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h_2023_2.2_&amp;_4.2_&amp;_final_graduating_list\2.2_CMS &amp; Senate DOC\"/>
    </mc:Choice>
  </mc:AlternateContent>
  <bookViews>
    <workbookView xWindow="-120" yWindow="-120" windowWidth="20730" windowHeight="11160" tabRatio="854" activeTab="3"/>
  </bookViews>
  <sheets>
    <sheet name="MET yr 2.2" sheetId="5" r:id="rId1"/>
    <sheet name="CF " sheetId="12" r:id="rId2"/>
    <sheet name="BWONDA SUSPENSION" sheetId="24" state="hidden" r:id="rId3"/>
    <sheet name="SO1" sheetId="13" r:id="rId4"/>
    <sheet name="SO2" sheetId="22" r:id="rId5"/>
    <sheet name="Roy Case" sheetId="23" r:id="rId6"/>
    <sheet name="EMT 2201 Mechanics" sheetId="15" state="hidden" r:id="rId7"/>
    <sheet name="EMT 2202 MATERIALS" sheetId="16" state="hidden" r:id="rId8"/>
    <sheet name="EMT 2203 CNT 1" sheetId="17" state="hidden" r:id="rId9"/>
    <sheet name="EMT 2204 THERMO" sheetId="18" state="hidden" r:id="rId10"/>
    <sheet name="EMT 2205 FLUID" sheetId="19" state="hidden" r:id="rId11"/>
    <sheet name="SMA 2232 ODE" sheetId="20" state="hidden" r:id="rId12"/>
    <sheet name="IGS 2202 IGS" sheetId="21" state="hidden" r:id="rId13"/>
    <sheet name="Gakonya Case" sheetId="14" state="hidden" r:id="rId14"/>
    <sheet name="EMT 1201" sheetId="10" state="hidden" r:id="rId15"/>
    <sheet name="EMT 2101" sheetId="9" state="hidden" r:id="rId16"/>
    <sheet name="EMT 2102." sheetId="8" state="hidden" r:id="rId17"/>
    <sheet name="IGS" sheetId="11" state="hidden" r:id="rId18"/>
    <sheet name="EEE 2101" sheetId="6" state="hidden" r:id="rId19"/>
    <sheet name="SMA 2119." sheetId="7" state="hidden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xlnm._FilterDatabase" localSheetId="0" hidden="1">'MET yr 2.2'!$U$1:$U$151</definedName>
    <definedName name="_xlnm.Print_Area" localSheetId="0">'MET yr 2.2'!$A$1:$V$150</definedName>
  </definedNames>
  <calcPr calcId="162913"/>
  <fileRecoveryPr autoRecover="0"/>
</workbook>
</file>

<file path=xl/calcChain.xml><?xml version="1.0" encoding="utf-8"?>
<calcChain xmlns="http://schemas.openxmlformats.org/spreadsheetml/2006/main">
  <c r="T10" i="24" l="1"/>
  <c r="S10" i="24"/>
  <c r="R10" i="24"/>
  <c r="T9" i="24"/>
  <c r="S9" i="24"/>
  <c r="R9" i="24"/>
  <c r="Q8" i="24"/>
  <c r="Q18" i="24" s="1"/>
  <c r="P8" i="24"/>
  <c r="P17" i="24" s="1"/>
  <c r="O8" i="24"/>
  <c r="N8" i="24"/>
  <c r="N19" i="24" s="1"/>
  <c r="M8" i="24"/>
  <c r="L8" i="24"/>
  <c r="L19" i="24" s="1"/>
  <c r="K8" i="24"/>
  <c r="J8" i="24"/>
  <c r="I8" i="24"/>
  <c r="H8" i="24"/>
  <c r="H17" i="24" s="1"/>
  <c r="G8" i="24"/>
  <c r="F8" i="24"/>
  <c r="F17" i="24" s="1"/>
  <c r="E8" i="24"/>
  <c r="P19" i="24"/>
  <c r="J13" i="24"/>
  <c r="O20" i="24"/>
  <c r="K20" i="24"/>
  <c r="J19" i="24"/>
  <c r="G20" i="24"/>
  <c r="N17" i="24" l="1"/>
  <c r="I20" i="24"/>
  <c r="M16" i="24"/>
  <c r="Q16" i="24"/>
  <c r="S8" i="24"/>
  <c r="E18" i="24"/>
  <c r="I18" i="24"/>
  <c r="M18" i="24"/>
  <c r="H19" i="24"/>
  <c r="L17" i="24"/>
  <c r="F19" i="24"/>
  <c r="M20" i="24"/>
  <c r="T8" i="24"/>
  <c r="E13" i="24"/>
  <c r="I13" i="24"/>
  <c r="M13" i="24"/>
  <c r="Q13" i="24"/>
  <c r="F14" i="24"/>
  <c r="J14" i="24"/>
  <c r="N14" i="24"/>
  <c r="G15" i="24"/>
  <c r="K15" i="24"/>
  <c r="O15" i="24"/>
  <c r="H16" i="24"/>
  <c r="L16" i="24"/>
  <c r="P16" i="24"/>
  <c r="E17" i="24"/>
  <c r="I17" i="24"/>
  <c r="M17" i="24"/>
  <c r="Q17" i="24"/>
  <c r="F18" i="24"/>
  <c r="J18" i="24"/>
  <c r="N18" i="24"/>
  <c r="G19" i="24"/>
  <c r="K19" i="24"/>
  <c r="O19" i="24"/>
  <c r="H20" i="24"/>
  <c r="L20" i="24"/>
  <c r="P20" i="24"/>
  <c r="F13" i="24"/>
  <c r="N13" i="24"/>
  <c r="G14" i="24"/>
  <c r="L15" i="24"/>
  <c r="E16" i="24"/>
  <c r="J17" i="24"/>
  <c r="G18" i="24"/>
  <c r="O18" i="24"/>
  <c r="E20" i="24"/>
  <c r="Q20" i="24"/>
  <c r="R8" i="24"/>
  <c r="U8" i="24" s="1"/>
  <c r="G13" i="24"/>
  <c r="K13" i="24"/>
  <c r="O13" i="24"/>
  <c r="H14" i="24"/>
  <c r="L14" i="24"/>
  <c r="P14" i="24"/>
  <c r="E15" i="24"/>
  <c r="I15" i="24"/>
  <c r="M15" i="24"/>
  <c r="Q15" i="24"/>
  <c r="F16" i="24"/>
  <c r="J16" i="24"/>
  <c r="N16" i="24"/>
  <c r="G17" i="24"/>
  <c r="K17" i="24"/>
  <c r="O17" i="24"/>
  <c r="H18" i="24"/>
  <c r="L18" i="24"/>
  <c r="P18" i="24"/>
  <c r="E19" i="24"/>
  <c r="I19" i="24"/>
  <c r="M19" i="24"/>
  <c r="Q19" i="24"/>
  <c r="F20" i="24"/>
  <c r="J20" i="24"/>
  <c r="N20" i="24"/>
  <c r="K14" i="24"/>
  <c r="O14" i="24"/>
  <c r="H15" i="24"/>
  <c r="P15" i="24"/>
  <c r="I16" i="24"/>
  <c r="K18" i="24"/>
  <c r="H13" i="24"/>
  <c r="L13" i="24"/>
  <c r="P13" i="24"/>
  <c r="E14" i="24"/>
  <c r="I14" i="24"/>
  <c r="M14" i="24"/>
  <c r="Q14" i="24"/>
  <c r="F15" i="24"/>
  <c r="J15" i="24"/>
  <c r="N15" i="24"/>
  <c r="G16" i="24"/>
  <c r="K16" i="24"/>
  <c r="O16" i="24"/>
  <c r="M78" i="5"/>
  <c r="Q30" i="13"/>
  <c r="R30" i="13"/>
  <c r="Q20" i="13"/>
  <c r="R20" i="13"/>
  <c r="S20" i="13"/>
  <c r="S15" i="23"/>
  <c r="T15" i="23"/>
  <c r="U15" i="23"/>
  <c r="R20" i="22"/>
  <c r="T20" i="22" s="1"/>
  <c r="S20" i="22"/>
  <c r="R25" i="23"/>
  <c r="N25" i="23"/>
  <c r="J25" i="23"/>
  <c r="F25" i="23"/>
  <c r="O24" i="23"/>
  <c r="K24" i="23"/>
  <c r="G24" i="23"/>
  <c r="Q22" i="23"/>
  <c r="M22" i="23"/>
  <c r="I22" i="23"/>
  <c r="E22" i="23"/>
  <c r="R21" i="23"/>
  <c r="O21" i="23"/>
  <c r="N21" i="23"/>
  <c r="K21" i="23"/>
  <c r="J21" i="23"/>
  <c r="F21" i="23"/>
  <c r="O20" i="23"/>
  <c r="K20" i="23"/>
  <c r="G20" i="23"/>
  <c r="R18" i="23"/>
  <c r="Q18" i="23"/>
  <c r="N18" i="23"/>
  <c r="M18" i="23"/>
  <c r="J18" i="23"/>
  <c r="I18" i="23"/>
  <c r="F18" i="23"/>
  <c r="E18" i="23"/>
  <c r="T14" i="23"/>
  <c r="S14" i="23"/>
  <c r="U14" i="23" s="1"/>
  <c r="U13" i="23"/>
  <c r="T13" i="23"/>
  <c r="S13" i="23"/>
  <c r="T12" i="23"/>
  <c r="U12" i="23" s="1"/>
  <c r="S12" i="23"/>
  <c r="R11" i="23"/>
  <c r="R24" i="23" s="1"/>
  <c r="Q11" i="23"/>
  <c r="Q25" i="23" s="1"/>
  <c r="P11" i="23"/>
  <c r="P22" i="23" s="1"/>
  <c r="O11" i="23"/>
  <c r="O23" i="23" s="1"/>
  <c r="N11" i="23"/>
  <c r="N24" i="23" s="1"/>
  <c r="M11" i="23"/>
  <c r="M25" i="23" s="1"/>
  <c r="L11" i="23"/>
  <c r="L22" i="23" s="1"/>
  <c r="K11" i="23"/>
  <c r="K23" i="23" s="1"/>
  <c r="J11" i="23"/>
  <c r="J24" i="23" s="1"/>
  <c r="I11" i="23"/>
  <c r="I25" i="23" s="1"/>
  <c r="H11" i="23"/>
  <c r="H22" i="23" s="1"/>
  <c r="G11" i="23"/>
  <c r="G23" i="23" s="1"/>
  <c r="F11" i="23"/>
  <c r="F24" i="23" s="1"/>
  <c r="E11" i="23"/>
  <c r="E25" i="23" s="1"/>
  <c r="G34" i="22"/>
  <c r="S19" i="22"/>
  <c r="R19" i="22"/>
  <c r="S18" i="22"/>
  <c r="R18" i="22"/>
  <c r="S17" i="22"/>
  <c r="R17" i="22"/>
  <c r="H16" i="22"/>
  <c r="G16" i="22"/>
  <c r="F16" i="22"/>
  <c r="E16" i="22"/>
  <c r="S15" i="22"/>
  <c r="R15" i="22"/>
  <c r="S14" i="22"/>
  <c r="R14" i="22"/>
  <c r="S13" i="22"/>
  <c r="R13" i="22"/>
  <c r="S12" i="22"/>
  <c r="R12" i="22"/>
  <c r="Q11" i="22"/>
  <c r="P11" i="22"/>
  <c r="P26" i="22" s="1"/>
  <c r="O11" i="22"/>
  <c r="N11" i="22"/>
  <c r="M11" i="22"/>
  <c r="L11" i="22"/>
  <c r="L26" i="22" s="1"/>
  <c r="K11" i="22"/>
  <c r="J11" i="22"/>
  <c r="I11" i="22"/>
  <c r="H11" i="22"/>
  <c r="H26" i="22" s="1"/>
  <c r="G11" i="22"/>
  <c r="F11" i="22"/>
  <c r="E11" i="22"/>
  <c r="E25" i="22" s="1"/>
  <c r="T20" i="24" l="1"/>
  <c r="T16" i="24"/>
  <c r="T17" i="24"/>
  <c r="T13" i="24"/>
  <c r="T18" i="24"/>
  <c r="T14" i="24"/>
  <c r="T19" i="24"/>
  <c r="T15" i="24"/>
  <c r="S19" i="24"/>
  <c r="S15" i="24"/>
  <c r="S13" i="24"/>
  <c r="S20" i="24"/>
  <c r="S16" i="24"/>
  <c r="S17" i="24"/>
  <c r="S18" i="24"/>
  <c r="S14" i="24"/>
  <c r="S30" i="13"/>
  <c r="U16" i="22"/>
  <c r="T17" i="22"/>
  <c r="T19" i="22"/>
  <c r="T12" i="22"/>
  <c r="T13" i="22"/>
  <c r="T18" i="22"/>
  <c r="L19" i="23"/>
  <c r="H23" i="23"/>
  <c r="F22" i="23"/>
  <c r="J22" i="23"/>
  <c r="N22" i="23"/>
  <c r="R22" i="23"/>
  <c r="E23" i="23"/>
  <c r="I23" i="23"/>
  <c r="M23" i="23"/>
  <c r="Q23" i="23"/>
  <c r="H24" i="23"/>
  <c r="L24" i="23"/>
  <c r="P24" i="23"/>
  <c r="G25" i="23"/>
  <c r="K25" i="23"/>
  <c r="O25" i="23"/>
  <c r="T11" i="23"/>
  <c r="H19" i="23"/>
  <c r="P23" i="23"/>
  <c r="E19" i="23"/>
  <c r="I19" i="23"/>
  <c r="M19" i="23"/>
  <c r="Q19" i="23"/>
  <c r="H20" i="23"/>
  <c r="L20" i="23"/>
  <c r="P20" i="23"/>
  <c r="G21" i="23"/>
  <c r="V11" i="23"/>
  <c r="G18" i="23"/>
  <c r="K18" i="23"/>
  <c r="O18" i="23"/>
  <c r="F19" i="23"/>
  <c r="J19" i="23"/>
  <c r="N19" i="23"/>
  <c r="R19" i="23"/>
  <c r="E20" i="23"/>
  <c r="I20" i="23"/>
  <c r="M20" i="23"/>
  <c r="Q20" i="23"/>
  <c r="H21" i="23"/>
  <c r="L21" i="23"/>
  <c r="P21" i="23"/>
  <c r="G22" i="23"/>
  <c r="K22" i="23"/>
  <c r="O22" i="23"/>
  <c r="F23" i="23"/>
  <c r="J23" i="23"/>
  <c r="N23" i="23"/>
  <c r="R23" i="23"/>
  <c r="E24" i="23"/>
  <c r="I24" i="23"/>
  <c r="M24" i="23"/>
  <c r="Q24" i="23"/>
  <c r="H25" i="23"/>
  <c r="L25" i="23"/>
  <c r="P25" i="23"/>
  <c r="P19" i="23"/>
  <c r="L23" i="23"/>
  <c r="S11" i="23"/>
  <c r="H18" i="23"/>
  <c r="L18" i="23"/>
  <c r="P18" i="23"/>
  <c r="G19" i="23"/>
  <c r="K19" i="23"/>
  <c r="O19" i="23"/>
  <c r="F20" i="23"/>
  <c r="J20" i="23"/>
  <c r="N20" i="23"/>
  <c r="R20" i="23"/>
  <c r="E21" i="23"/>
  <c r="I21" i="23"/>
  <c r="M21" i="23"/>
  <c r="Q21" i="23"/>
  <c r="P27" i="22"/>
  <c r="Q25" i="22"/>
  <c r="L23" i="22"/>
  <c r="I25" i="22"/>
  <c r="F28" i="22"/>
  <c r="J28" i="22"/>
  <c r="N28" i="22"/>
  <c r="T15" i="22"/>
  <c r="J26" i="22"/>
  <c r="N26" i="22"/>
  <c r="H27" i="22"/>
  <c r="M25" i="22"/>
  <c r="G27" i="22"/>
  <c r="K27" i="22"/>
  <c r="O27" i="22"/>
  <c r="T14" i="22"/>
  <c r="E23" i="22"/>
  <c r="I27" i="22"/>
  <c r="M23" i="22"/>
  <c r="Q27" i="22"/>
  <c r="S11" i="22"/>
  <c r="R16" i="22"/>
  <c r="M22" i="22"/>
  <c r="H23" i="22"/>
  <c r="P23" i="22"/>
  <c r="K24" i="22"/>
  <c r="F25" i="22"/>
  <c r="N25" i="22"/>
  <c r="E26" i="22"/>
  <c r="I26" i="22"/>
  <c r="M26" i="22"/>
  <c r="Q26" i="22"/>
  <c r="L27" i="22"/>
  <c r="G28" i="22"/>
  <c r="O28" i="22"/>
  <c r="F22" i="22"/>
  <c r="N22" i="22"/>
  <c r="I23" i="22"/>
  <c r="Q23" i="22"/>
  <c r="L24" i="22"/>
  <c r="G25" i="22"/>
  <c r="K25" i="22"/>
  <c r="F26" i="22"/>
  <c r="E27" i="22"/>
  <c r="M27" i="22"/>
  <c r="H28" i="22"/>
  <c r="L28" i="22"/>
  <c r="G22" i="22"/>
  <c r="K22" i="22"/>
  <c r="O22" i="22"/>
  <c r="F23" i="22"/>
  <c r="J23" i="22"/>
  <c r="N23" i="22"/>
  <c r="E24" i="22"/>
  <c r="I24" i="22"/>
  <c r="M24" i="22"/>
  <c r="Q24" i="22"/>
  <c r="H25" i="22"/>
  <c r="L25" i="22"/>
  <c r="P25" i="22"/>
  <c r="G26" i="22"/>
  <c r="K26" i="22"/>
  <c r="O26" i="22"/>
  <c r="F27" i="22"/>
  <c r="J27" i="22"/>
  <c r="N27" i="22"/>
  <c r="E28" i="22"/>
  <c r="I28" i="22"/>
  <c r="M28" i="22"/>
  <c r="Q28" i="22"/>
  <c r="E22" i="22"/>
  <c r="I22" i="22"/>
  <c r="Q22" i="22"/>
  <c r="G24" i="22"/>
  <c r="O24" i="22"/>
  <c r="J25" i="22"/>
  <c r="K28" i="22"/>
  <c r="S16" i="22"/>
  <c r="J22" i="22"/>
  <c r="H24" i="22"/>
  <c r="P24" i="22"/>
  <c r="O25" i="22"/>
  <c r="P28" i="22"/>
  <c r="R11" i="22"/>
  <c r="H22" i="22"/>
  <c r="L22" i="22"/>
  <c r="P22" i="22"/>
  <c r="G23" i="22"/>
  <c r="K23" i="22"/>
  <c r="O23" i="22"/>
  <c r="F24" i="22"/>
  <c r="J24" i="22"/>
  <c r="N24" i="22"/>
  <c r="T11" i="22" l="1"/>
  <c r="F30" i="23"/>
  <c r="F28" i="23"/>
  <c r="G31" i="23"/>
  <c r="G29" i="23"/>
  <c r="F31" i="23"/>
  <c r="F29" i="23"/>
  <c r="G30" i="23"/>
  <c r="S23" i="23"/>
  <c r="S19" i="23"/>
  <c r="S22" i="23"/>
  <c r="S18" i="23"/>
  <c r="U11" i="23"/>
  <c r="S25" i="23"/>
  <c r="S21" i="23"/>
  <c r="S24" i="23"/>
  <c r="S20" i="23"/>
  <c r="T22" i="23"/>
  <c r="T18" i="23"/>
  <c r="T23" i="23"/>
  <c r="T25" i="23"/>
  <c r="T21" i="23"/>
  <c r="T20" i="23"/>
  <c r="T19" i="23"/>
  <c r="T24" i="23"/>
  <c r="T16" i="22"/>
  <c r="U25" i="23" l="1"/>
  <c r="U21" i="23"/>
  <c r="U22" i="23"/>
  <c r="U24" i="23"/>
  <c r="U20" i="23"/>
  <c r="U19" i="23"/>
  <c r="U18" i="23"/>
  <c r="U23" i="23"/>
  <c r="F32" i="23"/>
  <c r="R19" i="13" l="1"/>
  <c r="Q19" i="13"/>
  <c r="S19" i="13" s="1"/>
  <c r="R18" i="13"/>
  <c r="S18" i="13" s="1"/>
  <c r="Q18" i="13"/>
  <c r="Q17" i="13"/>
  <c r="R16" i="13"/>
  <c r="Q16" i="13"/>
  <c r="S16" i="13" s="1"/>
  <c r="R17" i="13" l="1"/>
  <c r="S17" i="13" s="1"/>
  <c r="Q24" i="13" l="1"/>
  <c r="R24" i="13"/>
  <c r="S24" i="13"/>
  <c r="Q14" i="13"/>
  <c r="S14" i="13" s="1"/>
  <c r="R14" i="13"/>
  <c r="S19" i="12"/>
  <c r="T19" i="12"/>
  <c r="S22" i="12"/>
  <c r="T22" i="12"/>
  <c r="S25" i="12"/>
  <c r="T25" i="12"/>
  <c r="S16" i="12"/>
  <c r="T16" i="12"/>
  <c r="S13" i="12"/>
  <c r="T13" i="12"/>
  <c r="P9" i="5" l="1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3" i="5"/>
  <c r="P94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8" i="5"/>
  <c r="V134" i="20"/>
  <c r="R134" i="20"/>
  <c r="K134" i="20"/>
  <c r="G134" i="20"/>
  <c r="L134" i="20" s="1"/>
  <c r="S134" i="20" s="1"/>
  <c r="V133" i="20"/>
  <c r="R133" i="20"/>
  <c r="L133" i="20"/>
  <c r="S133" i="20" s="1"/>
  <c r="K133" i="20"/>
  <c r="G133" i="20"/>
  <c r="R132" i="20"/>
  <c r="K132" i="20"/>
  <c r="G132" i="20"/>
  <c r="L132" i="20" s="1"/>
  <c r="S132" i="20" s="1"/>
  <c r="R131" i="20"/>
  <c r="L131" i="20"/>
  <c r="S131" i="20" s="1"/>
  <c r="V131" i="20" s="1"/>
  <c r="K131" i="20"/>
  <c r="G131" i="20"/>
  <c r="R130" i="20"/>
  <c r="K130" i="20"/>
  <c r="G130" i="20"/>
  <c r="L130" i="20" s="1"/>
  <c r="S130" i="20" s="1"/>
  <c r="R129" i="20"/>
  <c r="L129" i="20"/>
  <c r="S129" i="20" s="1"/>
  <c r="V129" i="20" s="1"/>
  <c r="K129" i="20"/>
  <c r="G129" i="20"/>
  <c r="V128" i="20"/>
  <c r="S128" i="20"/>
  <c r="R128" i="20"/>
  <c r="K128" i="20"/>
  <c r="G128" i="20"/>
  <c r="L128" i="20" s="1"/>
  <c r="R127" i="20"/>
  <c r="L127" i="20"/>
  <c r="S127" i="20" s="1"/>
  <c r="V127" i="20" s="1"/>
  <c r="K127" i="20"/>
  <c r="G127" i="20"/>
  <c r="V126" i="20"/>
  <c r="S126" i="20"/>
  <c r="R126" i="20"/>
  <c r="K126" i="20"/>
  <c r="G126" i="20"/>
  <c r="L126" i="20" s="1"/>
  <c r="R125" i="20"/>
  <c r="L125" i="20"/>
  <c r="S125" i="20" s="1"/>
  <c r="V125" i="20" s="1"/>
  <c r="K125" i="20"/>
  <c r="G125" i="20"/>
  <c r="S124" i="20"/>
  <c r="R124" i="20"/>
  <c r="K124" i="20"/>
  <c r="G124" i="20"/>
  <c r="L124" i="20" s="1"/>
  <c r="R123" i="20"/>
  <c r="L123" i="20"/>
  <c r="S123" i="20" s="1"/>
  <c r="V123" i="20" s="1"/>
  <c r="K123" i="20"/>
  <c r="G123" i="20"/>
  <c r="V122" i="20"/>
  <c r="R122" i="20"/>
  <c r="K122" i="20"/>
  <c r="G122" i="20"/>
  <c r="L122" i="20" s="1"/>
  <c r="S122" i="20" s="1"/>
  <c r="V121" i="20"/>
  <c r="R121" i="20"/>
  <c r="L121" i="20"/>
  <c r="S121" i="20" s="1"/>
  <c r="K121" i="20"/>
  <c r="G121" i="20"/>
  <c r="R120" i="20"/>
  <c r="K120" i="20"/>
  <c r="G120" i="20"/>
  <c r="L120" i="20" s="1"/>
  <c r="S120" i="20" s="1"/>
  <c r="R119" i="20"/>
  <c r="L119" i="20"/>
  <c r="S119" i="20" s="1"/>
  <c r="V119" i="20" s="1"/>
  <c r="K119" i="20"/>
  <c r="G119" i="20"/>
  <c r="R118" i="20"/>
  <c r="K118" i="20"/>
  <c r="G118" i="20"/>
  <c r="L118" i="20" s="1"/>
  <c r="S118" i="20" s="1"/>
  <c r="R117" i="20"/>
  <c r="L117" i="20"/>
  <c r="S117" i="20" s="1"/>
  <c r="V117" i="20" s="1"/>
  <c r="K117" i="20"/>
  <c r="G117" i="20"/>
  <c r="R116" i="20"/>
  <c r="K116" i="20"/>
  <c r="G116" i="20"/>
  <c r="L116" i="20" s="1"/>
  <c r="S116" i="20" s="1"/>
  <c r="R115" i="20"/>
  <c r="L115" i="20"/>
  <c r="S115" i="20" s="1"/>
  <c r="V115" i="20" s="1"/>
  <c r="K115" i="20"/>
  <c r="G115" i="20"/>
  <c r="R114" i="20"/>
  <c r="K114" i="20"/>
  <c r="G114" i="20"/>
  <c r="L114" i="20" s="1"/>
  <c r="S114" i="20" s="1"/>
  <c r="R113" i="20"/>
  <c r="L113" i="20"/>
  <c r="S113" i="20" s="1"/>
  <c r="V113" i="20" s="1"/>
  <c r="K113" i="20"/>
  <c r="G113" i="20"/>
  <c r="R112" i="20"/>
  <c r="K112" i="20"/>
  <c r="G112" i="20"/>
  <c r="L112" i="20" s="1"/>
  <c r="S112" i="20" s="1"/>
  <c r="R111" i="20"/>
  <c r="L111" i="20"/>
  <c r="S111" i="20" s="1"/>
  <c r="V111" i="20" s="1"/>
  <c r="K111" i="20"/>
  <c r="G111" i="20"/>
  <c r="R110" i="20"/>
  <c r="K110" i="20"/>
  <c r="G110" i="20"/>
  <c r="L110" i="20" s="1"/>
  <c r="S110" i="20" s="1"/>
  <c r="V109" i="20"/>
  <c r="R109" i="20"/>
  <c r="L109" i="20"/>
  <c r="S109" i="20" s="1"/>
  <c r="K109" i="20"/>
  <c r="G109" i="20"/>
  <c r="S108" i="20"/>
  <c r="R108" i="20"/>
  <c r="V108" i="20" s="1"/>
  <c r="K108" i="20"/>
  <c r="G108" i="20"/>
  <c r="L108" i="20" s="1"/>
  <c r="R107" i="20"/>
  <c r="L107" i="20"/>
  <c r="S107" i="20" s="1"/>
  <c r="V107" i="20" s="1"/>
  <c r="K107" i="20"/>
  <c r="G107" i="20"/>
  <c r="V106" i="20"/>
  <c r="S106" i="20"/>
  <c r="R106" i="20"/>
  <c r="K106" i="20"/>
  <c r="G106" i="20"/>
  <c r="L106" i="20" s="1"/>
  <c r="R105" i="20"/>
  <c r="L105" i="20"/>
  <c r="S105" i="20" s="1"/>
  <c r="V105" i="20" s="1"/>
  <c r="K105" i="20"/>
  <c r="G105" i="20"/>
  <c r="S104" i="20"/>
  <c r="R104" i="20"/>
  <c r="K104" i="20"/>
  <c r="G104" i="20"/>
  <c r="L104" i="20" s="1"/>
  <c r="R103" i="20"/>
  <c r="K103" i="20"/>
  <c r="L103" i="20" s="1"/>
  <c r="S103" i="20" s="1"/>
  <c r="V103" i="20" s="1"/>
  <c r="G103" i="20"/>
  <c r="R102" i="20"/>
  <c r="K102" i="20"/>
  <c r="G102" i="20"/>
  <c r="L102" i="20" s="1"/>
  <c r="S102" i="20" s="1"/>
  <c r="V101" i="20"/>
  <c r="R101" i="20"/>
  <c r="K101" i="20"/>
  <c r="L101" i="20" s="1"/>
  <c r="S101" i="20" s="1"/>
  <c r="G101" i="20"/>
  <c r="R100" i="20"/>
  <c r="K100" i="20"/>
  <c r="G100" i="20"/>
  <c r="R99" i="20"/>
  <c r="L99" i="20"/>
  <c r="K99" i="20"/>
  <c r="G99" i="20"/>
  <c r="R98" i="20"/>
  <c r="K98" i="20"/>
  <c r="G98" i="20"/>
  <c r="L98" i="20" s="1"/>
  <c r="S98" i="20" s="1"/>
  <c r="V98" i="20" s="1"/>
  <c r="R97" i="20"/>
  <c r="K97" i="20"/>
  <c r="L97" i="20" s="1"/>
  <c r="S97" i="20" s="1"/>
  <c r="V97" i="20" s="1"/>
  <c r="G97" i="20"/>
  <c r="R96" i="20"/>
  <c r="K96" i="20"/>
  <c r="G96" i="20"/>
  <c r="R95" i="20"/>
  <c r="L95" i="20"/>
  <c r="K95" i="20"/>
  <c r="G95" i="20"/>
  <c r="R94" i="20"/>
  <c r="K94" i="20"/>
  <c r="G94" i="20"/>
  <c r="L94" i="20" s="1"/>
  <c r="S94" i="20" s="1"/>
  <c r="V94" i="20" s="1"/>
  <c r="R93" i="20"/>
  <c r="K93" i="20"/>
  <c r="L93" i="20" s="1"/>
  <c r="S93" i="20" s="1"/>
  <c r="V93" i="20" s="1"/>
  <c r="G93" i="20"/>
  <c r="R92" i="20"/>
  <c r="K92" i="20"/>
  <c r="G92" i="20"/>
  <c r="R91" i="20"/>
  <c r="L91" i="20"/>
  <c r="K91" i="20"/>
  <c r="G91" i="20"/>
  <c r="V90" i="20"/>
  <c r="R90" i="20"/>
  <c r="K90" i="20"/>
  <c r="G90" i="20"/>
  <c r="L90" i="20" s="1"/>
  <c r="S90" i="20" s="1"/>
  <c r="R89" i="20"/>
  <c r="K89" i="20"/>
  <c r="L89" i="20" s="1"/>
  <c r="S89" i="20" s="1"/>
  <c r="V89" i="20" s="1"/>
  <c r="G89" i="20"/>
  <c r="R88" i="20"/>
  <c r="K88" i="20"/>
  <c r="G88" i="20"/>
  <c r="R87" i="20"/>
  <c r="L87" i="20"/>
  <c r="K87" i="20"/>
  <c r="G87" i="20"/>
  <c r="V86" i="20"/>
  <c r="R86" i="20"/>
  <c r="K86" i="20"/>
  <c r="G86" i="20"/>
  <c r="L86" i="20" s="1"/>
  <c r="S86" i="20" s="1"/>
  <c r="R85" i="20"/>
  <c r="K85" i="20"/>
  <c r="L85" i="20" s="1"/>
  <c r="S85" i="20" s="1"/>
  <c r="V85" i="20" s="1"/>
  <c r="G85" i="20"/>
  <c r="R84" i="20"/>
  <c r="K84" i="20"/>
  <c r="G84" i="20"/>
  <c r="R83" i="20"/>
  <c r="L83" i="20"/>
  <c r="K83" i="20"/>
  <c r="G83" i="20"/>
  <c r="V82" i="20"/>
  <c r="R82" i="20"/>
  <c r="K82" i="20"/>
  <c r="G82" i="20"/>
  <c r="L82" i="20" s="1"/>
  <c r="S82" i="20" s="1"/>
  <c r="V81" i="20"/>
  <c r="R81" i="20"/>
  <c r="K81" i="20"/>
  <c r="L81" i="20" s="1"/>
  <c r="S81" i="20" s="1"/>
  <c r="G81" i="20"/>
  <c r="R80" i="20"/>
  <c r="K80" i="20"/>
  <c r="G80" i="20"/>
  <c r="R79" i="20"/>
  <c r="L79" i="20"/>
  <c r="K79" i="20"/>
  <c r="G79" i="20"/>
  <c r="R78" i="20"/>
  <c r="K78" i="20"/>
  <c r="G78" i="20"/>
  <c r="L78" i="20" s="1"/>
  <c r="S78" i="20" s="1"/>
  <c r="V78" i="20" s="1"/>
  <c r="R77" i="20"/>
  <c r="K77" i="20"/>
  <c r="L77" i="20" s="1"/>
  <c r="S77" i="20" s="1"/>
  <c r="V77" i="20" s="1"/>
  <c r="G77" i="20"/>
  <c r="V76" i="20"/>
  <c r="R76" i="20"/>
  <c r="K76" i="20"/>
  <c r="G76" i="20"/>
  <c r="R75" i="20"/>
  <c r="L75" i="20"/>
  <c r="K75" i="20"/>
  <c r="G75" i="20"/>
  <c r="V74" i="20"/>
  <c r="R74" i="20"/>
  <c r="K74" i="20"/>
  <c r="G74" i="20"/>
  <c r="L74" i="20" s="1"/>
  <c r="S74" i="20" s="1"/>
  <c r="R73" i="20"/>
  <c r="V73" i="20" s="1"/>
  <c r="K73" i="20"/>
  <c r="L73" i="20" s="1"/>
  <c r="S73" i="20" s="1"/>
  <c r="G73" i="20"/>
  <c r="R72" i="20"/>
  <c r="K72" i="20"/>
  <c r="G72" i="20"/>
  <c r="L72" i="20" s="1"/>
  <c r="R71" i="20"/>
  <c r="K71" i="20"/>
  <c r="L71" i="20" s="1"/>
  <c r="S71" i="20" s="1"/>
  <c r="G71" i="20"/>
  <c r="R70" i="20"/>
  <c r="K70" i="20"/>
  <c r="G70" i="20"/>
  <c r="L70" i="20" s="1"/>
  <c r="S70" i="20" s="1"/>
  <c r="V70" i="20" s="1"/>
  <c r="V69" i="20"/>
  <c r="R69" i="20"/>
  <c r="K69" i="20"/>
  <c r="L69" i="20" s="1"/>
  <c r="S69" i="20" s="1"/>
  <c r="G69" i="20"/>
  <c r="V68" i="20"/>
  <c r="R68" i="20"/>
  <c r="S68" i="20" s="1"/>
  <c r="K68" i="20"/>
  <c r="G68" i="20"/>
  <c r="L68" i="20" s="1"/>
  <c r="R67" i="20"/>
  <c r="K67" i="20"/>
  <c r="L67" i="20" s="1"/>
  <c r="S67" i="20" s="1"/>
  <c r="G67" i="20"/>
  <c r="V66" i="20"/>
  <c r="R66" i="20"/>
  <c r="K66" i="20"/>
  <c r="G66" i="20"/>
  <c r="L66" i="20" s="1"/>
  <c r="S66" i="20" s="1"/>
  <c r="R65" i="20"/>
  <c r="V65" i="20" s="1"/>
  <c r="K65" i="20"/>
  <c r="L65" i="20" s="1"/>
  <c r="S65" i="20" s="1"/>
  <c r="G65" i="20"/>
  <c r="R64" i="20"/>
  <c r="K64" i="20"/>
  <c r="G64" i="20"/>
  <c r="L64" i="20" s="1"/>
  <c r="R63" i="20"/>
  <c r="K63" i="20"/>
  <c r="L63" i="20" s="1"/>
  <c r="S63" i="20" s="1"/>
  <c r="G63" i="20"/>
  <c r="V62" i="20"/>
  <c r="R62" i="20"/>
  <c r="K62" i="20"/>
  <c r="G62" i="20"/>
  <c r="L62" i="20" s="1"/>
  <c r="S62" i="20" s="1"/>
  <c r="R61" i="20"/>
  <c r="K61" i="20"/>
  <c r="L61" i="20" s="1"/>
  <c r="S61" i="20" s="1"/>
  <c r="G61" i="20"/>
  <c r="R60" i="20"/>
  <c r="K60" i="20"/>
  <c r="G60" i="20"/>
  <c r="L60" i="20" s="1"/>
  <c r="R59" i="20"/>
  <c r="K59" i="20"/>
  <c r="L59" i="20" s="1"/>
  <c r="S59" i="20" s="1"/>
  <c r="G59" i="20"/>
  <c r="V58" i="20"/>
  <c r="R58" i="20"/>
  <c r="K58" i="20"/>
  <c r="G58" i="20"/>
  <c r="L58" i="20" s="1"/>
  <c r="S58" i="20" s="1"/>
  <c r="R57" i="20"/>
  <c r="L57" i="20"/>
  <c r="S57" i="20" s="1"/>
  <c r="K57" i="20"/>
  <c r="G57" i="20"/>
  <c r="S56" i="20"/>
  <c r="V56" i="20" s="1"/>
  <c r="R56" i="20"/>
  <c r="K56" i="20"/>
  <c r="G56" i="20"/>
  <c r="L56" i="20" s="1"/>
  <c r="V55" i="20"/>
  <c r="R55" i="20"/>
  <c r="L55" i="20"/>
  <c r="S55" i="20" s="1"/>
  <c r="K55" i="20"/>
  <c r="G55" i="20"/>
  <c r="S54" i="20"/>
  <c r="V54" i="20" s="1"/>
  <c r="R54" i="20"/>
  <c r="K54" i="20"/>
  <c r="G54" i="20"/>
  <c r="L54" i="20" s="1"/>
  <c r="R53" i="20"/>
  <c r="L53" i="20"/>
  <c r="S53" i="20" s="1"/>
  <c r="K53" i="20"/>
  <c r="G53" i="20"/>
  <c r="S52" i="20"/>
  <c r="V52" i="20" s="1"/>
  <c r="R52" i="20"/>
  <c r="K52" i="20"/>
  <c r="G52" i="20"/>
  <c r="L52" i="20" s="1"/>
  <c r="V51" i="20"/>
  <c r="R51" i="20"/>
  <c r="L51" i="20"/>
  <c r="S51" i="20" s="1"/>
  <c r="K51" i="20"/>
  <c r="G51" i="20"/>
  <c r="S50" i="20"/>
  <c r="V50" i="20" s="1"/>
  <c r="R50" i="20"/>
  <c r="K50" i="20"/>
  <c r="G50" i="20"/>
  <c r="L50" i="20" s="1"/>
  <c r="R49" i="20"/>
  <c r="V49" i="20" s="1"/>
  <c r="L49" i="20"/>
  <c r="S49" i="20" s="1"/>
  <c r="K49" i="20"/>
  <c r="G49" i="20"/>
  <c r="S48" i="20"/>
  <c r="V48" i="20" s="1"/>
  <c r="R48" i="20"/>
  <c r="K48" i="20"/>
  <c r="G48" i="20"/>
  <c r="L48" i="20" s="1"/>
  <c r="R47" i="20"/>
  <c r="V47" i="20" s="1"/>
  <c r="L47" i="20"/>
  <c r="S47" i="20" s="1"/>
  <c r="K47" i="20"/>
  <c r="G47" i="20"/>
  <c r="S46" i="20"/>
  <c r="V46" i="20" s="1"/>
  <c r="R46" i="20"/>
  <c r="K46" i="20"/>
  <c r="G46" i="20"/>
  <c r="L46" i="20" s="1"/>
  <c r="R45" i="20"/>
  <c r="V45" i="20" s="1"/>
  <c r="L45" i="20"/>
  <c r="S45" i="20" s="1"/>
  <c r="K45" i="20"/>
  <c r="G45" i="20"/>
  <c r="S44" i="20"/>
  <c r="V44" i="20" s="1"/>
  <c r="R44" i="20"/>
  <c r="K44" i="20"/>
  <c r="G44" i="20"/>
  <c r="L44" i="20" s="1"/>
  <c r="V43" i="20"/>
  <c r="R43" i="20"/>
  <c r="L43" i="20"/>
  <c r="S43" i="20" s="1"/>
  <c r="K43" i="20"/>
  <c r="G43" i="20"/>
  <c r="R42" i="20"/>
  <c r="K42" i="20"/>
  <c r="G42" i="20"/>
  <c r="L42" i="20" s="1"/>
  <c r="S42" i="20" s="1"/>
  <c r="V42" i="20" s="1"/>
  <c r="R41" i="20"/>
  <c r="L41" i="20"/>
  <c r="S41" i="20" s="1"/>
  <c r="K41" i="20"/>
  <c r="G41" i="20"/>
  <c r="R40" i="20"/>
  <c r="K40" i="20"/>
  <c r="G40" i="20"/>
  <c r="L40" i="20" s="1"/>
  <c r="S40" i="20" s="1"/>
  <c r="V40" i="20" s="1"/>
  <c r="R39" i="20"/>
  <c r="L39" i="20"/>
  <c r="S39" i="20" s="1"/>
  <c r="K39" i="20"/>
  <c r="G39" i="20"/>
  <c r="R38" i="20"/>
  <c r="K38" i="20"/>
  <c r="G38" i="20"/>
  <c r="L38" i="20" s="1"/>
  <c r="S38" i="20" s="1"/>
  <c r="V38" i="20" s="1"/>
  <c r="R37" i="20"/>
  <c r="L37" i="20"/>
  <c r="S37" i="20" s="1"/>
  <c r="K37" i="20"/>
  <c r="G37" i="20"/>
  <c r="V36" i="20"/>
  <c r="S36" i="20"/>
  <c r="R36" i="20"/>
  <c r="K36" i="20"/>
  <c r="G36" i="20"/>
  <c r="L36" i="20" s="1"/>
  <c r="R35" i="20"/>
  <c r="L35" i="20"/>
  <c r="S35" i="20" s="1"/>
  <c r="K35" i="20"/>
  <c r="G35" i="20"/>
  <c r="S34" i="20"/>
  <c r="V34" i="20" s="1"/>
  <c r="R34" i="20"/>
  <c r="K34" i="20"/>
  <c r="G34" i="20"/>
  <c r="L34" i="20" s="1"/>
  <c r="V33" i="20"/>
  <c r="R33" i="20"/>
  <c r="L33" i="20"/>
  <c r="S33" i="20" s="1"/>
  <c r="K33" i="20"/>
  <c r="G33" i="20"/>
  <c r="S32" i="20"/>
  <c r="V32" i="20" s="1"/>
  <c r="R32" i="20"/>
  <c r="K32" i="20"/>
  <c r="G32" i="20"/>
  <c r="L32" i="20" s="1"/>
  <c r="R31" i="20"/>
  <c r="L31" i="20"/>
  <c r="S31" i="20" s="1"/>
  <c r="K31" i="20"/>
  <c r="G31" i="20"/>
  <c r="S30" i="20"/>
  <c r="V30" i="20" s="1"/>
  <c r="R30" i="20"/>
  <c r="K30" i="20"/>
  <c r="G30" i="20"/>
  <c r="L30" i="20" s="1"/>
  <c r="R29" i="20"/>
  <c r="L29" i="20"/>
  <c r="S29" i="20" s="1"/>
  <c r="K29" i="20"/>
  <c r="G29" i="20"/>
  <c r="S28" i="20"/>
  <c r="V28" i="20" s="1"/>
  <c r="R28" i="20"/>
  <c r="K28" i="20"/>
  <c r="G28" i="20"/>
  <c r="L28" i="20" s="1"/>
  <c r="R27" i="20"/>
  <c r="L27" i="20"/>
  <c r="S27" i="20" s="1"/>
  <c r="K27" i="20"/>
  <c r="G27" i="20"/>
  <c r="S26" i="20"/>
  <c r="V26" i="20" s="1"/>
  <c r="R26" i="20"/>
  <c r="K26" i="20"/>
  <c r="G26" i="20"/>
  <c r="L26" i="20" s="1"/>
  <c r="R25" i="20"/>
  <c r="L25" i="20"/>
  <c r="S25" i="20" s="1"/>
  <c r="K25" i="20"/>
  <c r="G25" i="20"/>
  <c r="S24" i="20"/>
  <c r="V24" i="20" s="1"/>
  <c r="R24" i="20"/>
  <c r="K24" i="20"/>
  <c r="G24" i="20"/>
  <c r="L24" i="20" s="1"/>
  <c r="R23" i="20"/>
  <c r="L23" i="20"/>
  <c r="S23" i="20" s="1"/>
  <c r="K23" i="20"/>
  <c r="G23" i="20"/>
  <c r="S22" i="20"/>
  <c r="V22" i="20" s="1"/>
  <c r="R22" i="20"/>
  <c r="K22" i="20"/>
  <c r="G22" i="20"/>
  <c r="L22" i="20" s="1"/>
  <c r="R21" i="20"/>
  <c r="L21" i="20"/>
  <c r="S21" i="20" s="1"/>
  <c r="K21" i="20"/>
  <c r="G21" i="20"/>
  <c r="S20" i="20"/>
  <c r="V20" i="20" s="1"/>
  <c r="R20" i="20"/>
  <c r="K20" i="20"/>
  <c r="G20" i="20"/>
  <c r="L20" i="20" s="1"/>
  <c r="R19" i="20"/>
  <c r="L19" i="20"/>
  <c r="S19" i="20" s="1"/>
  <c r="K19" i="20"/>
  <c r="G19" i="20"/>
  <c r="S18" i="20"/>
  <c r="V18" i="20" s="1"/>
  <c r="R18" i="20"/>
  <c r="K18" i="20"/>
  <c r="G18" i="20"/>
  <c r="L18" i="20" s="1"/>
  <c r="R17" i="20"/>
  <c r="L17" i="20"/>
  <c r="S17" i="20" s="1"/>
  <c r="K17" i="20"/>
  <c r="G17" i="20"/>
  <c r="S16" i="20"/>
  <c r="V16" i="20" s="1"/>
  <c r="R16" i="20"/>
  <c r="K16" i="20"/>
  <c r="G16" i="20"/>
  <c r="L16" i="20" s="1"/>
  <c r="R15" i="20"/>
  <c r="L15" i="20"/>
  <c r="K15" i="20"/>
  <c r="G15" i="20"/>
  <c r="V53" i="20" l="1"/>
  <c r="V59" i="20"/>
  <c r="S15" i="20"/>
  <c r="S60" i="20"/>
  <c r="V60" i="20" s="1"/>
  <c r="V17" i="20"/>
  <c r="V19" i="20"/>
  <c r="V21" i="20"/>
  <c r="V23" i="20"/>
  <c r="V25" i="20"/>
  <c r="V27" i="20"/>
  <c r="V29" i="20"/>
  <c r="V31" i="20"/>
  <c r="S64" i="20"/>
  <c r="V64" i="20" s="1"/>
  <c r="S72" i="20"/>
  <c r="V72" i="20" s="1"/>
  <c r="V35" i="20"/>
  <c r="V57" i="20"/>
  <c r="V63" i="20"/>
  <c r="V71" i="20"/>
  <c r="V83" i="20"/>
  <c r="V37" i="20"/>
  <c r="V39" i="20"/>
  <c r="V41" i="20"/>
  <c r="V61" i="20"/>
  <c r="V67" i="20"/>
  <c r="V79" i="20"/>
  <c r="V112" i="20"/>
  <c r="V116" i="20"/>
  <c r="V118" i="20"/>
  <c r="V130" i="20"/>
  <c r="L76" i="20"/>
  <c r="S76" i="20" s="1"/>
  <c r="L80" i="20"/>
  <c r="S80" i="20" s="1"/>
  <c r="V80" i="20" s="1"/>
  <c r="L84" i="20"/>
  <c r="S84" i="20" s="1"/>
  <c r="V84" i="20" s="1"/>
  <c r="L88" i="20"/>
  <c r="S88" i="20" s="1"/>
  <c r="V88" i="20" s="1"/>
  <c r="L92" i="20"/>
  <c r="S92" i="20" s="1"/>
  <c r="V92" i="20" s="1"/>
  <c r="L96" i="20"/>
  <c r="S96" i="20" s="1"/>
  <c r="V96" i="20" s="1"/>
  <c r="L100" i="20"/>
  <c r="S100" i="20" s="1"/>
  <c r="V100" i="20" s="1"/>
  <c r="V102" i="20"/>
  <c r="R140" i="20"/>
  <c r="S140" i="20" s="1"/>
  <c r="R142" i="20"/>
  <c r="S142" i="20" s="1"/>
  <c r="R138" i="20"/>
  <c r="S138" i="20" s="1"/>
  <c r="R144" i="20"/>
  <c r="S144" i="20" s="1"/>
  <c r="V110" i="20"/>
  <c r="V114" i="20"/>
  <c r="V120" i="20"/>
  <c r="V132" i="20"/>
  <c r="V15" i="20"/>
  <c r="S75" i="20"/>
  <c r="V75" i="20" s="1"/>
  <c r="S79" i="20"/>
  <c r="S83" i="20"/>
  <c r="S87" i="20"/>
  <c r="V87" i="20" s="1"/>
  <c r="S91" i="20"/>
  <c r="V91" i="20" s="1"/>
  <c r="S95" i="20"/>
  <c r="V95" i="20" s="1"/>
  <c r="S99" i="20"/>
  <c r="V99" i="20" s="1"/>
  <c r="V104" i="20"/>
  <c r="V124" i="20"/>
  <c r="F142" i="20" l="1"/>
  <c r="K137" i="20"/>
  <c r="G137" i="20"/>
  <c r="J137" i="20"/>
  <c r="F137" i="20"/>
  <c r="I137" i="20"/>
  <c r="H137" i="20"/>
  <c r="P138" i="20"/>
  <c r="Q138" i="20" s="1"/>
  <c r="P142" i="20"/>
  <c r="Q142" i="20" s="1"/>
  <c r="P144" i="20"/>
  <c r="Q144" i="20" s="1"/>
  <c r="T144" i="20"/>
  <c r="F141" i="20"/>
  <c r="T140" i="20"/>
  <c r="T138" i="20"/>
  <c r="T142" i="20"/>
  <c r="P140" i="20"/>
  <c r="Q140" i="20" s="1"/>
  <c r="F143" i="20" l="1"/>
  <c r="F144" i="20" s="1"/>
  <c r="K22" i="5" l="1"/>
  <c r="K23" i="5"/>
  <c r="K24" i="5"/>
  <c r="K25" i="5"/>
  <c r="K27" i="5"/>
  <c r="K28" i="5"/>
  <c r="K29" i="5"/>
  <c r="K30" i="5"/>
  <c r="K31" i="5"/>
  <c r="K32" i="5"/>
  <c r="K33" i="5"/>
  <c r="K34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U133" i="15"/>
  <c r="V133" i="15" s="1"/>
  <c r="N133" i="15"/>
  <c r="J133" i="15"/>
  <c r="G133" i="15"/>
  <c r="O133" i="15" s="1"/>
  <c r="U132" i="15"/>
  <c r="V132" i="15" s="1"/>
  <c r="N132" i="15"/>
  <c r="J132" i="15"/>
  <c r="G132" i="15"/>
  <c r="O132" i="15" s="1"/>
  <c r="U131" i="15"/>
  <c r="N131" i="15"/>
  <c r="J131" i="15"/>
  <c r="G131" i="15"/>
  <c r="O131" i="15" s="1"/>
  <c r="V131" i="15" s="1"/>
  <c r="U130" i="15"/>
  <c r="N130" i="15"/>
  <c r="J130" i="15"/>
  <c r="G130" i="15"/>
  <c r="O130" i="15" s="1"/>
  <c r="V130" i="15" s="1"/>
  <c r="U129" i="15"/>
  <c r="O129" i="15"/>
  <c r="V129" i="15" s="1"/>
  <c r="N129" i="15"/>
  <c r="Y129" i="15" s="1"/>
  <c r="J129" i="15"/>
  <c r="G129" i="15"/>
  <c r="U128" i="15"/>
  <c r="N128" i="15"/>
  <c r="Y128" i="15" s="1"/>
  <c r="J128" i="15"/>
  <c r="G128" i="15"/>
  <c r="O128" i="15" s="1"/>
  <c r="V128" i="15" s="1"/>
  <c r="U127" i="15"/>
  <c r="N127" i="15"/>
  <c r="J127" i="15"/>
  <c r="O127" i="15" s="1"/>
  <c r="V127" i="15" s="1"/>
  <c r="G127" i="15"/>
  <c r="U126" i="15"/>
  <c r="N126" i="15"/>
  <c r="Y126" i="15" s="1"/>
  <c r="J126" i="15"/>
  <c r="G126" i="15"/>
  <c r="O126" i="15" s="1"/>
  <c r="V126" i="15" s="1"/>
  <c r="U125" i="15"/>
  <c r="O125" i="15"/>
  <c r="V125" i="15" s="1"/>
  <c r="N125" i="15"/>
  <c r="Y125" i="15" s="1"/>
  <c r="J125" i="15"/>
  <c r="G125" i="15"/>
  <c r="U124" i="15"/>
  <c r="N124" i="15"/>
  <c r="O124" i="15" s="1"/>
  <c r="V124" i="15" s="1"/>
  <c r="J124" i="15"/>
  <c r="G124" i="15"/>
  <c r="U123" i="15"/>
  <c r="N123" i="15"/>
  <c r="Y123" i="15" s="1"/>
  <c r="J123" i="15"/>
  <c r="O123" i="15" s="1"/>
  <c r="V123" i="15" s="1"/>
  <c r="G123" i="15"/>
  <c r="U122" i="15"/>
  <c r="N122" i="15"/>
  <c r="Y122" i="15" s="1"/>
  <c r="J122" i="15"/>
  <c r="G122" i="15"/>
  <c r="O122" i="15" s="1"/>
  <c r="V122" i="15" s="1"/>
  <c r="U121" i="15"/>
  <c r="O121" i="15"/>
  <c r="V121" i="15" s="1"/>
  <c r="N121" i="15"/>
  <c r="Y121" i="15" s="1"/>
  <c r="J121" i="15"/>
  <c r="G121" i="15"/>
  <c r="U120" i="15"/>
  <c r="N120" i="15"/>
  <c r="O120" i="15" s="1"/>
  <c r="V120" i="15" s="1"/>
  <c r="J120" i="15"/>
  <c r="G120" i="15"/>
  <c r="U119" i="15"/>
  <c r="N119" i="15"/>
  <c r="J119" i="15"/>
  <c r="G119" i="15"/>
  <c r="O119" i="15" s="1"/>
  <c r="V119" i="15" s="1"/>
  <c r="U118" i="15"/>
  <c r="N118" i="15"/>
  <c r="J118" i="15"/>
  <c r="G118" i="15"/>
  <c r="O118" i="15" s="1"/>
  <c r="V118" i="15" s="1"/>
  <c r="U117" i="15"/>
  <c r="O117" i="15"/>
  <c r="V117" i="15" s="1"/>
  <c r="N117" i="15"/>
  <c r="J117" i="15"/>
  <c r="G117" i="15"/>
  <c r="U116" i="15"/>
  <c r="N116" i="15"/>
  <c r="O116" i="15" s="1"/>
  <c r="V116" i="15" s="1"/>
  <c r="J116" i="15"/>
  <c r="G116" i="15"/>
  <c r="U115" i="15"/>
  <c r="N115" i="15"/>
  <c r="J115" i="15"/>
  <c r="G115" i="15"/>
  <c r="O115" i="15" s="1"/>
  <c r="V115" i="15" s="1"/>
  <c r="U114" i="15"/>
  <c r="N114" i="15"/>
  <c r="J114" i="15"/>
  <c r="G114" i="15"/>
  <c r="O114" i="15" s="1"/>
  <c r="V114" i="15" s="1"/>
  <c r="U113" i="15"/>
  <c r="O113" i="15"/>
  <c r="V113" i="15" s="1"/>
  <c r="N113" i="15"/>
  <c r="Y113" i="15" s="1"/>
  <c r="J113" i="15"/>
  <c r="G113" i="15"/>
  <c r="U112" i="15"/>
  <c r="N112" i="15"/>
  <c r="O112" i="15" s="1"/>
  <c r="V112" i="15" s="1"/>
  <c r="J112" i="15"/>
  <c r="G112" i="15"/>
  <c r="U111" i="15"/>
  <c r="N111" i="15"/>
  <c r="J111" i="15"/>
  <c r="O111" i="15" s="1"/>
  <c r="V111" i="15" s="1"/>
  <c r="G111" i="15"/>
  <c r="U110" i="15"/>
  <c r="N110" i="15"/>
  <c r="Y110" i="15" s="1"/>
  <c r="J110" i="15"/>
  <c r="G110" i="15"/>
  <c r="O110" i="15" s="1"/>
  <c r="V110" i="15" s="1"/>
  <c r="U109" i="15"/>
  <c r="O109" i="15"/>
  <c r="V109" i="15" s="1"/>
  <c r="N109" i="15"/>
  <c r="Y109" i="15" s="1"/>
  <c r="J109" i="15"/>
  <c r="G109" i="15"/>
  <c r="U108" i="15"/>
  <c r="N108" i="15"/>
  <c r="O108" i="15" s="1"/>
  <c r="V108" i="15" s="1"/>
  <c r="J108" i="15"/>
  <c r="G108" i="15"/>
  <c r="U107" i="15"/>
  <c r="N107" i="15"/>
  <c r="Y107" i="15" s="1"/>
  <c r="J107" i="15"/>
  <c r="G107" i="15"/>
  <c r="O107" i="15" s="1"/>
  <c r="V107" i="15" s="1"/>
  <c r="U106" i="15"/>
  <c r="N106" i="15"/>
  <c r="Y106" i="15" s="1"/>
  <c r="J106" i="15"/>
  <c r="G106" i="15"/>
  <c r="O106" i="15" s="1"/>
  <c r="V106" i="15" s="1"/>
  <c r="U105" i="15"/>
  <c r="O105" i="15"/>
  <c r="V105" i="15" s="1"/>
  <c r="N105" i="15"/>
  <c r="J105" i="15"/>
  <c r="G105" i="15"/>
  <c r="U104" i="15"/>
  <c r="N104" i="15"/>
  <c r="O104" i="15" s="1"/>
  <c r="V104" i="15" s="1"/>
  <c r="J104" i="15"/>
  <c r="G104" i="15"/>
  <c r="U103" i="15"/>
  <c r="N103" i="15"/>
  <c r="J103" i="15"/>
  <c r="G103" i="15"/>
  <c r="O103" i="15" s="1"/>
  <c r="V103" i="15" s="1"/>
  <c r="U102" i="15"/>
  <c r="N102" i="15"/>
  <c r="J102" i="15"/>
  <c r="G102" i="15"/>
  <c r="O102" i="15" s="1"/>
  <c r="V102" i="15" s="1"/>
  <c r="U101" i="15"/>
  <c r="O101" i="15"/>
  <c r="V101" i="15" s="1"/>
  <c r="N101" i="15"/>
  <c r="Y101" i="15" s="1"/>
  <c r="J101" i="15"/>
  <c r="G101" i="15"/>
  <c r="U100" i="15"/>
  <c r="N100" i="15"/>
  <c r="O100" i="15" s="1"/>
  <c r="V100" i="15" s="1"/>
  <c r="J100" i="15"/>
  <c r="G100" i="15"/>
  <c r="U99" i="15"/>
  <c r="N99" i="15"/>
  <c r="J99" i="15"/>
  <c r="G99" i="15"/>
  <c r="O99" i="15" s="1"/>
  <c r="V99" i="15" s="1"/>
  <c r="U98" i="15"/>
  <c r="N98" i="15"/>
  <c r="J98" i="15"/>
  <c r="G98" i="15"/>
  <c r="O98" i="15" s="1"/>
  <c r="V98" i="15" s="1"/>
  <c r="U97" i="15"/>
  <c r="O97" i="15"/>
  <c r="V97" i="15" s="1"/>
  <c r="N97" i="15"/>
  <c r="Y97" i="15" s="1"/>
  <c r="J97" i="15"/>
  <c r="G97" i="15"/>
  <c r="U96" i="15"/>
  <c r="N96" i="15"/>
  <c r="O96" i="15" s="1"/>
  <c r="V96" i="15" s="1"/>
  <c r="J96" i="15"/>
  <c r="G96" i="15"/>
  <c r="U95" i="15"/>
  <c r="N95" i="15"/>
  <c r="Y95" i="15" s="1"/>
  <c r="J95" i="15"/>
  <c r="G95" i="15"/>
  <c r="O95" i="15" s="1"/>
  <c r="V95" i="15" s="1"/>
  <c r="U94" i="15"/>
  <c r="N94" i="15"/>
  <c r="Y94" i="15" s="1"/>
  <c r="J94" i="15"/>
  <c r="G94" i="15"/>
  <c r="O94" i="15" s="1"/>
  <c r="V94" i="15" s="1"/>
  <c r="U93" i="15"/>
  <c r="O93" i="15"/>
  <c r="V93" i="15" s="1"/>
  <c r="N93" i="15"/>
  <c r="Y93" i="15" s="1"/>
  <c r="J93" i="15"/>
  <c r="G93" i="15"/>
  <c r="U92" i="15"/>
  <c r="N92" i="15"/>
  <c r="O92" i="15" s="1"/>
  <c r="V92" i="15" s="1"/>
  <c r="J92" i="15"/>
  <c r="G92" i="15"/>
  <c r="U91" i="15"/>
  <c r="N91" i="15"/>
  <c r="Y91" i="15" s="1"/>
  <c r="J91" i="15"/>
  <c r="G91" i="15"/>
  <c r="O91" i="15" s="1"/>
  <c r="V91" i="15" s="1"/>
  <c r="U90" i="15"/>
  <c r="N90" i="15"/>
  <c r="Y90" i="15" s="1"/>
  <c r="J90" i="15"/>
  <c r="G90" i="15"/>
  <c r="O90" i="15" s="1"/>
  <c r="V90" i="15" s="1"/>
  <c r="U89" i="15"/>
  <c r="O89" i="15"/>
  <c r="V89" i="15" s="1"/>
  <c r="N89" i="15"/>
  <c r="J89" i="15"/>
  <c r="G89" i="15"/>
  <c r="U88" i="15"/>
  <c r="N88" i="15"/>
  <c r="O88" i="15" s="1"/>
  <c r="V88" i="15" s="1"/>
  <c r="J88" i="15"/>
  <c r="G88" i="15"/>
  <c r="U87" i="15"/>
  <c r="N87" i="15"/>
  <c r="J87" i="15"/>
  <c r="G87" i="15"/>
  <c r="O87" i="15" s="1"/>
  <c r="V87" i="15" s="1"/>
  <c r="U86" i="15"/>
  <c r="N86" i="15"/>
  <c r="J86" i="15"/>
  <c r="G86" i="15"/>
  <c r="O86" i="15" s="1"/>
  <c r="V86" i="15" s="1"/>
  <c r="U85" i="15"/>
  <c r="O85" i="15"/>
  <c r="V85" i="15" s="1"/>
  <c r="N85" i="15"/>
  <c r="J85" i="15"/>
  <c r="G85" i="15"/>
  <c r="U84" i="15"/>
  <c r="N84" i="15"/>
  <c r="O84" i="15" s="1"/>
  <c r="V84" i="15" s="1"/>
  <c r="J84" i="15"/>
  <c r="G84" i="15"/>
  <c r="U83" i="15"/>
  <c r="N83" i="15"/>
  <c r="J83" i="15"/>
  <c r="G83" i="15"/>
  <c r="O83" i="15" s="1"/>
  <c r="V83" i="15" s="1"/>
  <c r="U82" i="15"/>
  <c r="N82" i="15"/>
  <c r="J82" i="15"/>
  <c r="G82" i="15"/>
  <c r="O82" i="15" s="1"/>
  <c r="V82" i="15" s="1"/>
  <c r="U81" i="15"/>
  <c r="O81" i="15"/>
  <c r="V81" i="15" s="1"/>
  <c r="N81" i="15"/>
  <c r="Y81" i="15" s="1"/>
  <c r="J81" i="15"/>
  <c r="G81" i="15"/>
  <c r="U80" i="15"/>
  <c r="N80" i="15"/>
  <c r="O80" i="15" s="1"/>
  <c r="V80" i="15" s="1"/>
  <c r="J80" i="15"/>
  <c r="G80" i="15"/>
  <c r="U79" i="15"/>
  <c r="N79" i="15"/>
  <c r="J79" i="15"/>
  <c r="O79" i="15" s="1"/>
  <c r="V79" i="15" s="1"/>
  <c r="G79" i="15"/>
  <c r="U78" i="15"/>
  <c r="N78" i="15"/>
  <c r="Y78" i="15" s="1"/>
  <c r="J78" i="15"/>
  <c r="G78" i="15"/>
  <c r="O78" i="15" s="1"/>
  <c r="V78" i="15" s="1"/>
  <c r="U77" i="15"/>
  <c r="O77" i="15"/>
  <c r="V77" i="15" s="1"/>
  <c r="N77" i="15"/>
  <c r="Y77" i="15" s="1"/>
  <c r="J77" i="15"/>
  <c r="G77" i="15"/>
  <c r="U76" i="15"/>
  <c r="N76" i="15"/>
  <c r="O76" i="15" s="1"/>
  <c r="V76" i="15" s="1"/>
  <c r="J76" i="15"/>
  <c r="G76" i="15"/>
  <c r="U75" i="15"/>
  <c r="N75" i="15"/>
  <c r="Y75" i="15" s="1"/>
  <c r="J75" i="15"/>
  <c r="O75" i="15" s="1"/>
  <c r="V75" i="15" s="1"/>
  <c r="G75" i="15"/>
  <c r="U74" i="15"/>
  <c r="N74" i="15"/>
  <c r="Y74" i="15" s="1"/>
  <c r="J74" i="15"/>
  <c r="G74" i="15"/>
  <c r="O74" i="15" s="1"/>
  <c r="V74" i="15" s="1"/>
  <c r="U73" i="15"/>
  <c r="O73" i="15"/>
  <c r="V73" i="15" s="1"/>
  <c r="N73" i="15"/>
  <c r="J73" i="15"/>
  <c r="G73" i="15"/>
  <c r="U72" i="15"/>
  <c r="N72" i="15"/>
  <c r="O72" i="15" s="1"/>
  <c r="V72" i="15" s="1"/>
  <c r="J72" i="15"/>
  <c r="G72" i="15"/>
  <c r="U71" i="15"/>
  <c r="N71" i="15"/>
  <c r="Y71" i="15" s="1"/>
  <c r="J71" i="15"/>
  <c r="O71" i="15" s="1"/>
  <c r="V71" i="15" s="1"/>
  <c r="G71" i="15"/>
  <c r="U70" i="15"/>
  <c r="N70" i="15"/>
  <c r="J70" i="15"/>
  <c r="G70" i="15"/>
  <c r="O70" i="15" s="1"/>
  <c r="V70" i="15" s="1"/>
  <c r="U69" i="15"/>
  <c r="O69" i="15"/>
  <c r="V69" i="15" s="1"/>
  <c r="N69" i="15"/>
  <c r="Y69" i="15" s="1"/>
  <c r="J69" i="15"/>
  <c r="G69" i="15"/>
  <c r="U68" i="15"/>
  <c r="N68" i="15"/>
  <c r="O68" i="15" s="1"/>
  <c r="V68" i="15" s="1"/>
  <c r="J68" i="15"/>
  <c r="G68" i="15"/>
  <c r="U67" i="15"/>
  <c r="N67" i="15"/>
  <c r="J67" i="15"/>
  <c r="O67" i="15" s="1"/>
  <c r="V67" i="15" s="1"/>
  <c r="G67" i="15"/>
  <c r="U66" i="15"/>
  <c r="N66" i="15"/>
  <c r="J66" i="15"/>
  <c r="G66" i="15"/>
  <c r="O66" i="15" s="1"/>
  <c r="V66" i="15" s="1"/>
  <c r="U65" i="15"/>
  <c r="N65" i="15"/>
  <c r="O65" i="15" s="1"/>
  <c r="V65" i="15" s="1"/>
  <c r="J65" i="15"/>
  <c r="G65" i="15"/>
  <c r="U64" i="15"/>
  <c r="N64" i="15"/>
  <c r="J64" i="15"/>
  <c r="G64" i="15"/>
  <c r="U63" i="15"/>
  <c r="N63" i="15"/>
  <c r="J63" i="15"/>
  <c r="G63" i="15"/>
  <c r="O63" i="15" s="1"/>
  <c r="U62" i="15"/>
  <c r="O62" i="15"/>
  <c r="V62" i="15" s="1"/>
  <c r="N62" i="15"/>
  <c r="Y62" i="15" s="1"/>
  <c r="J62" i="15"/>
  <c r="G62" i="15"/>
  <c r="Y61" i="15"/>
  <c r="U61" i="15"/>
  <c r="N61" i="15"/>
  <c r="O61" i="15" s="1"/>
  <c r="V61" i="15" s="1"/>
  <c r="J61" i="15"/>
  <c r="G61" i="15"/>
  <c r="V60" i="15"/>
  <c r="U60" i="15"/>
  <c r="N60" i="15"/>
  <c r="J60" i="15"/>
  <c r="O60" i="15" s="1"/>
  <c r="G60" i="15"/>
  <c r="U59" i="15"/>
  <c r="N59" i="15"/>
  <c r="J59" i="15"/>
  <c r="G59" i="15"/>
  <c r="O59" i="15" s="1"/>
  <c r="V59" i="15" s="1"/>
  <c r="U58" i="15"/>
  <c r="O58" i="15"/>
  <c r="V58" i="15" s="1"/>
  <c r="N58" i="15"/>
  <c r="Y58" i="15" s="1"/>
  <c r="J58" i="15"/>
  <c r="G58" i="15"/>
  <c r="U57" i="15"/>
  <c r="N57" i="15"/>
  <c r="O57" i="15" s="1"/>
  <c r="V57" i="15" s="1"/>
  <c r="J57" i="15"/>
  <c r="G57" i="15"/>
  <c r="V56" i="15"/>
  <c r="U56" i="15"/>
  <c r="N56" i="15"/>
  <c r="J56" i="15"/>
  <c r="O56" i="15" s="1"/>
  <c r="G56" i="15"/>
  <c r="U55" i="15"/>
  <c r="N55" i="15"/>
  <c r="J55" i="15"/>
  <c r="G55" i="15"/>
  <c r="O55" i="15" s="1"/>
  <c r="U54" i="15"/>
  <c r="O54" i="15"/>
  <c r="V54" i="15" s="1"/>
  <c r="N54" i="15"/>
  <c r="Y54" i="15" s="1"/>
  <c r="J54" i="15"/>
  <c r="G54" i="15"/>
  <c r="U53" i="15"/>
  <c r="N53" i="15"/>
  <c r="J53" i="15"/>
  <c r="G53" i="15"/>
  <c r="U52" i="15"/>
  <c r="N52" i="15"/>
  <c r="J52" i="15"/>
  <c r="G52" i="15"/>
  <c r="O52" i="15" s="1"/>
  <c r="V52" i="15" s="1"/>
  <c r="Y52" i="15" s="1"/>
  <c r="U51" i="15"/>
  <c r="N51" i="15"/>
  <c r="Y51" i="15" s="1"/>
  <c r="J51" i="15"/>
  <c r="G51" i="15"/>
  <c r="U50" i="15"/>
  <c r="O50" i="15"/>
  <c r="V50" i="15" s="1"/>
  <c r="N50" i="15"/>
  <c r="Y50" i="15" s="1"/>
  <c r="J50" i="15"/>
  <c r="G50" i="15"/>
  <c r="U49" i="15"/>
  <c r="N49" i="15"/>
  <c r="O49" i="15" s="1"/>
  <c r="V49" i="15" s="1"/>
  <c r="Y49" i="15" s="1"/>
  <c r="J49" i="15"/>
  <c r="G49" i="15"/>
  <c r="U48" i="15"/>
  <c r="N48" i="15"/>
  <c r="J48" i="15"/>
  <c r="G48" i="15"/>
  <c r="U47" i="15"/>
  <c r="N47" i="15"/>
  <c r="J47" i="15"/>
  <c r="G47" i="15"/>
  <c r="O47" i="15" s="1"/>
  <c r="V47" i="15" s="1"/>
  <c r="U46" i="15"/>
  <c r="N46" i="15"/>
  <c r="J46" i="15"/>
  <c r="G46" i="15"/>
  <c r="O46" i="15" s="1"/>
  <c r="V46" i="15" s="1"/>
  <c r="U45" i="15"/>
  <c r="N45" i="15"/>
  <c r="J45" i="15"/>
  <c r="G45" i="15"/>
  <c r="U44" i="15"/>
  <c r="N44" i="15"/>
  <c r="J44" i="15"/>
  <c r="G44" i="15"/>
  <c r="O44" i="15" s="1"/>
  <c r="V44" i="15" s="1"/>
  <c r="Y44" i="15" s="1"/>
  <c r="U43" i="15"/>
  <c r="N43" i="15"/>
  <c r="Y43" i="15" s="1"/>
  <c r="J43" i="15"/>
  <c r="G43" i="15"/>
  <c r="U42" i="15"/>
  <c r="O42" i="15"/>
  <c r="V42" i="15" s="1"/>
  <c r="N42" i="15"/>
  <c r="Y42" i="15" s="1"/>
  <c r="J42" i="15"/>
  <c r="G42" i="15"/>
  <c r="U41" i="15"/>
  <c r="N41" i="15"/>
  <c r="O41" i="15" s="1"/>
  <c r="V41" i="15" s="1"/>
  <c r="Y41" i="15" s="1"/>
  <c r="J41" i="15"/>
  <c r="G41" i="15"/>
  <c r="U40" i="15"/>
  <c r="N40" i="15"/>
  <c r="J40" i="15"/>
  <c r="G40" i="15"/>
  <c r="U39" i="15"/>
  <c r="N39" i="15"/>
  <c r="J39" i="15"/>
  <c r="G39" i="15"/>
  <c r="O39" i="15" s="1"/>
  <c r="V39" i="15" s="1"/>
  <c r="U38" i="15"/>
  <c r="N38" i="15"/>
  <c r="J38" i="15"/>
  <c r="G38" i="15"/>
  <c r="O38" i="15" s="1"/>
  <c r="V38" i="15" s="1"/>
  <c r="U37" i="15"/>
  <c r="N37" i="15"/>
  <c r="J37" i="15"/>
  <c r="G37" i="15"/>
  <c r="Y36" i="15"/>
  <c r="U36" i="15"/>
  <c r="N36" i="15"/>
  <c r="J36" i="15"/>
  <c r="G36" i="15"/>
  <c r="O36" i="15" s="1"/>
  <c r="V36" i="15" s="1"/>
  <c r="U35" i="15"/>
  <c r="N35" i="15"/>
  <c r="J35" i="15"/>
  <c r="G35" i="15"/>
  <c r="U34" i="15"/>
  <c r="O34" i="15"/>
  <c r="V34" i="15" s="1"/>
  <c r="N34" i="15"/>
  <c r="Y34" i="15" s="1"/>
  <c r="J34" i="15"/>
  <c r="G34" i="15"/>
  <c r="Y33" i="15"/>
  <c r="U33" i="15"/>
  <c r="N33" i="15"/>
  <c r="O33" i="15" s="1"/>
  <c r="V33" i="15" s="1"/>
  <c r="J33" i="15"/>
  <c r="G33" i="15"/>
  <c r="U32" i="15"/>
  <c r="N32" i="15"/>
  <c r="J32" i="15"/>
  <c r="G32" i="15"/>
  <c r="U31" i="15"/>
  <c r="N31" i="15"/>
  <c r="J31" i="15"/>
  <c r="G31" i="15"/>
  <c r="O31" i="15" s="1"/>
  <c r="V31" i="15" s="1"/>
  <c r="U30" i="15"/>
  <c r="N30" i="15"/>
  <c r="J30" i="15"/>
  <c r="G30" i="15"/>
  <c r="O30" i="15" s="1"/>
  <c r="V30" i="15" s="1"/>
  <c r="U29" i="15"/>
  <c r="O29" i="15"/>
  <c r="V29" i="15" s="1"/>
  <c r="N29" i="15"/>
  <c r="J29" i="15"/>
  <c r="G29" i="15"/>
  <c r="U28" i="15"/>
  <c r="N28" i="15"/>
  <c r="O28" i="15" s="1"/>
  <c r="V28" i="15" s="1"/>
  <c r="J28" i="15"/>
  <c r="G28" i="15"/>
  <c r="U27" i="15"/>
  <c r="N27" i="15"/>
  <c r="J27" i="15"/>
  <c r="O27" i="15" s="1"/>
  <c r="V27" i="15" s="1"/>
  <c r="G27" i="15"/>
  <c r="U26" i="15"/>
  <c r="N26" i="15"/>
  <c r="J26" i="15"/>
  <c r="G26" i="15"/>
  <c r="O26" i="15" s="1"/>
  <c r="V26" i="15" s="1"/>
  <c r="U25" i="15"/>
  <c r="O25" i="15"/>
  <c r="V25" i="15" s="1"/>
  <c r="N25" i="15"/>
  <c r="Y25" i="15" s="1"/>
  <c r="J25" i="15"/>
  <c r="G25" i="15"/>
  <c r="U24" i="15"/>
  <c r="N24" i="15"/>
  <c r="O24" i="15" s="1"/>
  <c r="V24" i="15" s="1"/>
  <c r="J24" i="15"/>
  <c r="G24" i="15"/>
  <c r="U23" i="15"/>
  <c r="N23" i="15"/>
  <c r="J23" i="15"/>
  <c r="O23" i="15" s="1"/>
  <c r="V23" i="15" s="1"/>
  <c r="G23" i="15"/>
  <c r="U22" i="15"/>
  <c r="N22" i="15"/>
  <c r="Y22" i="15" s="1"/>
  <c r="J22" i="15"/>
  <c r="G22" i="15"/>
  <c r="O22" i="15" s="1"/>
  <c r="V22" i="15" s="1"/>
  <c r="U21" i="15"/>
  <c r="O21" i="15"/>
  <c r="V21" i="15" s="1"/>
  <c r="N21" i="15"/>
  <c r="Y21" i="15" s="1"/>
  <c r="J21" i="15"/>
  <c r="G21" i="15"/>
  <c r="U20" i="15"/>
  <c r="N20" i="15"/>
  <c r="O20" i="15" s="1"/>
  <c r="V20" i="15" s="1"/>
  <c r="J20" i="15"/>
  <c r="G20" i="15"/>
  <c r="U19" i="15"/>
  <c r="N19" i="15"/>
  <c r="Y19" i="15" s="1"/>
  <c r="J19" i="15"/>
  <c r="O19" i="15" s="1"/>
  <c r="V19" i="15" s="1"/>
  <c r="G19" i="15"/>
  <c r="U18" i="15"/>
  <c r="N18" i="15"/>
  <c r="Y18" i="15" s="1"/>
  <c r="J18" i="15"/>
  <c r="G18" i="15"/>
  <c r="O18" i="15" s="1"/>
  <c r="V18" i="15" s="1"/>
  <c r="U17" i="15"/>
  <c r="N17" i="15"/>
  <c r="O17" i="15" s="1"/>
  <c r="V17" i="15" s="1"/>
  <c r="J17" i="15"/>
  <c r="G17" i="15"/>
  <c r="U16" i="15"/>
  <c r="N16" i="15"/>
  <c r="Y16" i="15" s="1"/>
  <c r="J16" i="15"/>
  <c r="O16" i="15" s="1"/>
  <c r="V16" i="15" s="1"/>
  <c r="G16" i="15"/>
  <c r="U15" i="15"/>
  <c r="N15" i="15"/>
  <c r="J15" i="15"/>
  <c r="G15" i="15"/>
  <c r="O15" i="15" s="1"/>
  <c r="V15" i="15" l="1"/>
  <c r="Y26" i="15"/>
  <c r="Y27" i="15"/>
  <c r="Y29" i="15"/>
  <c r="Y15" i="15"/>
  <c r="Y53" i="15"/>
  <c r="Y23" i="15"/>
  <c r="Y48" i="15"/>
  <c r="Q139" i="15"/>
  <c r="R139" i="15" s="1"/>
  <c r="Q141" i="15"/>
  <c r="R141" i="15" s="1"/>
  <c r="Q137" i="15"/>
  <c r="R137" i="15" s="1"/>
  <c r="Q143" i="15"/>
  <c r="R143" i="15" s="1"/>
  <c r="Y24" i="15"/>
  <c r="Y20" i="15"/>
  <c r="Y28" i="15"/>
  <c r="O37" i="15"/>
  <c r="V37" i="15" s="1"/>
  <c r="Y37" i="15" s="1"/>
  <c r="O45" i="15"/>
  <c r="V45" i="15" s="1"/>
  <c r="Y45" i="15" s="1"/>
  <c r="O53" i="15"/>
  <c r="V53" i="15" s="1"/>
  <c r="V55" i="15"/>
  <c r="Y55" i="15" s="1"/>
  <c r="Y127" i="15"/>
  <c r="Y30" i="15"/>
  <c r="O32" i="15"/>
  <c r="V32" i="15" s="1"/>
  <c r="Y32" i="15" s="1"/>
  <c r="Y46" i="15"/>
  <c r="O48" i="15"/>
  <c r="V48" i="15" s="1"/>
  <c r="Y57" i="15"/>
  <c r="Y59" i="15"/>
  <c r="Y60" i="15"/>
  <c r="Y66" i="15"/>
  <c r="Y67" i="15"/>
  <c r="Y82" i="15"/>
  <c r="Y83" i="15"/>
  <c r="Y85" i="15"/>
  <c r="Y98" i="15"/>
  <c r="Y99" i="15"/>
  <c r="Y114" i="15"/>
  <c r="Y115" i="15"/>
  <c r="Y117" i="15"/>
  <c r="Y130" i="15"/>
  <c r="Y131" i="15"/>
  <c r="Y79" i="15"/>
  <c r="Y111" i="15"/>
  <c r="Y38" i="15"/>
  <c r="O40" i="15"/>
  <c r="V40" i="15" s="1"/>
  <c r="Y40" i="15" s="1"/>
  <c r="Y31" i="15"/>
  <c r="O35" i="15"/>
  <c r="V35" i="15" s="1"/>
  <c r="Y35" i="15" s="1"/>
  <c r="Y39" i="15"/>
  <c r="O43" i="15"/>
  <c r="V43" i="15" s="1"/>
  <c r="Y47" i="15"/>
  <c r="O51" i="15"/>
  <c r="V51" i="15" s="1"/>
  <c r="Y56" i="15"/>
  <c r="V63" i="15"/>
  <c r="Y63" i="15" s="1"/>
  <c r="O64" i="15"/>
  <c r="V64" i="15" s="1"/>
  <c r="Y64" i="15" s="1"/>
  <c r="Y70" i="15"/>
  <c r="Y73" i="15"/>
  <c r="Y86" i="15"/>
  <c r="Y87" i="15"/>
  <c r="Y89" i="15"/>
  <c r="Y102" i="15"/>
  <c r="Y103" i="15"/>
  <c r="Y105" i="15"/>
  <c r="Y118" i="15"/>
  <c r="Y119" i="15"/>
  <c r="Y68" i="15"/>
  <c r="Y72" i="15"/>
  <c r="Y76" i="15"/>
  <c r="Y80" i="15"/>
  <c r="Y84" i="15"/>
  <c r="Y88" i="15"/>
  <c r="Y92" i="15"/>
  <c r="Y96" i="15"/>
  <c r="Y100" i="15"/>
  <c r="Y104" i="15"/>
  <c r="Y108" i="15"/>
  <c r="Y112" i="15"/>
  <c r="Y116" i="15"/>
  <c r="Y120" i="15"/>
  <c r="Y124" i="15"/>
  <c r="U134" i="18"/>
  <c r="U133" i="18"/>
  <c r="V133" i="18" s="1"/>
  <c r="U132" i="18"/>
  <c r="V132" i="18" s="1"/>
  <c r="N132" i="18"/>
  <c r="J132" i="18"/>
  <c r="G132" i="18"/>
  <c r="V131" i="18"/>
  <c r="U131" i="18"/>
  <c r="N131" i="18"/>
  <c r="J131" i="18"/>
  <c r="G131" i="18"/>
  <c r="U130" i="18"/>
  <c r="O130" i="18"/>
  <c r="V130" i="18" s="1"/>
  <c r="N130" i="18"/>
  <c r="J130" i="18"/>
  <c r="G130" i="18"/>
  <c r="Y129" i="18"/>
  <c r="U129" i="18"/>
  <c r="N129" i="18"/>
  <c r="J129" i="18"/>
  <c r="G129" i="18"/>
  <c r="O129" i="18" s="1"/>
  <c r="V129" i="18" s="1"/>
  <c r="U128" i="18"/>
  <c r="N128" i="18"/>
  <c r="Y128" i="18" s="1"/>
  <c r="J128" i="18"/>
  <c r="O128" i="18" s="1"/>
  <c r="V128" i="18" s="1"/>
  <c r="G128" i="18"/>
  <c r="U127" i="18"/>
  <c r="N127" i="18"/>
  <c r="J127" i="18"/>
  <c r="G127" i="18"/>
  <c r="O127" i="18" s="1"/>
  <c r="U126" i="18"/>
  <c r="O126" i="18"/>
  <c r="V126" i="18" s="1"/>
  <c r="N126" i="18"/>
  <c r="Y126" i="18" s="1"/>
  <c r="J126" i="18"/>
  <c r="G126" i="18"/>
  <c r="U125" i="18"/>
  <c r="N125" i="18"/>
  <c r="J125" i="18"/>
  <c r="G125" i="18"/>
  <c r="O125" i="18" s="1"/>
  <c r="V125" i="18" s="1"/>
  <c r="Y125" i="18" s="1"/>
  <c r="V124" i="18"/>
  <c r="U124" i="18"/>
  <c r="N124" i="18"/>
  <c r="J124" i="18"/>
  <c r="O124" i="18" s="1"/>
  <c r="G124" i="18"/>
  <c r="U123" i="18"/>
  <c r="N123" i="18"/>
  <c r="J123" i="18"/>
  <c r="G123" i="18"/>
  <c r="O123" i="18" s="1"/>
  <c r="V123" i="18" s="1"/>
  <c r="U122" i="18"/>
  <c r="O122" i="18"/>
  <c r="V122" i="18" s="1"/>
  <c r="N122" i="18"/>
  <c r="Y122" i="18" s="1"/>
  <c r="J122" i="18"/>
  <c r="G122" i="18"/>
  <c r="U121" i="18"/>
  <c r="N121" i="18"/>
  <c r="Y121" i="18" s="1"/>
  <c r="J121" i="18"/>
  <c r="G121" i="18"/>
  <c r="V120" i="18"/>
  <c r="U120" i="18"/>
  <c r="N120" i="18"/>
  <c r="J120" i="18"/>
  <c r="O120" i="18" s="1"/>
  <c r="G120" i="18"/>
  <c r="U119" i="18"/>
  <c r="N119" i="18"/>
  <c r="J119" i="18"/>
  <c r="G119" i="18"/>
  <c r="O119" i="18" s="1"/>
  <c r="U118" i="18"/>
  <c r="O118" i="18"/>
  <c r="V118" i="18" s="1"/>
  <c r="N118" i="18"/>
  <c r="Y118" i="18" s="1"/>
  <c r="J118" i="18"/>
  <c r="G118" i="18"/>
  <c r="U117" i="18"/>
  <c r="N117" i="18"/>
  <c r="J117" i="18"/>
  <c r="G117" i="18"/>
  <c r="U116" i="18"/>
  <c r="N116" i="18"/>
  <c r="J116" i="18"/>
  <c r="O116" i="18" s="1"/>
  <c r="V116" i="18" s="1"/>
  <c r="G116" i="18"/>
  <c r="U115" i="18"/>
  <c r="N115" i="18"/>
  <c r="J115" i="18"/>
  <c r="G115" i="18"/>
  <c r="O115" i="18" s="1"/>
  <c r="U114" i="18"/>
  <c r="O114" i="18"/>
  <c r="V114" i="18" s="1"/>
  <c r="N114" i="18"/>
  <c r="J114" i="18"/>
  <c r="G114" i="18"/>
  <c r="U113" i="18"/>
  <c r="N113" i="18"/>
  <c r="J113" i="18"/>
  <c r="G113" i="18"/>
  <c r="O113" i="18" s="1"/>
  <c r="V113" i="18" s="1"/>
  <c r="Y113" i="18" s="1"/>
  <c r="U112" i="18"/>
  <c r="N112" i="18"/>
  <c r="J112" i="18"/>
  <c r="G112" i="18"/>
  <c r="U111" i="18"/>
  <c r="N111" i="18"/>
  <c r="Y111" i="18" s="1"/>
  <c r="J111" i="18"/>
  <c r="G111" i="18"/>
  <c r="O111" i="18" s="1"/>
  <c r="V111" i="18" s="1"/>
  <c r="U110" i="18"/>
  <c r="O110" i="18"/>
  <c r="V110" i="18" s="1"/>
  <c r="N110" i="18"/>
  <c r="Y110" i="18" s="1"/>
  <c r="J110" i="18"/>
  <c r="G110" i="18"/>
  <c r="U109" i="18"/>
  <c r="N109" i="18"/>
  <c r="J109" i="18"/>
  <c r="G109" i="18"/>
  <c r="O109" i="18" s="1"/>
  <c r="V109" i="18" s="1"/>
  <c r="Y109" i="18" s="1"/>
  <c r="U108" i="18"/>
  <c r="N108" i="18"/>
  <c r="J108" i="18"/>
  <c r="G108" i="18"/>
  <c r="O108" i="18" s="1"/>
  <c r="V108" i="18" s="1"/>
  <c r="U107" i="18"/>
  <c r="N107" i="18"/>
  <c r="J107" i="18"/>
  <c r="G107" i="18"/>
  <c r="O107" i="18" s="1"/>
  <c r="V107" i="18" s="1"/>
  <c r="U106" i="18"/>
  <c r="O106" i="18"/>
  <c r="V106" i="18" s="1"/>
  <c r="N106" i="18"/>
  <c r="Y106" i="18" s="1"/>
  <c r="J106" i="18"/>
  <c r="G106" i="18"/>
  <c r="U105" i="18"/>
  <c r="N105" i="18"/>
  <c r="J105" i="18"/>
  <c r="G105" i="18"/>
  <c r="U104" i="18"/>
  <c r="N104" i="18"/>
  <c r="J104" i="18"/>
  <c r="G104" i="18"/>
  <c r="O104" i="18" s="1"/>
  <c r="V104" i="18" s="1"/>
  <c r="U103" i="18"/>
  <c r="N103" i="18"/>
  <c r="J103" i="18"/>
  <c r="G103" i="18"/>
  <c r="O103" i="18" s="1"/>
  <c r="U102" i="18"/>
  <c r="O102" i="18"/>
  <c r="V102" i="18" s="1"/>
  <c r="N102" i="18"/>
  <c r="J102" i="18"/>
  <c r="G102" i="18"/>
  <c r="U101" i="18"/>
  <c r="N101" i="18"/>
  <c r="Y101" i="18" s="1"/>
  <c r="J101" i="18"/>
  <c r="G101" i="18"/>
  <c r="U100" i="18"/>
  <c r="N100" i="18"/>
  <c r="J100" i="18"/>
  <c r="G100" i="18"/>
  <c r="U99" i="18"/>
  <c r="N99" i="18"/>
  <c r="J99" i="18"/>
  <c r="G99" i="18"/>
  <c r="O99" i="18" s="1"/>
  <c r="U98" i="18"/>
  <c r="O98" i="18"/>
  <c r="V98" i="18" s="1"/>
  <c r="N98" i="18"/>
  <c r="J98" i="18"/>
  <c r="G98" i="18"/>
  <c r="Y97" i="18"/>
  <c r="U97" i="18"/>
  <c r="N97" i="18"/>
  <c r="J97" i="18"/>
  <c r="G97" i="18"/>
  <c r="O97" i="18" s="1"/>
  <c r="V97" i="18" s="1"/>
  <c r="U96" i="18"/>
  <c r="N96" i="18"/>
  <c r="J96" i="18"/>
  <c r="G96" i="18"/>
  <c r="U95" i="18"/>
  <c r="N95" i="18"/>
  <c r="Y95" i="18" s="1"/>
  <c r="J95" i="18"/>
  <c r="G95" i="18"/>
  <c r="O95" i="18" s="1"/>
  <c r="V95" i="18" s="1"/>
  <c r="U94" i="18"/>
  <c r="O94" i="18"/>
  <c r="V94" i="18" s="1"/>
  <c r="N94" i="18"/>
  <c r="Y94" i="18" s="1"/>
  <c r="J94" i="18"/>
  <c r="G94" i="18"/>
  <c r="U93" i="18"/>
  <c r="N93" i="18"/>
  <c r="J93" i="18"/>
  <c r="G93" i="18"/>
  <c r="O93" i="18" s="1"/>
  <c r="V93" i="18" s="1"/>
  <c r="Y93" i="18" s="1"/>
  <c r="U92" i="18"/>
  <c r="N92" i="18"/>
  <c r="J92" i="18"/>
  <c r="G92" i="18"/>
  <c r="O92" i="18" s="1"/>
  <c r="V92" i="18" s="1"/>
  <c r="U91" i="18"/>
  <c r="N91" i="18"/>
  <c r="J91" i="18"/>
  <c r="G91" i="18"/>
  <c r="O91" i="18" s="1"/>
  <c r="V91" i="18" s="1"/>
  <c r="U90" i="18"/>
  <c r="O90" i="18"/>
  <c r="V90" i="18" s="1"/>
  <c r="N90" i="18"/>
  <c r="Y90" i="18" s="1"/>
  <c r="J90" i="18"/>
  <c r="G90" i="18"/>
  <c r="U89" i="18"/>
  <c r="N89" i="18"/>
  <c r="J89" i="18"/>
  <c r="G89" i="18"/>
  <c r="U88" i="18"/>
  <c r="N88" i="18"/>
  <c r="J88" i="18"/>
  <c r="G88" i="18"/>
  <c r="O88" i="18" s="1"/>
  <c r="V88" i="18" s="1"/>
  <c r="U87" i="18"/>
  <c r="N87" i="18"/>
  <c r="J87" i="18"/>
  <c r="G87" i="18"/>
  <c r="O87" i="18" s="1"/>
  <c r="U86" i="18"/>
  <c r="O86" i="18"/>
  <c r="V86" i="18" s="1"/>
  <c r="N86" i="18"/>
  <c r="J86" i="18"/>
  <c r="G86" i="18"/>
  <c r="U85" i="18"/>
  <c r="N85" i="18"/>
  <c r="J85" i="18"/>
  <c r="G85" i="18"/>
  <c r="U84" i="18"/>
  <c r="N84" i="18"/>
  <c r="J84" i="18"/>
  <c r="G84" i="18"/>
  <c r="U83" i="18"/>
  <c r="N83" i="18"/>
  <c r="J83" i="18"/>
  <c r="G83" i="18"/>
  <c r="O83" i="18" s="1"/>
  <c r="U82" i="18"/>
  <c r="O82" i="18"/>
  <c r="V82" i="18" s="1"/>
  <c r="N82" i="18"/>
  <c r="J82" i="18"/>
  <c r="G82" i="18"/>
  <c r="Y81" i="18"/>
  <c r="U81" i="18"/>
  <c r="N81" i="18"/>
  <c r="J81" i="18"/>
  <c r="G81" i="18"/>
  <c r="O81" i="18" s="1"/>
  <c r="V81" i="18" s="1"/>
  <c r="U80" i="18"/>
  <c r="N80" i="18"/>
  <c r="J80" i="18"/>
  <c r="G80" i="18"/>
  <c r="U79" i="18"/>
  <c r="N79" i="18"/>
  <c r="J79" i="18"/>
  <c r="G79" i="18"/>
  <c r="O79" i="18" s="1"/>
  <c r="U78" i="18"/>
  <c r="O78" i="18"/>
  <c r="V78" i="18" s="1"/>
  <c r="N78" i="18"/>
  <c r="Y78" i="18" s="1"/>
  <c r="J78" i="18"/>
  <c r="G78" i="18"/>
  <c r="U77" i="18"/>
  <c r="N77" i="18"/>
  <c r="J77" i="18"/>
  <c r="G77" i="18"/>
  <c r="O77" i="18" s="1"/>
  <c r="V77" i="18" s="1"/>
  <c r="Y77" i="18" s="1"/>
  <c r="V76" i="18"/>
  <c r="U76" i="18"/>
  <c r="N76" i="18"/>
  <c r="Y76" i="18" s="1"/>
  <c r="J76" i="18"/>
  <c r="O76" i="18" s="1"/>
  <c r="G76" i="18"/>
  <c r="U75" i="18"/>
  <c r="N75" i="18"/>
  <c r="J75" i="18"/>
  <c r="G75" i="18"/>
  <c r="U74" i="18"/>
  <c r="N74" i="18"/>
  <c r="J74" i="18"/>
  <c r="O74" i="18" s="1"/>
  <c r="V74" i="18" s="1"/>
  <c r="G74" i="18"/>
  <c r="U73" i="18"/>
  <c r="N73" i="18"/>
  <c r="J73" i="18"/>
  <c r="G73" i="18"/>
  <c r="U72" i="18"/>
  <c r="O72" i="18"/>
  <c r="V72" i="18" s="1"/>
  <c r="N72" i="18"/>
  <c r="J72" i="18"/>
  <c r="G72" i="18"/>
  <c r="U71" i="18"/>
  <c r="N71" i="18"/>
  <c r="J71" i="18"/>
  <c r="G71" i="18"/>
  <c r="O71" i="18" s="1"/>
  <c r="V71" i="18" s="1"/>
  <c r="Y71" i="18" s="1"/>
  <c r="U70" i="18"/>
  <c r="O70" i="18"/>
  <c r="V70" i="18" s="1"/>
  <c r="N70" i="18"/>
  <c r="Y70" i="18" s="1"/>
  <c r="J70" i="18"/>
  <c r="G70" i="18"/>
  <c r="U69" i="18"/>
  <c r="Y69" i="18" s="1"/>
  <c r="N69" i="18"/>
  <c r="J69" i="18"/>
  <c r="G69" i="18"/>
  <c r="O69" i="18" s="1"/>
  <c r="V68" i="18"/>
  <c r="U68" i="18"/>
  <c r="N68" i="18"/>
  <c r="Y68" i="18" s="1"/>
  <c r="J68" i="18"/>
  <c r="O68" i="18" s="1"/>
  <c r="G68" i="18"/>
  <c r="U67" i="18"/>
  <c r="N67" i="18"/>
  <c r="J67" i="18"/>
  <c r="G67" i="18"/>
  <c r="V66" i="18"/>
  <c r="U66" i="18"/>
  <c r="N66" i="18"/>
  <c r="J66" i="18"/>
  <c r="O66" i="18" s="1"/>
  <c r="G66" i="18"/>
  <c r="U65" i="18"/>
  <c r="N65" i="18"/>
  <c r="J65" i="18"/>
  <c r="G65" i="18"/>
  <c r="U64" i="18"/>
  <c r="O64" i="18"/>
  <c r="V64" i="18" s="1"/>
  <c r="N64" i="18"/>
  <c r="J64" i="18"/>
  <c r="G64" i="18"/>
  <c r="U63" i="18"/>
  <c r="N63" i="18"/>
  <c r="J63" i="18"/>
  <c r="G63" i="18"/>
  <c r="O63" i="18" s="1"/>
  <c r="V63" i="18" s="1"/>
  <c r="Y63" i="18" s="1"/>
  <c r="U62" i="18"/>
  <c r="O62" i="18"/>
  <c r="V62" i="18" s="1"/>
  <c r="N62" i="18"/>
  <c r="Y62" i="18" s="1"/>
  <c r="J62" i="18"/>
  <c r="G62" i="18"/>
  <c r="U61" i="18"/>
  <c r="N61" i="18"/>
  <c r="J61" i="18"/>
  <c r="G61" i="18"/>
  <c r="O61" i="18" s="1"/>
  <c r="V61" i="18" s="1"/>
  <c r="Y61" i="18" s="1"/>
  <c r="U60" i="18"/>
  <c r="N60" i="18"/>
  <c r="J60" i="18"/>
  <c r="O60" i="18" s="1"/>
  <c r="V60" i="18" s="1"/>
  <c r="G60" i="18"/>
  <c r="U59" i="18"/>
  <c r="N59" i="18"/>
  <c r="J59" i="18"/>
  <c r="G59" i="18"/>
  <c r="V58" i="18"/>
  <c r="U58" i="18"/>
  <c r="N58" i="18"/>
  <c r="J58" i="18"/>
  <c r="O58" i="18" s="1"/>
  <c r="G58" i="18"/>
  <c r="U57" i="18"/>
  <c r="N57" i="18"/>
  <c r="J57" i="18"/>
  <c r="G57" i="18"/>
  <c r="U56" i="18"/>
  <c r="O56" i="18"/>
  <c r="V56" i="18" s="1"/>
  <c r="N56" i="18"/>
  <c r="J56" i="18"/>
  <c r="G56" i="18"/>
  <c r="U55" i="18"/>
  <c r="N55" i="18"/>
  <c r="J55" i="18"/>
  <c r="G55" i="18"/>
  <c r="O55" i="18" s="1"/>
  <c r="V55" i="18" s="1"/>
  <c r="Y55" i="18" s="1"/>
  <c r="U54" i="18"/>
  <c r="O54" i="18"/>
  <c r="V54" i="18" s="1"/>
  <c r="N54" i="18"/>
  <c r="Y54" i="18" s="1"/>
  <c r="J54" i="18"/>
  <c r="G54" i="18"/>
  <c r="U53" i="18"/>
  <c r="N53" i="18"/>
  <c r="J53" i="18"/>
  <c r="G53" i="18"/>
  <c r="O53" i="18" s="1"/>
  <c r="V52" i="18"/>
  <c r="U52" i="18"/>
  <c r="N52" i="18"/>
  <c r="J52" i="18"/>
  <c r="O52" i="18" s="1"/>
  <c r="G52" i="18"/>
  <c r="U51" i="18"/>
  <c r="N51" i="18"/>
  <c r="J51" i="18"/>
  <c r="G51" i="18"/>
  <c r="V50" i="18"/>
  <c r="U50" i="18"/>
  <c r="N50" i="18"/>
  <c r="J50" i="18"/>
  <c r="O50" i="18" s="1"/>
  <c r="G50" i="18"/>
  <c r="U49" i="18"/>
  <c r="N49" i="18"/>
  <c r="J49" i="18"/>
  <c r="G49" i="18"/>
  <c r="U48" i="18"/>
  <c r="O48" i="18"/>
  <c r="V48" i="18" s="1"/>
  <c r="N48" i="18"/>
  <c r="J48" i="18"/>
  <c r="G48" i="18"/>
  <c r="U47" i="18"/>
  <c r="N47" i="18"/>
  <c r="J47" i="18"/>
  <c r="G47" i="18"/>
  <c r="V46" i="18"/>
  <c r="U46" i="18"/>
  <c r="N46" i="18"/>
  <c r="J46" i="18"/>
  <c r="O46" i="18" s="1"/>
  <c r="G46" i="18"/>
  <c r="U45" i="18"/>
  <c r="N45" i="18"/>
  <c r="J45" i="18"/>
  <c r="G45" i="18"/>
  <c r="U44" i="18"/>
  <c r="N44" i="18"/>
  <c r="J44" i="18"/>
  <c r="G44" i="18"/>
  <c r="O44" i="18" s="1"/>
  <c r="V44" i="18" s="1"/>
  <c r="U43" i="18"/>
  <c r="N43" i="18"/>
  <c r="Y43" i="18" s="1"/>
  <c r="J43" i="18"/>
  <c r="G43" i="18"/>
  <c r="V42" i="18"/>
  <c r="Y42" i="18" s="1"/>
  <c r="U42" i="18"/>
  <c r="N42" i="18"/>
  <c r="J42" i="18"/>
  <c r="O42" i="18" s="1"/>
  <c r="G42" i="18"/>
  <c r="U41" i="18"/>
  <c r="N41" i="18"/>
  <c r="J41" i="18"/>
  <c r="G41" i="18"/>
  <c r="O41" i="18" s="1"/>
  <c r="V41" i="18" s="1"/>
  <c r="U40" i="18"/>
  <c r="N40" i="18"/>
  <c r="J40" i="18"/>
  <c r="O40" i="18" s="1"/>
  <c r="V40" i="18" s="1"/>
  <c r="G40" i="18"/>
  <c r="U39" i="18"/>
  <c r="O39" i="18"/>
  <c r="V39" i="18" s="1"/>
  <c r="N39" i="18"/>
  <c r="J39" i="18"/>
  <c r="G39" i="18"/>
  <c r="U38" i="18"/>
  <c r="N38" i="18"/>
  <c r="O38" i="18" s="1"/>
  <c r="V38" i="18" s="1"/>
  <c r="Y38" i="18" s="1"/>
  <c r="J38" i="18"/>
  <c r="G38" i="18"/>
  <c r="U37" i="18"/>
  <c r="N37" i="18"/>
  <c r="J37" i="18"/>
  <c r="G37" i="18"/>
  <c r="O37" i="18" s="1"/>
  <c r="V37" i="18" s="1"/>
  <c r="Y37" i="18" s="1"/>
  <c r="U36" i="18"/>
  <c r="O36" i="18"/>
  <c r="V36" i="18" s="1"/>
  <c r="N36" i="18"/>
  <c r="Y36" i="18" s="1"/>
  <c r="J36" i="18"/>
  <c r="G36" i="18"/>
  <c r="U35" i="18"/>
  <c r="N35" i="18"/>
  <c r="J35" i="18"/>
  <c r="G35" i="18"/>
  <c r="O35" i="18" s="1"/>
  <c r="V35" i="18" s="1"/>
  <c r="Y35" i="18" s="1"/>
  <c r="U34" i="18"/>
  <c r="O34" i="18"/>
  <c r="V34" i="18" s="1"/>
  <c r="N34" i="18"/>
  <c r="Y34" i="18" s="1"/>
  <c r="J34" i="18"/>
  <c r="G34" i="18"/>
  <c r="U33" i="18"/>
  <c r="N33" i="18"/>
  <c r="Y33" i="18" s="1"/>
  <c r="J33" i="18"/>
  <c r="G33" i="18"/>
  <c r="U32" i="18"/>
  <c r="O32" i="18"/>
  <c r="V32" i="18" s="1"/>
  <c r="N32" i="18"/>
  <c r="J32" i="18"/>
  <c r="G32" i="18"/>
  <c r="Y31" i="18"/>
  <c r="U31" i="18"/>
  <c r="N31" i="18"/>
  <c r="O31" i="18" s="1"/>
  <c r="V31" i="18" s="1"/>
  <c r="J31" i="18"/>
  <c r="G31" i="18"/>
  <c r="U30" i="18"/>
  <c r="N30" i="18"/>
  <c r="J30" i="18"/>
  <c r="O30" i="18" s="1"/>
  <c r="V30" i="18" s="1"/>
  <c r="G30" i="18"/>
  <c r="U29" i="18"/>
  <c r="N29" i="18"/>
  <c r="J29" i="18"/>
  <c r="G29" i="18"/>
  <c r="U28" i="18"/>
  <c r="N28" i="18"/>
  <c r="J28" i="18"/>
  <c r="G28" i="18"/>
  <c r="O28" i="18" s="1"/>
  <c r="V28" i="18" s="1"/>
  <c r="Y28" i="18" s="1"/>
  <c r="U27" i="18"/>
  <c r="N27" i="18"/>
  <c r="J27" i="18"/>
  <c r="G27" i="18"/>
  <c r="O27" i="18" s="1"/>
  <c r="V27" i="18" s="1"/>
  <c r="U26" i="18"/>
  <c r="O26" i="18"/>
  <c r="V26" i="18" s="1"/>
  <c r="N26" i="18"/>
  <c r="Y26" i="18" s="1"/>
  <c r="J26" i="18"/>
  <c r="G26" i="18"/>
  <c r="U25" i="18"/>
  <c r="O25" i="18"/>
  <c r="V25" i="18" s="1"/>
  <c r="Y25" i="18" s="1"/>
  <c r="N25" i="18"/>
  <c r="J25" i="18"/>
  <c r="G25" i="18"/>
  <c r="U24" i="18"/>
  <c r="N24" i="18"/>
  <c r="J24" i="18"/>
  <c r="G24" i="18"/>
  <c r="U23" i="18"/>
  <c r="N23" i="18"/>
  <c r="J23" i="18"/>
  <c r="G23" i="18"/>
  <c r="O23" i="18" s="1"/>
  <c r="V23" i="18" s="1"/>
  <c r="U22" i="18"/>
  <c r="O22" i="18"/>
  <c r="V22" i="18" s="1"/>
  <c r="N22" i="18"/>
  <c r="J22" i="18"/>
  <c r="G22" i="18"/>
  <c r="U21" i="18"/>
  <c r="N21" i="18"/>
  <c r="O21" i="18" s="1"/>
  <c r="V21" i="18" s="1"/>
  <c r="Y21" i="18" s="1"/>
  <c r="J21" i="18"/>
  <c r="G21" i="18"/>
  <c r="U20" i="18"/>
  <c r="N20" i="18"/>
  <c r="J20" i="18"/>
  <c r="G20" i="18"/>
  <c r="O20" i="18" s="1"/>
  <c r="V20" i="18" s="1"/>
  <c r="Y20" i="18" s="1"/>
  <c r="U19" i="18"/>
  <c r="N19" i="18"/>
  <c r="J19" i="18"/>
  <c r="G19" i="18"/>
  <c r="O19" i="18" s="1"/>
  <c r="V19" i="18" s="1"/>
  <c r="U18" i="18"/>
  <c r="O18" i="18"/>
  <c r="V18" i="18" s="1"/>
  <c r="N18" i="18"/>
  <c r="Y18" i="18" s="1"/>
  <c r="J18" i="18"/>
  <c r="G18" i="18"/>
  <c r="U17" i="18"/>
  <c r="O17" i="18"/>
  <c r="V17" i="18" s="1"/>
  <c r="Y17" i="18" s="1"/>
  <c r="N17" i="18"/>
  <c r="J17" i="18"/>
  <c r="G17" i="18"/>
  <c r="U16" i="18"/>
  <c r="N16" i="18"/>
  <c r="J16" i="18"/>
  <c r="G16" i="18"/>
  <c r="U15" i="18"/>
  <c r="N15" i="18"/>
  <c r="J15" i="18"/>
  <c r="G15" i="18"/>
  <c r="O15" i="18" s="1"/>
  <c r="F141" i="15" l="1"/>
  <c r="J136" i="15"/>
  <c r="F136" i="15"/>
  <c r="I136" i="15"/>
  <c r="H136" i="15"/>
  <c r="G136" i="15"/>
  <c r="O141" i="15"/>
  <c r="P141" i="15" s="1"/>
  <c r="O137" i="15"/>
  <c r="P137" i="15" s="1"/>
  <c r="O139" i="15"/>
  <c r="P139" i="15" s="1"/>
  <c r="S143" i="15"/>
  <c r="F140" i="15"/>
  <c r="S139" i="15"/>
  <c r="S141" i="15"/>
  <c r="S137" i="15"/>
  <c r="O143" i="15"/>
  <c r="P143" i="15" s="1"/>
  <c r="Y99" i="18"/>
  <c r="Y134" i="18"/>
  <c r="V134" i="18"/>
  <c r="Y23" i="18"/>
  <c r="Q140" i="18"/>
  <c r="R140" i="18" s="1"/>
  <c r="Q142" i="18"/>
  <c r="R142" i="18" s="1"/>
  <c r="Q138" i="18"/>
  <c r="R138" i="18" s="1"/>
  <c r="Q144" i="18"/>
  <c r="R144" i="18" s="1"/>
  <c r="Y30" i="18"/>
  <c r="Y40" i="18"/>
  <c r="Y60" i="18"/>
  <c r="V15" i="18"/>
  <c r="Y15" i="18" s="1"/>
  <c r="Y19" i="18"/>
  <c r="Y27" i="18"/>
  <c r="Y39" i="18"/>
  <c r="O43" i="18"/>
  <c r="V43" i="18" s="1"/>
  <c r="O47" i="18"/>
  <c r="V47" i="18" s="1"/>
  <c r="Y47" i="18" s="1"/>
  <c r="V53" i="18"/>
  <c r="Y53" i="18" s="1"/>
  <c r="Y65" i="18"/>
  <c r="V69" i="18"/>
  <c r="O16" i="18"/>
  <c r="V16" i="18" s="1"/>
  <c r="Y16" i="18" s="1"/>
  <c r="Y22" i="18"/>
  <c r="O24" i="18"/>
  <c r="V24" i="18" s="1"/>
  <c r="Y24" i="18" s="1"/>
  <c r="Y41" i="18"/>
  <c r="Y46" i="18"/>
  <c r="Y51" i="18"/>
  <c r="Y52" i="18"/>
  <c r="Y116" i="18"/>
  <c r="Y127" i="18"/>
  <c r="O29" i="18"/>
  <c r="V29" i="18" s="1"/>
  <c r="Y29" i="18" s="1"/>
  <c r="Y44" i="18"/>
  <c r="O45" i="18"/>
  <c r="V45" i="18" s="1"/>
  <c r="Y45" i="18" s="1"/>
  <c r="Y50" i="18"/>
  <c r="O51" i="18"/>
  <c r="V51" i="18" s="1"/>
  <c r="Y58" i="18"/>
  <c r="O59" i="18"/>
  <c r="V59" i="18" s="1"/>
  <c r="Y59" i="18" s="1"/>
  <c r="Y66" i="18"/>
  <c r="O67" i="18"/>
  <c r="V67" i="18" s="1"/>
  <c r="Y67" i="18" s="1"/>
  <c r="Y74" i="18"/>
  <c r="O75" i="18"/>
  <c r="V75" i="18" s="1"/>
  <c r="Y75" i="18" s="1"/>
  <c r="V83" i="18"/>
  <c r="Y83" i="18" s="1"/>
  <c r="O84" i="18"/>
  <c r="V84" i="18" s="1"/>
  <c r="Y84" i="18" s="1"/>
  <c r="Y86" i="18"/>
  <c r="O89" i="18"/>
  <c r="V89" i="18" s="1"/>
  <c r="Y89" i="18" s="1"/>
  <c r="Y91" i="18"/>
  <c r="Y92" i="18"/>
  <c r="V99" i="18"/>
  <c r="O100" i="18"/>
  <c r="V100" i="18" s="1"/>
  <c r="Y100" i="18" s="1"/>
  <c r="Y102" i="18"/>
  <c r="O105" i="18"/>
  <c r="V105" i="18" s="1"/>
  <c r="Y105" i="18" s="1"/>
  <c r="Y107" i="18"/>
  <c r="Y108" i="18"/>
  <c r="V115" i="18"/>
  <c r="Y115" i="18" s="1"/>
  <c r="O121" i="18"/>
  <c r="V121" i="18" s="1"/>
  <c r="Y123" i="18"/>
  <c r="Y124" i="18"/>
  <c r="Y79" i="18"/>
  <c r="V87" i="18"/>
  <c r="V103" i="18"/>
  <c r="Y103" i="18" s="1"/>
  <c r="V119" i="18"/>
  <c r="Y32" i="18"/>
  <c r="O33" i="18"/>
  <c r="V33" i="18" s="1"/>
  <c r="Y48" i="18"/>
  <c r="O49" i="18"/>
  <c r="V49" i="18" s="1"/>
  <c r="Y49" i="18" s="1"/>
  <c r="Y56" i="18"/>
  <c r="O57" i="18"/>
  <c r="V57" i="18" s="1"/>
  <c r="Y57" i="18" s="1"/>
  <c r="Y64" i="18"/>
  <c r="O65" i="18"/>
  <c r="V65" i="18" s="1"/>
  <c r="Y72" i="18"/>
  <c r="O73" i="18"/>
  <c r="V73" i="18" s="1"/>
  <c r="Y73" i="18" s="1"/>
  <c r="V79" i="18"/>
  <c r="O80" i="18"/>
  <c r="V80" i="18" s="1"/>
  <c r="Y80" i="18" s="1"/>
  <c r="Y82" i="18"/>
  <c r="O85" i="18"/>
  <c r="V85" i="18" s="1"/>
  <c r="Y85" i="18" s="1"/>
  <c r="Y87" i="18"/>
  <c r="Y88" i="18"/>
  <c r="O96" i="18"/>
  <c r="V96" i="18" s="1"/>
  <c r="Y96" i="18" s="1"/>
  <c r="Y98" i="18"/>
  <c r="O101" i="18"/>
  <c r="V101" i="18" s="1"/>
  <c r="Y104" i="18"/>
  <c r="O112" i="18"/>
  <c r="V112" i="18" s="1"/>
  <c r="Y112" i="18" s="1"/>
  <c r="Y114" i="18"/>
  <c r="O117" i="18"/>
  <c r="V117" i="18" s="1"/>
  <c r="Y117" i="18" s="1"/>
  <c r="Y119" i="18"/>
  <c r="Y120" i="18"/>
  <c r="V127" i="18"/>
  <c r="Y130" i="18"/>
  <c r="F142" i="15" l="1"/>
  <c r="F143" i="15" s="1"/>
  <c r="F142" i="18"/>
  <c r="J137" i="18"/>
  <c r="F137" i="18"/>
  <c r="I137" i="18"/>
  <c r="H137" i="18"/>
  <c r="G137" i="18"/>
  <c r="O138" i="18"/>
  <c r="P138" i="18" s="1"/>
  <c r="O142" i="18"/>
  <c r="P142" i="18" s="1"/>
  <c r="S144" i="18"/>
  <c r="F141" i="18"/>
  <c r="S140" i="18"/>
  <c r="S138" i="18"/>
  <c r="S142" i="18"/>
  <c r="O144" i="18"/>
  <c r="P144" i="18" s="1"/>
  <c r="O140" i="18"/>
  <c r="P140" i="18" s="1"/>
  <c r="F143" i="18" l="1"/>
  <c r="F144" i="18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8" i="5"/>
  <c r="L59" i="5"/>
  <c r="L60" i="5"/>
  <c r="L61" i="5"/>
  <c r="L62" i="5"/>
  <c r="L63" i="5"/>
  <c r="L64" i="5"/>
  <c r="L65" i="5"/>
  <c r="L66" i="5"/>
  <c r="L67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1" i="5"/>
  <c r="L112" i="5"/>
  <c r="L113" i="5"/>
  <c r="L8" i="5"/>
  <c r="U135" i="16"/>
  <c r="N135" i="16"/>
  <c r="J135" i="16"/>
  <c r="G135" i="16"/>
  <c r="O135" i="16" s="1"/>
  <c r="V135" i="16" s="1"/>
  <c r="U132" i="16"/>
  <c r="N132" i="16"/>
  <c r="J132" i="16"/>
  <c r="G132" i="16"/>
  <c r="O132" i="16" s="1"/>
  <c r="V132" i="16" s="1"/>
  <c r="U131" i="16"/>
  <c r="N131" i="16"/>
  <c r="J131" i="16"/>
  <c r="G131" i="16"/>
  <c r="O131" i="16" s="1"/>
  <c r="V131" i="16" s="1"/>
  <c r="U130" i="16"/>
  <c r="O130" i="16"/>
  <c r="V130" i="16" s="1"/>
  <c r="N130" i="16"/>
  <c r="J130" i="16"/>
  <c r="G130" i="16"/>
  <c r="U129" i="16"/>
  <c r="N129" i="16"/>
  <c r="J129" i="16"/>
  <c r="O129" i="16" s="1"/>
  <c r="V129" i="16" s="1"/>
  <c r="G129" i="16"/>
  <c r="U128" i="16"/>
  <c r="N128" i="16"/>
  <c r="Y128" i="16" s="1"/>
  <c r="J128" i="16"/>
  <c r="G128" i="16"/>
  <c r="O128" i="16" s="1"/>
  <c r="V128" i="16" s="1"/>
  <c r="U127" i="16"/>
  <c r="O127" i="16"/>
  <c r="V127" i="16" s="1"/>
  <c r="N127" i="16"/>
  <c r="Y127" i="16" s="1"/>
  <c r="J127" i="16"/>
  <c r="G127" i="16"/>
  <c r="U126" i="16"/>
  <c r="N126" i="16"/>
  <c r="Y126" i="16" s="1"/>
  <c r="J126" i="16"/>
  <c r="G126" i="16"/>
  <c r="O126" i="16" s="1"/>
  <c r="V126" i="16" s="1"/>
  <c r="U125" i="16"/>
  <c r="N125" i="16"/>
  <c r="Y125" i="16" s="1"/>
  <c r="J125" i="16"/>
  <c r="O125" i="16" s="1"/>
  <c r="V125" i="16" s="1"/>
  <c r="G125" i="16"/>
  <c r="U124" i="16"/>
  <c r="N124" i="16"/>
  <c r="Y124" i="16" s="1"/>
  <c r="J124" i="16"/>
  <c r="G124" i="16"/>
  <c r="O124" i="16" s="1"/>
  <c r="V124" i="16" s="1"/>
  <c r="U123" i="16"/>
  <c r="O123" i="16"/>
  <c r="V123" i="16" s="1"/>
  <c r="N123" i="16"/>
  <c r="J123" i="16"/>
  <c r="G123" i="16"/>
  <c r="U122" i="16"/>
  <c r="N122" i="16"/>
  <c r="Y122" i="16" s="1"/>
  <c r="J122" i="16"/>
  <c r="G122" i="16"/>
  <c r="O122" i="16" s="1"/>
  <c r="V122" i="16" s="1"/>
  <c r="U121" i="16"/>
  <c r="N121" i="16"/>
  <c r="Y121" i="16" s="1"/>
  <c r="J121" i="16"/>
  <c r="O121" i="16" s="1"/>
  <c r="V121" i="16" s="1"/>
  <c r="G121" i="16"/>
  <c r="U120" i="16"/>
  <c r="N120" i="16"/>
  <c r="Y120" i="16" s="1"/>
  <c r="J120" i="16"/>
  <c r="G120" i="16"/>
  <c r="O120" i="16" s="1"/>
  <c r="V120" i="16" s="1"/>
  <c r="U119" i="16"/>
  <c r="O119" i="16"/>
  <c r="V119" i="16" s="1"/>
  <c r="N119" i="16"/>
  <c r="Y119" i="16" s="1"/>
  <c r="J119" i="16"/>
  <c r="G119" i="16"/>
  <c r="U118" i="16"/>
  <c r="N118" i="16"/>
  <c r="J118" i="16"/>
  <c r="G118" i="16"/>
  <c r="O118" i="16" s="1"/>
  <c r="V118" i="16" s="1"/>
  <c r="U117" i="16"/>
  <c r="N117" i="16"/>
  <c r="Y117" i="16" s="1"/>
  <c r="J117" i="16"/>
  <c r="O117" i="16" s="1"/>
  <c r="V117" i="16" s="1"/>
  <c r="G117" i="16"/>
  <c r="U116" i="16"/>
  <c r="N116" i="16"/>
  <c r="J116" i="16"/>
  <c r="G116" i="16"/>
  <c r="O116" i="16" s="1"/>
  <c r="V116" i="16" s="1"/>
  <c r="U115" i="16"/>
  <c r="O115" i="16"/>
  <c r="V115" i="16" s="1"/>
  <c r="N115" i="16"/>
  <c r="J115" i="16"/>
  <c r="G115" i="16"/>
  <c r="U114" i="16"/>
  <c r="N114" i="16"/>
  <c r="J114" i="16"/>
  <c r="G114" i="16"/>
  <c r="O114" i="16" s="1"/>
  <c r="V114" i="16" s="1"/>
  <c r="U113" i="16"/>
  <c r="N113" i="16"/>
  <c r="J113" i="16"/>
  <c r="O113" i="16" s="1"/>
  <c r="V113" i="16" s="1"/>
  <c r="G113" i="16"/>
  <c r="U112" i="16"/>
  <c r="N112" i="16"/>
  <c r="J112" i="16"/>
  <c r="G112" i="16"/>
  <c r="O112" i="16" s="1"/>
  <c r="V112" i="16" s="1"/>
  <c r="U111" i="16"/>
  <c r="O111" i="16"/>
  <c r="V111" i="16" s="1"/>
  <c r="N111" i="16"/>
  <c r="Y111" i="16" s="1"/>
  <c r="J111" i="16"/>
  <c r="G111" i="16"/>
  <c r="U110" i="16"/>
  <c r="N110" i="16"/>
  <c r="Y110" i="16" s="1"/>
  <c r="J110" i="16"/>
  <c r="G110" i="16"/>
  <c r="O110" i="16" s="1"/>
  <c r="V110" i="16" s="1"/>
  <c r="U109" i="16"/>
  <c r="N109" i="16"/>
  <c r="Y109" i="16" s="1"/>
  <c r="J109" i="16"/>
  <c r="O109" i="16" s="1"/>
  <c r="V109" i="16" s="1"/>
  <c r="G109" i="16"/>
  <c r="U108" i="16"/>
  <c r="N108" i="16"/>
  <c r="Y108" i="16" s="1"/>
  <c r="J108" i="16"/>
  <c r="G108" i="16"/>
  <c r="O108" i="16" s="1"/>
  <c r="V108" i="16" s="1"/>
  <c r="U107" i="16"/>
  <c r="O107" i="16"/>
  <c r="V107" i="16" s="1"/>
  <c r="N107" i="16"/>
  <c r="J107" i="16"/>
  <c r="G107" i="16"/>
  <c r="U106" i="16"/>
  <c r="N106" i="16"/>
  <c r="J106" i="16"/>
  <c r="O106" i="16" s="1"/>
  <c r="V106" i="16" s="1"/>
  <c r="G106" i="16"/>
  <c r="U105" i="16"/>
  <c r="N105" i="16"/>
  <c r="Y105" i="16" s="1"/>
  <c r="J105" i="16"/>
  <c r="G105" i="16"/>
  <c r="O105" i="16" s="1"/>
  <c r="V105" i="16" s="1"/>
  <c r="U104" i="16"/>
  <c r="O104" i="16"/>
  <c r="V104" i="16" s="1"/>
  <c r="N104" i="16"/>
  <c r="Y104" i="16" s="1"/>
  <c r="J104" i="16"/>
  <c r="G104" i="16"/>
  <c r="U103" i="16"/>
  <c r="N103" i="16"/>
  <c r="J103" i="16"/>
  <c r="G103" i="16"/>
  <c r="O103" i="16" s="1"/>
  <c r="V103" i="16" s="1"/>
  <c r="U102" i="16"/>
  <c r="N102" i="16"/>
  <c r="Y102" i="16" s="1"/>
  <c r="J102" i="16"/>
  <c r="O102" i="16" s="1"/>
  <c r="V102" i="16" s="1"/>
  <c r="G102" i="16"/>
  <c r="U101" i="16"/>
  <c r="N101" i="16"/>
  <c r="Y101" i="16" s="1"/>
  <c r="J101" i="16"/>
  <c r="G101" i="16"/>
  <c r="O101" i="16" s="1"/>
  <c r="V101" i="16" s="1"/>
  <c r="U100" i="16"/>
  <c r="O100" i="16"/>
  <c r="V100" i="16" s="1"/>
  <c r="N100" i="16"/>
  <c r="J100" i="16"/>
  <c r="G100" i="16"/>
  <c r="U99" i="16"/>
  <c r="N99" i="16"/>
  <c r="J99" i="16"/>
  <c r="G99" i="16"/>
  <c r="O99" i="16" s="1"/>
  <c r="V99" i="16" s="1"/>
  <c r="U98" i="16"/>
  <c r="N98" i="16"/>
  <c r="J98" i="16"/>
  <c r="O98" i="16" s="1"/>
  <c r="V98" i="16" s="1"/>
  <c r="G98" i="16"/>
  <c r="U97" i="16"/>
  <c r="N97" i="16"/>
  <c r="J97" i="16"/>
  <c r="G97" i="16"/>
  <c r="O97" i="16" s="1"/>
  <c r="V97" i="16" s="1"/>
  <c r="U96" i="16"/>
  <c r="O96" i="16"/>
  <c r="V96" i="16" s="1"/>
  <c r="N96" i="16"/>
  <c r="Y96" i="16" s="1"/>
  <c r="J96" i="16"/>
  <c r="G96" i="16"/>
  <c r="U95" i="16"/>
  <c r="N95" i="16"/>
  <c r="Y95" i="16" s="1"/>
  <c r="J95" i="16"/>
  <c r="G95" i="16"/>
  <c r="O95" i="16" s="1"/>
  <c r="V95" i="16" s="1"/>
  <c r="U94" i="16"/>
  <c r="N94" i="16"/>
  <c r="Y94" i="16" s="1"/>
  <c r="J94" i="16"/>
  <c r="O94" i="16" s="1"/>
  <c r="V94" i="16" s="1"/>
  <c r="G94" i="16"/>
  <c r="U93" i="16"/>
  <c r="N93" i="16"/>
  <c r="Y93" i="16" s="1"/>
  <c r="J93" i="16"/>
  <c r="G93" i="16"/>
  <c r="O93" i="16" s="1"/>
  <c r="V93" i="16" s="1"/>
  <c r="U92" i="16"/>
  <c r="O92" i="16"/>
  <c r="V92" i="16" s="1"/>
  <c r="N92" i="16"/>
  <c r="J92" i="16"/>
  <c r="G92" i="16"/>
  <c r="U91" i="16"/>
  <c r="N91" i="16"/>
  <c r="Y91" i="16" s="1"/>
  <c r="J91" i="16"/>
  <c r="G91" i="16"/>
  <c r="O91" i="16" s="1"/>
  <c r="V91" i="16" s="1"/>
  <c r="U90" i="16"/>
  <c r="N90" i="16"/>
  <c r="J90" i="16"/>
  <c r="O90" i="16" s="1"/>
  <c r="V90" i="16" s="1"/>
  <c r="G90" i="16"/>
  <c r="U89" i="16"/>
  <c r="N89" i="16"/>
  <c r="Y89" i="16" s="1"/>
  <c r="J89" i="16"/>
  <c r="G89" i="16"/>
  <c r="O89" i="16" s="1"/>
  <c r="V89" i="16" s="1"/>
  <c r="U88" i="16"/>
  <c r="O88" i="16"/>
  <c r="V88" i="16" s="1"/>
  <c r="N88" i="16"/>
  <c r="Y88" i="16" s="1"/>
  <c r="J88" i="16"/>
  <c r="G88" i="16"/>
  <c r="U87" i="16"/>
  <c r="N87" i="16"/>
  <c r="J87" i="16"/>
  <c r="G87" i="16"/>
  <c r="O87" i="16" s="1"/>
  <c r="V87" i="16" s="1"/>
  <c r="U86" i="16"/>
  <c r="N86" i="16"/>
  <c r="Y86" i="16" s="1"/>
  <c r="J86" i="16"/>
  <c r="O86" i="16" s="1"/>
  <c r="V86" i="16" s="1"/>
  <c r="G86" i="16"/>
  <c r="U85" i="16"/>
  <c r="N85" i="16"/>
  <c r="J85" i="16"/>
  <c r="G85" i="16"/>
  <c r="O85" i="16" s="1"/>
  <c r="V85" i="16" s="1"/>
  <c r="U84" i="16"/>
  <c r="O84" i="16"/>
  <c r="V84" i="16" s="1"/>
  <c r="N84" i="16"/>
  <c r="J84" i="16"/>
  <c r="G84" i="16"/>
  <c r="U83" i="16"/>
  <c r="N83" i="16"/>
  <c r="J83" i="16"/>
  <c r="G83" i="16"/>
  <c r="O83" i="16" s="1"/>
  <c r="V83" i="16" s="1"/>
  <c r="U82" i="16"/>
  <c r="N82" i="16"/>
  <c r="J82" i="16"/>
  <c r="O82" i="16" s="1"/>
  <c r="V82" i="16" s="1"/>
  <c r="G82" i="16"/>
  <c r="U81" i="16"/>
  <c r="N81" i="16"/>
  <c r="Y81" i="16" s="1"/>
  <c r="J81" i="16"/>
  <c r="G81" i="16"/>
  <c r="O81" i="16" s="1"/>
  <c r="V81" i="16" s="1"/>
  <c r="U80" i="16"/>
  <c r="O80" i="16"/>
  <c r="V80" i="16" s="1"/>
  <c r="N80" i="16"/>
  <c r="Y80" i="16" s="1"/>
  <c r="J80" i="16"/>
  <c r="G80" i="16"/>
  <c r="U79" i="16"/>
  <c r="N79" i="16"/>
  <c r="Y79" i="16" s="1"/>
  <c r="J79" i="16"/>
  <c r="G79" i="16"/>
  <c r="O79" i="16" s="1"/>
  <c r="V79" i="16" s="1"/>
  <c r="U78" i="16"/>
  <c r="N78" i="16"/>
  <c r="Y78" i="16" s="1"/>
  <c r="J78" i="16"/>
  <c r="O78" i="16" s="1"/>
  <c r="V78" i="16" s="1"/>
  <c r="G78" i="16"/>
  <c r="U77" i="16"/>
  <c r="N77" i="16"/>
  <c r="Y77" i="16" s="1"/>
  <c r="J77" i="16"/>
  <c r="G77" i="16"/>
  <c r="O77" i="16" s="1"/>
  <c r="V77" i="16" s="1"/>
  <c r="U76" i="16"/>
  <c r="O76" i="16"/>
  <c r="V76" i="16" s="1"/>
  <c r="N76" i="16"/>
  <c r="Y76" i="16" s="1"/>
  <c r="J76" i="16"/>
  <c r="G76" i="16"/>
  <c r="U75" i="16"/>
  <c r="N75" i="16"/>
  <c r="Y75" i="16" s="1"/>
  <c r="J75" i="16"/>
  <c r="G75" i="16"/>
  <c r="O75" i="16" s="1"/>
  <c r="V75" i="16" s="1"/>
  <c r="U74" i="16"/>
  <c r="N74" i="16"/>
  <c r="J74" i="16"/>
  <c r="O74" i="16" s="1"/>
  <c r="V74" i="16" s="1"/>
  <c r="G74" i="16"/>
  <c r="U73" i="16"/>
  <c r="N73" i="16"/>
  <c r="Y73" i="16" s="1"/>
  <c r="J73" i="16"/>
  <c r="G73" i="16"/>
  <c r="O73" i="16" s="1"/>
  <c r="V73" i="16" s="1"/>
  <c r="U72" i="16"/>
  <c r="O72" i="16"/>
  <c r="V72" i="16" s="1"/>
  <c r="N72" i="16"/>
  <c r="Y72" i="16" s="1"/>
  <c r="J72" i="16"/>
  <c r="G72" i="16"/>
  <c r="U71" i="16"/>
  <c r="N71" i="16"/>
  <c r="J71" i="16"/>
  <c r="G71" i="16"/>
  <c r="O71" i="16" s="1"/>
  <c r="V71" i="16" s="1"/>
  <c r="U70" i="16"/>
  <c r="N70" i="16"/>
  <c r="Y70" i="16" s="1"/>
  <c r="J70" i="16"/>
  <c r="O70" i="16" s="1"/>
  <c r="V70" i="16" s="1"/>
  <c r="G70" i="16"/>
  <c r="U69" i="16"/>
  <c r="O69" i="16"/>
  <c r="V69" i="16" s="1"/>
  <c r="N69" i="16"/>
  <c r="J69" i="16"/>
  <c r="G69" i="16"/>
  <c r="U68" i="16"/>
  <c r="N68" i="16"/>
  <c r="Y68" i="16" s="1"/>
  <c r="J68" i="16"/>
  <c r="G68" i="16"/>
  <c r="O68" i="16" s="1"/>
  <c r="V68" i="16" s="1"/>
  <c r="U67" i="16"/>
  <c r="N67" i="16"/>
  <c r="J67" i="16"/>
  <c r="O67" i="16" s="1"/>
  <c r="V67" i="16" s="1"/>
  <c r="G67" i="16"/>
  <c r="U66" i="16"/>
  <c r="N66" i="16"/>
  <c r="J66" i="16"/>
  <c r="G66" i="16"/>
  <c r="O66" i="16" s="1"/>
  <c r="V66" i="16" s="1"/>
  <c r="U65" i="16"/>
  <c r="O65" i="16"/>
  <c r="V65" i="16" s="1"/>
  <c r="N65" i="16"/>
  <c r="Y65" i="16" s="1"/>
  <c r="J65" i="16"/>
  <c r="G65" i="16"/>
  <c r="U64" i="16"/>
  <c r="N64" i="16"/>
  <c r="Y64" i="16" s="1"/>
  <c r="J64" i="16"/>
  <c r="G64" i="16"/>
  <c r="O64" i="16" s="1"/>
  <c r="V64" i="16" s="1"/>
  <c r="U63" i="16"/>
  <c r="N63" i="16"/>
  <c r="Y63" i="16" s="1"/>
  <c r="J63" i="16"/>
  <c r="O63" i="16" s="1"/>
  <c r="V63" i="16" s="1"/>
  <c r="G63" i="16"/>
  <c r="U62" i="16"/>
  <c r="N62" i="16"/>
  <c r="Y62" i="16" s="1"/>
  <c r="J62" i="16"/>
  <c r="G62" i="16"/>
  <c r="O62" i="16" s="1"/>
  <c r="V62" i="16" s="1"/>
  <c r="U61" i="16"/>
  <c r="O61" i="16"/>
  <c r="V61" i="16" s="1"/>
  <c r="N61" i="16"/>
  <c r="J61" i="16"/>
  <c r="G61" i="16"/>
  <c r="U60" i="16"/>
  <c r="N60" i="16"/>
  <c r="Y60" i="16" s="1"/>
  <c r="J60" i="16"/>
  <c r="G60" i="16"/>
  <c r="O60" i="16" s="1"/>
  <c r="V60" i="16" s="1"/>
  <c r="U59" i="16"/>
  <c r="N59" i="16"/>
  <c r="J59" i="16"/>
  <c r="O59" i="16" s="1"/>
  <c r="V59" i="16" s="1"/>
  <c r="G59" i="16"/>
  <c r="U58" i="16"/>
  <c r="N58" i="16"/>
  <c r="Y58" i="16" s="1"/>
  <c r="J58" i="16"/>
  <c r="G58" i="16"/>
  <c r="O58" i="16" s="1"/>
  <c r="V58" i="16" s="1"/>
  <c r="U57" i="16"/>
  <c r="O57" i="16"/>
  <c r="V57" i="16" s="1"/>
  <c r="N57" i="16"/>
  <c r="Y57" i="16" s="1"/>
  <c r="J57" i="16"/>
  <c r="G57" i="16"/>
  <c r="U56" i="16"/>
  <c r="N56" i="16"/>
  <c r="J56" i="16"/>
  <c r="G56" i="16"/>
  <c r="O56" i="16" s="1"/>
  <c r="V56" i="16" s="1"/>
  <c r="U55" i="16"/>
  <c r="N55" i="16"/>
  <c r="Y55" i="16" s="1"/>
  <c r="J55" i="16"/>
  <c r="O55" i="16" s="1"/>
  <c r="V55" i="16" s="1"/>
  <c r="G55" i="16"/>
  <c r="U54" i="16"/>
  <c r="N54" i="16"/>
  <c r="J54" i="16"/>
  <c r="G54" i="16"/>
  <c r="O54" i="16" s="1"/>
  <c r="V54" i="16" s="1"/>
  <c r="U53" i="16"/>
  <c r="O53" i="16"/>
  <c r="V53" i="16" s="1"/>
  <c r="N53" i="16"/>
  <c r="J53" i="16"/>
  <c r="G53" i="16"/>
  <c r="U52" i="16"/>
  <c r="N52" i="16"/>
  <c r="J52" i="16"/>
  <c r="G52" i="16"/>
  <c r="O52" i="16" s="1"/>
  <c r="V52" i="16" s="1"/>
  <c r="U51" i="16"/>
  <c r="N51" i="16"/>
  <c r="Y51" i="16" s="1"/>
  <c r="J51" i="16"/>
  <c r="O51" i="16" s="1"/>
  <c r="V51" i="16" s="1"/>
  <c r="G51" i="16"/>
  <c r="U50" i="16"/>
  <c r="N50" i="16"/>
  <c r="J50" i="16"/>
  <c r="G50" i="16"/>
  <c r="O50" i="16" s="1"/>
  <c r="V50" i="16" s="1"/>
  <c r="U49" i="16"/>
  <c r="O49" i="16"/>
  <c r="V49" i="16" s="1"/>
  <c r="N49" i="16"/>
  <c r="Y49" i="16" s="1"/>
  <c r="J49" i="16"/>
  <c r="G49" i="16"/>
  <c r="U48" i="16"/>
  <c r="N48" i="16"/>
  <c r="J48" i="16"/>
  <c r="G48" i="16"/>
  <c r="V47" i="16"/>
  <c r="U47" i="16"/>
  <c r="N47" i="16"/>
  <c r="J47" i="16"/>
  <c r="O47" i="16" s="1"/>
  <c r="G47" i="16"/>
  <c r="U46" i="16"/>
  <c r="N46" i="16"/>
  <c r="J46" i="16"/>
  <c r="G46" i="16"/>
  <c r="O46" i="16" s="1"/>
  <c r="V46" i="16" s="1"/>
  <c r="U45" i="16"/>
  <c r="O45" i="16"/>
  <c r="V45" i="16" s="1"/>
  <c r="N45" i="16"/>
  <c r="J45" i="16"/>
  <c r="G45" i="16"/>
  <c r="U44" i="16"/>
  <c r="N44" i="16"/>
  <c r="J44" i="16"/>
  <c r="G44" i="16"/>
  <c r="U43" i="16"/>
  <c r="N43" i="16"/>
  <c r="Y43" i="16" s="1"/>
  <c r="J43" i="16"/>
  <c r="O43" i="16" s="1"/>
  <c r="V43" i="16" s="1"/>
  <c r="G43" i="16"/>
  <c r="U42" i="16"/>
  <c r="N42" i="16"/>
  <c r="J42" i="16"/>
  <c r="G42" i="16"/>
  <c r="O42" i="16" s="1"/>
  <c r="U41" i="16"/>
  <c r="O41" i="16"/>
  <c r="V41" i="16" s="1"/>
  <c r="N41" i="16"/>
  <c r="Y41" i="16" s="1"/>
  <c r="J41" i="16"/>
  <c r="G41" i="16"/>
  <c r="U40" i="16"/>
  <c r="N40" i="16"/>
  <c r="J40" i="16"/>
  <c r="G40" i="16"/>
  <c r="O40" i="16" s="1"/>
  <c r="V40" i="16" s="1"/>
  <c r="Y40" i="16" s="1"/>
  <c r="V39" i="16"/>
  <c r="U39" i="16"/>
  <c r="N39" i="16"/>
  <c r="Y39" i="16" s="1"/>
  <c r="J39" i="16"/>
  <c r="O39" i="16" s="1"/>
  <c r="G39" i="16"/>
  <c r="U38" i="16"/>
  <c r="N38" i="16"/>
  <c r="Y38" i="16" s="1"/>
  <c r="J38" i="16"/>
  <c r="G38" i="16"/>
  <c r="O38" i="16" s="1"/>
  <c r="V38" i="16" s="1"/>
  <c r="U37" i="16"/>
  <c r="O37" i="16"/>
  <c r="V37" i="16" s="1"/>
  <c r="N37" i="16"/>
  <c r="J37" i="16"/>
  <c r="G37" i="16"/>
  <c r="Y36" i="16"/>
  <c r="U36" i="16"/>
  <c r="N36" i="16"/>
  <c r="J36" i="16"/>
  <c r="G36" i="16"/>
  <c r="O36" i="16" s="1"/>
  <c r="V36" i="16" s="1"/>
  <c r="U35" i="16"/>
  <c r="N35" i="16"/>
  <c r="J35" i="16"/>
  <c r="O35" i="16" s="1"/>
  <c r="V35" i="16" s="1"/>
  <c r="G35" i="16"/>
  <c r="U34" i="16"/>
  <c r="N34" i="16"/>
  <c r="J34" i="16"/>
  <c r="G34" i="16"/>
  <c r="O34" i="16" s="1"/>
  <c r="U33" i="16"/>
  <c r="N33" i="16"/>
  <c r="J33" i="16"/>
  <c r="G33" i="16"/>
  <c r="O33" i="16" s="1"/>
  <c r="V33" i="16" s="1"/>
  <c r="V32" i="16"/>
  <c r="U32" i="16"/>
  <c r="N32" i="16"/>
  <c r="Y32" i="16" s="1"/>
  <c r="J32" i="16"/>
  <c r="O32" i="16" s="1"/>
  <c r="G32" i="16"/>
  <c r="U31" i="16"/>
  <c r="N31" i="16"/>
  <c r="J31" i="16"/>
  <c r="G31" i="16"/>
  <c r="U30" i="16"/>
  <c r="O30" i="16"/>
  <c r="V30" i="16" s="1"/>
  <c r="N30" i="16"/>
  <c r="J30" i="16"/>
  <c r="G30" i="16"/>
  <c r="U29" i="16"/>
  <c r="N29" i="16"/>
  <c r="J29" i="16"/>
  <c r="G29" i="16"/>
  <c r="U28" i="16"/>
  <c r="N28" i="16"/>
  <c r="J28" i="16"/>
  <c r="G28" i="16"/>
  <c r="O28" i="16" s="1"/>
  <c r="V28" i="16" s="1"/>
  <c r="U27" i="16"/>
  <c r="O27" i="16"/>
  <c r="V27" i="16" s="1"/>
  <c r="N27" i="16"/>
  <c r="Y27" i="16" s="1"/>
  <c r="J27" i="16"/>
  <c r="G27" i="16"/>
  <c r="U26" i="16"/>
  <c r="N26" i="16"/>
  <c r="Y26" i="16" s="1"/>
  <c r="J26" i="16"/>
  <c r="G26" i="16"/>
  <c r="O26" i="16" s="1"/>
  <c r="V26" i="16" s="1"/>
  <c r="U25" i="16"/>
  <c r="N25" i="16"/>
  <c r="Y25" i="16" s="1"/>
  <c r="J25" i="16"/>
  <c r="O25" i="16" s="1"/>
  <c r="V25" i="16" s="1"/>
  <c r="G25" i="16"/>
  <c r="U24" i="16"/>
  <c r="N24" i="16"/>
  <c r="Y24" i="16" s="1"/>
  <c r="J24" i="16"/>
  <c r="G24" i="16"/>
  <c r="O24" i="16" s="1"/>
  <c r="V24" i="16" s="1"/>
  <c r="U23" i="16"/>
  <c r="O23" i="16"/>
  <c r="V23" i="16" s="1"/>
  <c r="N23" i="16"/>
  <c r="J23" i="16"/>
  <c r="G23" i="16"/>
  <c r="U22" i="16"/>
  <c r="N22" i="16"/>
  <c r="Y22" i="16" s="1"/>
  <c r="J22" i="16"/>
  <c r="G22" i="16"/>
  <c r="O22" i="16" s="1"/>
  <c r="V22" i="16" s="1"/>
  <c r="U21" i="16"/>
  <c r="N21" i="16"/>
  <c r="Y21" i="16" s="1"/>
  <c r="J21" i="16"/>
  <c r="O21" i="16" s="1"/>
  <c r="V21" i="16" s="1"/>
  <c r="G21" i="16"/>
  <c r="U20" i="16"/>
  <c r="N20" i="16"/>
  <c r="Y20" i="16" s="1"/>
  <c r="J20" i="16"/>
  <c r="G20" i="16"/>
  <c r="O20" i="16" s="1"/>
  <c r="V20" i="16" s="1"/>
  <c r="U19" i="16"/>
  <c r="O19" i="16"/>
  <c r="V19" i="16" s="1"/>
  <c r="N19" i="16"/>
  <c r="J19" i="16"/>
  <c r="G19" i="16"/>
  <c r="U18" i="16"/>
  <c r="N18" i="16"/>
  <c r="J18" i="16"/>
  <c r="G18" i="16"/>
  <c r="O18" i="16" s="1"/>
  <c r="V18" i="16" s="1"/>
  <c r="U17" i="16"/>
  <c r="N17" i="16"/>
  <c r="J17" i="16"/>
  <c r="O17" i="16" s="1"/>
  <c r="V17" i="16" s="1"/>
  <c r="G17" i="16"/>
  <c r="U16" i="16"/>
  <c r="N16" i="16"/>
  <c r="J16" i="16"/>
  <c r="G16" i="16"/>
  <c r="O16" i="16" s="1"/>
  <c r="V16" i="16" s="1"/>
  <c r="U15" i="16"/>
  <c r="O15" i="16"/>
  <c r="N15" i="16"/>
  <c r="J15" i="16"/>
  <c r="G15" i="16"/>
  <c r="Y28" i="16" l="1"/>
  <c r="Y16" i="16"/>
  <c r="Y17" i="16"/>
  <c r="Y18" i="16"/>
  <c r="Y19" i="16"/>
  <c r="Y23" i="16"/>
  <c r="Q141" i="16"/>
  <c r="R141" i="16" s="1"/>
  <c r="Q143" i="16"/>
  <c r="R143" i="16" s="1"/>
  <c r="Q139" i="16"/>
  <c r="R139" i="16" s="1"/>
  <c r="Q145" i="16"/>
  <c r="R145" i="16" s="1"/>
  <c r="Y34" i="16"/>
  <c r="Y35" i="16"/>
  <c r="V42" i="16"/>
  <c r="Y45" i="16"/>
  <c r="O48" i="16"/>
  <c r="V48" i="16" s="1"/>
  <c r="Y48" i="16" s="1"/>
  <c r="Y50" i="16"/>
  <c r="Y52" i="16"/>
  <c r="Y53" i="16"/>
  <c r="Y66" i="16"/>
  <c r="Y67" i="16"/>
  <c r="Y82" i="16"/>
  <c r="Y83" i="16"/>
  <c r="Y84" i="16"/>
  <c r="Y97" i="16"/>
  <c r="Y98" i="16"/>
  <c r="Y99" i="16"/>
  <c r="Y100" i="16"/>
  <c r="Y112" i="16"/>
  <c r="Y113" i="16"/>
  <c r="Y114" i="16"/>
  <c r="Y115" i="16"/>
  <c r="Y130" i="16"/>
  <c r="Y31" i="16"/>
  <c r="V15" i="16"/>
  <c r="Y30" i="16"/>
  <c r="Y46" i="16"/>
  <c r="Y47" i="16"/>
  <c r="Y54" i="16"/>
  <c r="Y56" i="16"/>
  <c r="Y71" i="16"/>
  <c r="Y85" i="16"/>
  <c r="Y87" i="16"/>
  <c r="Y103" i="16"/>
  <c r="Y116" i="16"/>
  <c r="Y118" i="16"/>
  <c r="Y132" i="16"/>
  <c r="O31" i="16"/>
  <c r="V31" i="16" s="1"/>
  <c r="O44" i="16"/>
  <c r="V44" i="16" s="1"/>
  <c r="Y44" i="16" s="1"/>
  <c r="O29" i="16"/>
  <c r="V29" i="16" s="1"/>
  <c r="Y29" i="16" s="1"/>
  <c r="V34" i="16"/>
  <c r="Y37" i="16"/>
  <c r="Y42" i="16"/>
  <c r="Y59" i="16"/>
  <c r="Y61" i="16"/>
  <c r="Y74" i="16"/>
  <c r="Y90" i="16"/>
  <c r="Y92" i="16"/>
  <c r="Y107" i="16"/>
  <c r="Y123" i="16"/>
  <c r="O145" i="16" l="1"/>
  <c r="P145" i="16" s="1"/>
  <c r="O139" i="16"/>
  <c r="P139" i="16" s="1"/>
  <c r="O143" i="16"/>
  <c r="P143" i="16" s="1"/>
  <c r="S145" i="16"/>
  <c r="F142" i="16"/>
  <c r="S141" i="16"/>
  <c r="S143" i="16"/>
  <c r="S139" i="16"/>
  <c r="O141" i="16"/>
  <c r="P141" i="16" s="1"/>
  <c r="Y15" i="16"/>
  <c r="F143" i="16" l="1"/>
  <c r="J138" i="16"/>
  <c r="F138" i="16"/>
  <c r="I138" i="16"/>
  <c r="H138" i="16"/>
  <c r="G138" i="16"/>
  <c r="F144" i="16" l="1"/>
  <c r="F145" i="16" s="1"/>
  <c r="O9" i="5" l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8" i="5"/>
  <c r="O59" i="5"/>
  <c r="O60" i="5"/>
  <c r="O61" i="5"/>
  <c r="O62" i="5"/>
  <c r="O63" i="5"/>
  <c r="O64" i="5"/>
  <c r="O65" i="5"/>
  <c r="O66" i="5"/>
  <c r="O67" i="5"/>
  <c r="O69" i="5"/>
  <c r="O70" i="5"/>
  <c r="O71" i="5"/>
  <c r="O72" i="5"/>
  <c r="O73" i="5"/>
  <c r="O74" i="5"/>
  <c r="O75" i="5"/>
  <c r="O76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1" i="5"/>
  <c r="O112" i="5"/>
  <c r="O113" i="5"/>
  <c r="O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8" i="5"/>
  <c r="N59" i="5"/>
  <c r="N60" i="5"/>
  <c r="N61" i="5"/>
  <c r="N62" i="5"/>
  <c r="N63" i="5"/>
  <c r="N64" i="5"/>
  <c r="N65" i="5"/>
  <c r="N66" i="5"/>
  <c r="N67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1" i="5"/>
  <c r="N112" i="5"/>
  <c r="N113" i="5"/>
  <c r="N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8" i="5"/>
  <c r="M59" i="5"/>
  <c r="M60" i="5"/>
  <c r="M61" i="5"/>
  <c r="M62" i="5"/>
  <c r="M63" i="5"/>
  <c r="M64" i="5"/>
  <c r="M65" i="5"/>
  <c r="M66" i="5"/>
  <c r="M67" i="5"/>
  <c r="M69" i="5"/>
  <c r="M70" i="5"/>
  <c r="M71" i="5"/>
  <c r="M72" i="5"/>
  <c r="M73" i="5"/>
  <c r="M74" i="5"/>
  <c r="M75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3" i="5"/>
  <c r="M94" i="5"/>
  <c r="M95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1" i="5"/>
  <c r="M112" i="5"/>
  <c r="M113" i="5"/>
  <c r="M8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8" i="5"/>
  <c r="K59" i="5"/>
  <c r="K60" i="5"/>
  <c r="K61" i="5"/>
  <c r="K62" i="5"/>
  <c r="K63" i="5"/>
  <c r="K64" i="5"/>
  <c r="K65" i="5"/>
  <c r="K66" i="5"/>
  <c r="K67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R110" i="5"/>
  <c r="K111" i="5"/>
  <c r="K112" i="5"/>
  <c r="K113" i="5"/>
  <c r="K8" i="5"/>
  <c r="P132" i="19"/>
  <c r="O132" i="19"/>
  <c r="V131" i="19"/>
  <c r="O131" i="19"/>
  <c r="K131" i="19"/>
  <c r="G131" i="19"/>
  <c r="P131" i="19" s="1"/>
  <c r="W131" i="19" s="1"/>
  <c r="V130" i="19"/>
  <c r="P130" i="19"/>
  <c r="O130" i="19"/>
  <c r="V129" i="19"/>
  <c r="O129" i="19"/>
  <c r="K129" i="19"/>
  <c r="G129" i="19"/>
  <c r="P129" i="19" s="1"/>
  <c r="W129" i="19" s="1"/>
  <c r="V128" i="19"/>
  <c r="O128" i="19"/>
  <c r="K128" i="19"/>
  <c r="G128" i="19"/>
  <c r="P128" i="19" s="1"/>
  <c r="V127" i="19"/>
  <c r="P127" i="19"/>
  <c r="W127" i="19" s="1"/>
  <c r="O127" i="19"/>
  <c r="K127" i="19"/>
  <c r="G127" i="19"/>
  <c r="V126" i="19"/>
  <c r="O126" i="19"/>
  <c r="Z126" i="19" s="1"/>
  <c r="K126" i="19"/>
  <c r="P126" i="19" s="1"/>
  <c r="W126" i="19" s="1"/>
  <c r="G126" i="19"/>
  <c r="V125" i="19"/>
  <c r="O125" i="19"/>
  <c r="K125" i="19"/>
  <c r="G125" i="19"/>
  <c r="V124" i="19"/>
  <c r="O124" i="19"/>
  <c r="K124" i="19"/>
  <c r="G124" i="19"/>
  <c r="P124" i="19" s="1"/>
  <c r="V123" i="19"/>
  <c r="P123" i="19"/>
  <c r="W123" i="19" s="1"/>
  <c r="O123" i="19"/>
  <c r="K123" i="19"/>
  <c r="G123" i="19"/>
  <c r="Z122" i="19"/>
  <c r="V122" i="19"/>
  <c r="O122" i="19"/>
  <c r="K122" i="19"/>
  <c r="P122" i="19" s="1"/>
  <c r="W122" i="19" s="1"/>
  <c r="G122" i="19"/>
  <c r="V121" i="19"/>
  <c r="O121" i="19"/>
  <c r="Z121" i="19" s="1"/>
  <c r="K121" i="19"/>
  <c r="G121" i="19"/>
  <c r="V120" i="19"/>
  <c r="O120" i="19"/>
  <c r="Z120" i="19" s="1"/>
  <c r="K120" i="19"/>
  <c r="G120" i="19"/>
  <c r="P120" i="19" s="1"/>
  <c r="W120" i="19" s="1"/>
  <c r="V119" i="19"/>
  <c r="P119" i="19"/>
  <c r="W119" i="19" s="1"/>
  <c r="O119" i="19"/>
  <c r="Z119" i="19" s="1"/>
  <c r="K119" i="19"/>
  <c r="G119" i="19"/>
  <c r="V118" i="19"/>
  <c r="O118" i="19"/>
  <c r="K118" i="19"/>
  <c r="G118" i="19"/>
  <c r="V117" i="19"/>
  <c r="O117" i="19"/>
  <c r="K117" i="19"/>
  <c r="G117" i="19"/>
  <c r="P117" i="19" s="1"/>
  <c r="W117" i="19" s="1"/>
  <c r="V116" i="19"/>
  <c r="O116" i="19"/>
  <c r="K116" i="19"/>
  <c r="G116" i="19"/>
  <c r="P116" i="19" s="1"/>
  <c r="W116" i="19" s="1"/>
  <c r="V115" i="19"/>
  <c r="P115" i="19"/>
  <c r="W115" i="19" s="1"/>
  <c r="O115" i="19"/>
  <c r="Z115" i="19" s="1"/>
  <c r="K115" i="19"/>
  <c r="G115" i="19"/>
  <c r="V114" i="19"/>
  <c r="O114" i="19"/>
  <c r="K114" i="19"/>
  <c r="G114" i="19"/>
  <c r="V113" i="19"/>
  <c r="O113" i="19"/>
  <c r="K113" i="19"/>
  <c r="G113" i="19"/>
  <c r="P113" i="19" s="1"/>
  <c r="W113" i="19" s="1"/>
  <c r="V112" i="19"/>
  <c r="O112" i="19"/>
  <c r="K112" i="19"/>
  <c r="G112" i="19"/>
  <c r="P112" i="19" s="1"/>
  <c r="V111" i="19"/>
  <c r="P111" i="19"/>
  <c r="W111" i="19" s="1"/>
  <c r="O111" i="19"/>
  <c r="K111" i="19"/>
  <c r="G111" i="19"/>
  <c r="V110" i="19"/>
  <c r="O110" i="19"/>
  <c r="Z110" i="19" s="1"/>
  <c r="K110" i="19"/>
  <c r="P110" i="19" s="1"/>
  <c r="W110" i="19" s="1"/>
  <c r="G110" i="19"/>
  <c r="V109" i="19"/>
  <c r="O109" i="19"/>
  <c r="K109" i="19"/>
  <c r="G109" i="19"/>
  <c r="V108" i="19"/>
  <c r="O108" i="19"/>
  <c r="K108" i="19"/>
  <c r="G108" i="19"/>
  <c r="P108" i="19" s="1"/>
  <c r="V107" i="19"/>
  <c r="P107" i="19"/>
  <c r="W107" i="19" s="1"/>
  <c r="O107" i="19"/>
  <c r="K107" i="19"/>
  <c r="G107" i="19"/>
  <c r="Z106" i="19"/>
  <c r="V106" i="19"/>
  <c r="O106" i="19"/>
  <c r="K106" i="19"/>
  <c r="P106" i="19" s="1"/>
  <c r="W106" i="19" s="1"/>
  <c r="G106" i="19"/>
  <c r="V105" i="19"/>
  <c r="O105" i="19"/>
  <c r="K105" i="19"/>
  <c r="G105" i="19"/>
  <c r="V104" i="19"/>
  <c r="O104" i="19"/>
  <c r="Z104" i="19" s="1"/>
  <c r="K104" i="19"/>
  <c r="G104" i="19"/>
  <c r="P104" i="19" s="1"/>
  <c r="W104" i="19" s="1"/>
  <c r="V103" i="19"/>
  <c r="P103" i="19"/>
  <c r="W103" i="19" s="1"/>
  <c r="O103" i="19"/>
  <c r="Z103" i="19" s="1"/>
  <c r="K103" i="19"/>
  <c r="G103" i="19"/>
  <c r="V102" i="19"/>
  <c r="O102" i="19"/>
  <c r="K102" i="19"/>
  <c r="G102" i="19"/>
  <c r="V101" i="19"/>
  <c r="O101" i="19"/>
  <c r="Z101" i="19" s="1"/>
  <c r="K101" i="19"/>
  <c r="G101" i="19"/>
  <c r="P101" i="19" s="1"/>
  <c r="W101" i="19" s="1"/>
  <c r="V100" i="19"/>
  <c r="O100" i="19"/>
  <c r="K100" i="19"/>
  <c r="G100" i="19"/>
  <c r="P100" i="19" s="1"/>
  <c r="W100" i="19" s="1"/>
  <c r="V99" i="19"/>
  <c r="P99" i="19"/>
  <c r="W99" i="19" s="1"/>
  <c r="O99" i="19"/>
  <c r="Z99" i="19" s="1"/>
  <c r="K99" i="19"/>
  <c r="G99" i="19"/>
  <c r="V98" i="19"/>
  <c r="O98" i="19"/>
  <c r="K98" i="19"/>
  <c r="G98" i="19"/>
  <c r="V97" i="19"/>
  <c r="O97" i="19"/>
  <c r="K97" i="19"/>
  <c r="G97" i="19"/>
  <c r="P97" i="19" s="1"/>
  <c r="W97" i="19" s="1"/>
  <c r="V96" i="19"/>
  <c r="O96" i="19"/>
  <c r="K96" i="19"/>
  <c r="G96" i="19"/>
  <c r="P96" i="19" s="1"/>
  <c r="V95" i="19"/>
  <c r="P95" i="19"/>
  <c r="W95" i="19" s="1"/>
  <c r="O95" i="19"/>
  <c r="K95" i="19"/>
  <c r="G95" i="19"/>
  <c r="V94" i="19"/>
  <c r="O94" i="19"/>
  <c r="K94" i="19"/>
  <c r="G94" i="19"/>
  <c r="V93" i="19"/>
  <c r="O93" i="19"/>
  <c r="K93" i="19"/>
  <c r="G93" i="19"/>
  <c r="V92" i="19"/>
  <c r="O92" i="19"/>
  <c r="K92" i="19"/>
  <c r="G92" i="19"/>
  <c r="P92" i="19" s="1"/>
  <c r="V91" i="19"/>
  <c r="P91" i="19"/>
  <c r="W91" i="19" s="1"/>
  <c r="O91" i="19"/>
  <c r="K91" i="19"/>
  <c r="G91" i="19"/>
  <c r="Z90" i="19"/>
  <c r="V90" i="19"/>
  <c r="O90" i="19"/>
  <c r="K90" i="19"/>
  <c r="G90" i="19"/>
  <c r="P90" i="19" s="1"/>
  <c r="W90" i="19" s="1"/>
  <c r="V89" i="19"/>
  <c r="O89" i="19"/>
  <c r="K89" i="19"/>
  <c r="G89" i="19"/>
  <c r="V88" i="19"/>
  <c r="O88" i="19"/>
  <c r="Z88" i="19" s="1"/>
  <c r="K88" i="19"/>
  <c r="G88" i="19"/>
  <c r="P88" i="19" s="1"/>
  <c r="W88" i="19" s="1"/>
  <c r="V87" i="19"/>
  <c r="P87" i="19"/>
  <c r="W87" i="19" s="1"/>
  <c r="O87" i="19"/>
  <c r="Z87" i="19" s="1"/>
  <c r="K87" i="19"/>
  <c r="G87" i="19"/>
  <c r="V86" i="19"/>
  <c r="O86" i="19"/>
  <c r="K86" i="19"/>
  <c r="G86" i="19"/>
  <c r="P86" i="19" s="1"/>
  <c r="W86" i="19" s="1"/>
  <c r="Z86" i="19" s="1"/>
  <c r="V85" i="19"/>
  <c r="O85" i="19"/>
  <c r="K85" i="19"/>
  <c r="G85" i="19"/>
  <c r="P85" i="19" s="1"/>
  <c r="W85" i="19" s="1"/>
  <c r="V84" i="19"/>
  <c r="O84" i="19"/>
  <c r="K84" i="19"/>
  <c r="G84" i="19"/>
  <c r="P84" i="19" s="1"/>
  <c r="W84" i="19" s="1"/>
  <c r="V83" i="19"/>
  <c r="P83" i="19"/>
  <c r="W83" i="19" s="1"/>
  <c r="O83" i="19"/>
  <c r="Z83" i="19" s="1"/>
  <c r="K83" i="19"/>
  <c r="G83" i="19"/>
  <c r="V82" i="19"/>
  <c r="O82" i="19"/>
  <c r="K82" i="19"/>
  <c r="G82" i="19"/>
  <c r="V81" i="19"/>
  <c r="O81" i="19"/>
  <c r="Z81" i="19" s="1"/>
  <c r="K81" i="19"/>
  <c r="G81" i="19"/>
  <c r="P81" i="19" s="1"/>
  <c r="W81" i="19" s="1"/>
  <c r="V80" i="19"/>
  <c r="O80" i="19"/>
  <c r="K80" i="19"/>
  <c r="G80" i="19"/>
  <c r="P80" i="19" s="1"/>
  <c r="V79" i="19"/>
  <c r="P79" i="19"/>
  <c r="W79" i="19" s="1"/>
  <c r="O79" i="19"/>
  <c r="K79" i="19"/>
  <c r="G79" i="19"/>
  <c r="V78" i="19"/>
  <c r="O78" i="19"/>
  <c r="K78" i="19"/>
  <c r="G78" i="19"/>
  <c r="V77" i="19"/>
  <c r="O77" i="19"/>
  <c r="K77" i="19"/>
  <c r="G77" i="19"/>
  <c r="V76" i="19"/>
  <c r="O76" i="19"/>
  <c r="Z76" i="19" s="1"/>
  <c r="K76" i="19"/>
  <c r="G76" i="19"/>
  <c r="P76" i="19" s="1"/>
  <c r="V75" i="19"/>
  <c r="P75" i="19"/>
  <c r="W75" i="19" s="1"/>
  <c r="O75" i="19"/>
  <c r="K75" i="19"/>
  <c r="G75" i="19"/>
  <c r="Z74" i="19"/>
  <c r="V74" i="19"/>
  <c r="O74" i="19"/>
  <c r="K74" i="19"/>
  <c r="P74" i="19" s="1"/>
  <c r="W74" i="19" s="1"/>
  <c r="G74" i="19"/>
  <c r="V73" i="19"/>
  <c r="O73" i="19"/>
  <c r="K73" i="19"/>
  <c r="G73" i="19"/>
  <c r="V72" i="19"/>
  <c r="O72" i="19"/>
  <c r="Z72" i="19" s="1"/>
  <c r="K72" i="19"/>
  <c r="G72" i="19"/>
  <c r="P72" i="19" s="1"/>
  <c r="W72" i="19" s="1"/>
  <c r="V71" i="19"/>
  <c r="P71" i="19"/>
  <c r="W71" i="19" s="1"/>
  <c r="O71" i="19"/>
  <c r="Z71" i="19" s="1"/>
  <c r="K71" i="19"/>
  <c r="G71" i="19"/>
  <c r="V70" i="19"/>
  <c r="O70" i="19"/>
  <c r="K70" i="19"/>
  <c r="G70" i="19"/>
  <c r="P70" i="19" s="1"/>
  <c r="W70" i="19" s="1"/>
  <c r="Z70" i="19" s="1"/>
  <c r="V69" i="19"/>
  <c r="O69" i="19"/>
  <c r="Z69" i="19" s="1"/>
  <c r="K69" i="19"/>
  <c r="G69" i="19"/>
  <c r="P69" i="19" s="1"/>
  <c r="W69" i="19" s="1"/>
  <c r="V68" i="19"/>
  <c r="O68" i="19"/>
  <c r="K68" i="19"/>
  <c r="G68" i="19"/>
  <c r="P68" i="19" s="1"/>
  <c r="W68" i="19" s="1"/>
  <c r="V67" i="19"/>
  <c r="P67" i="19"/>
  <c r="W67" i="19" s="1"/>
  <c r="O67" i="19"/>
  <c r="Z67" i="19" s="1"/>
  <c r="K67" i="19"/>
  <c r="G67" i="19"/>
  <c r="V66" i="19"/>
  <c r="O66" i="19"/>
  <c r="K66" i="19"/>
  <c r="G66" i="19"/>
  <c r="V65" i="19"/>
  <c r="O65" i="19"/>
  <c r="K65" i="19"/>
  <c r="G65" i="19"/>
  <c r="P65" i="19" s="1"/>
  <c r="W65" i="19" s="1"/>
  <c r="V64" i="19"/>
  <c r="O64" i="19"/>
  <c r="K64" i="19"/>
  <c r="G64" i="19"/>
  <c r="P64" i="19" s="1"/>
  <c r="V63" i="19"/>
  <c r="P63" i="19"/>
  <c r="W63" i="19" s="1"/>
  <c r="O63" i="19"/>
  <c r="K63" i="19"/>
  <c r="G63" i="19"/>
  <c r="V62" i="19"/>
  <c r="O62" i="19"/>
  <c r="Z62" i="19" s="1"/>
  <c r="K62" i="19"/>
  <c r="G62" i="19"/>
  <c r="V61" i="19"/>
  <c r="O61" i="19"/>
  <c r="K61" i="19"/>
  <c r="G61" i="19"/>
  <c r="P61" i="19" s="1"/>
  <c r="W61" i="19" s="1"/>
  <c r="V60" i="19"/>
  <c r="O60" i="19"/>
  <c r="K60" i="19"/>
  <c r="G60" i="19"/>
  <c r="P60" i="19" s="1"/>
  <c r="W60" i="19" s="1"/>
  <c r="V59" i="19"/>
  <c r="O59" i="19"/>
  <c r="K59" i="19"/>
  <c r="G59" i="19"/>
  <c r="W58" i="19"/>
  <c r="Z58" i="19" s="1"/>
  <c r="V58" i="19"/>
  <c r="O58" i="19"/>
  <c r="K58" i="19"/>
  <c r="P58" i="19" s="1"/>
  <c r="G58" i="19"/>
  <c r="V57" i="19"/>
  <c r="O57" i="19"/>
  <c r="K57" i="19"/>
  <c r="G57" i="19"/>
  <c r="V56" i="19"/>
  <c r="P56" i="19"/>
  <c r="W56" i="19" s="1"/>
  <c r="O56" i="19"/>
  <c r="Z56" i="19" s="1"/>
  <c r="K56" i="19"/>
  <c r="G56" i="19"/>
  <c r="Z55" i="19"/>
  <c r="V55" i="19"/>
  <c r="P55" i="19"/>
  <c r="W55" i="19" s="1"/>
  <c r="O55" i="19"/>
  <c r="K55" i="19"/>
  <c r="G55" i="19"/>
  <c r="V54" i="19"/>
  <c r="O54" i="19"/>
  <c r="K54" i="19"/>
  <c r="G54" i="19"/>
  <c r="V53" i="19"/>
  <c r="O53" i="19"/>
  <c r="K53" i="19"/>
  <c r="G53" i="19"/>
  <c r="P53" i="19" s="1"/>
  <c r="W53" i="19" s="1"/>
  <c r="V52" i="19"/>
  <c r="O52" i="19"/>
  <c r="K52" i="19"/>
  <c r="G52" i="19"/>
  <c r="P52" i="19" s="1"/>
  <c r="W52" i="19" s="1"/>
  <c r="V51" i="19"/>
  <c r="O51" i="19"/>
  <c r="K51" i="19"/>
  <c r="G51" i="19"/>
  <c r="W50" i="19"/>
  <c r="Z50" i="19" s="1"/>
  <c r="V50" i="19"/>
  <c r="O50" i="19"/>
  <c r="K50" i="19"/>
  <c r="P50" i="19" s="1"/>
  <c r="G50" i="19"/>
  <c r="V49" i="19"/>
  <c r="O49" i="19"/>
  <c r="K49" i="19"/>
  <c r="G49" i="19"/>
  <c r="V48" i="19"/>
  <c r="P48" i="19"/>
  <c r="W48" i="19" s="1"/>
  <c r="O48" i="19"/>
  <c r="Z48" i="19" s="1"/>
  <c r="K48" i="19"/>
  <c r="G48" i="19"/>
  <c r="Z47" i="19"/>
  <c r="V47" i="19"/>
  <c r="P47" i="19"/>
  <c r="W47" i="19" s="1"/>
  <c r="O47" i="19"/>
  <c r="K47" i="19"/>
  <c r="G47" i="19"/>
  <c r="V46" i="19"/>
  <c r="O46" i="19"/>
  <c r="K46" i="19"/>
  <c r="G46" i="19"/>
  <c r="V45" i="19"/>
  <c r="O45" i="19"/>
  <c r="K45" i="19"/>
  <c r="G45" i="19"/>
  <c r="P45" i="19" s="1"/>
  <c r="W45" i="19" s="1"/>
  <c r="V44" i="19"/>
  <c r="O44" i="19"/>
  <c r="K44" i="19"/>
  <c r="G44" i="19"/>
  <c r="P44" i="19" s="1"/>
  <c r="W44" i="19" s="1"/>
  <c r="V43" i="19"/>
  <c r="O43" i="19"/>
  <c r="K43" i="19"/>
  <c r="G43" i="19"/>
  <c r="W42" i="19"/>
  <c r="Z42" i="19" s="1"/>
  <c r="V42" i="19"/>
  <c r="O42" i="19"/>
  <c r="K42" i="19"/>
  <c r="P42" i="19" s="1"/>
  <c r="G42" i="19"/>
  <c r="V41" i="19"/>
  <c r="O41" i="19"/>
  <c r="K41" i="19"/>
  <c r="G41" i="19"/>
  <c r="V40" i="19"/>
  <c r="P40" i="19"/>
  <c r="W40" i="19" s="1"/>
  <c r="O40" i="19"/>
  <c r="Z40" i="19" s="1"/>
  <c r="K40" i="19"/>
  <c r="G40" i="19"/>
  <c r="Z39" i="19"/>
  <c r="V39" i="19"/>
  <c r="P39" i="19"/>
  <c r="W39" i="19" s="1"/>
  <c r="O39" i="19"/>
  <c r="K39" i="19"/>
  <c r="G39" i="19"/>
  <c r="V38" i="19"/>
  <c r="O38" i="19"/>
  <c r="K38" i="19"/>
  <c r="G38" i="19"/>
  <c r="V37" i="19"/>
  <c r="O37" i="19"/>
  <c r="K37" i="19"/>
  <c r="G37" i="19"/>
  <c r="P37" i="19" s="1"/>
  <c r="W37" i="19" s="1"/>
  <c r="V36" i="19"/>
  <c r="O36" i="19"/>
  <c r="K36" i="19"/>
  <c r="G36" i="19"/>
  <c r="P36" i="19" s="1"/>
  <c r="V35" i="19"/>
  <c r="O35" i="19"/>
  <c r="K35" i="19"/>
  <c r="G35" i="19"/>
  <c r="W34" i="19"/>
  <c r="Z34" i="19" s="1"/>
  <c r="V34" i="19"/>
  <c r="O34" i="19"/>
  <c r="K34" i="19"/>
  <c r="P34" i="19" s="1"/>
  <c r="G34" i="19"/>
  <c r="V33" i="19"/>
  <c r="O33" i="19"/>
  <c r="Z33" i="19" s="1"/>
  <c r="K33" i="19"/>
  <c r="G33" i="19"/>
  <c r="V32" i="19"/>
  <c r="P32" i="19"/>
  <c r="W32" i="19" s="1"/>
  <c r="O32" i="19"/>
  <c r="Z32" i="19" s="1"/>
  <c r="K32" i="19"/>
  <c r="G32" i="19"/>
  <c r="V31" i="19"/>
  <c r="O31" i="19"/>
  <c r="K31" i="19"/>
  <c r="G31" i="19"/>
  <c r="P31" i="19" s="1"/>
  <c r="V30" i="19"/>
  <c r="P30" i="19"/>
  <c r="W30" i="19" s="1"/>
  <c r="O30" i="19"/>
  <c r="K30" i="19"/>
  <c r="G30" i="19"/>
  <c r="V29" i="19"/>
  <c r="O29" i="19"/>
  <c r="P29" i="19" s="1"/>
  <c r="W29" i="19" s="1"/>
  <c r="Z29" i="19" s="1"/>
  <c r="K29" i="19"/>
  <c r="G29" i="19"/>
  <c r="W28" i="19"/>
  <c r="Z28" i="19" s="1"/>
  <c r="V28" i="19"/>
  <c r="O28" i="19"/>
  <c r="K28" i="19"/>
  <c r="G28" i="19"/>
  <c r="P28" i="19" s="1"/>
  <c r="V27" i="19"/>
  <c r="O27" i="19"/>
  <c r="K27" i="19"/>
  <c r="G27" i="19"/>
  <c r="P27" i="19" s="1"/>
  <c r="W27" i="19" s="1"/>
  <c r="V26" i="19"/>
  <c r="P26" i="19"/>
  <c r="W26" i="19" s="1"/>
  <c r="O26" i="19"/>
  <c r="Z26" i="19" s="1"/>
  <c r="K26" i="19"/>
  <c r="G26" i="19"/>
  <c r="V25" i="19"/>
  <c r="P25" i="19"/>
  <c r="W25" i="19" s="1"/>
  <c r="Z25" i="19" s="1"/>
  <c r="O25" i="19"/>
  <c r="K25" i="19"/>
  <c r="G25" i="19"/>
  <c r="V24" i="19"/>
  <c r="O24" i="19"/>
  <c r="K24" i="19"/>
  <c r="G24" i="19"/>
  <c r="V23" i="19"/>
  <c r="O23" i="19"/>
  <c r="K23" i="19"/>
  <c r="G23" i="19"/>
  <c r="P23" i="19" s="1"/>
  <c r="W23" i="19" s="1"/>
  <c r="V22" i="19"/>
  <c r="P22" i="19"/>
  <c r="W22" i="19" s="1"/>
  <c r="O22" i="19"/>
  <c r="K22" i="19"/>
  <c r="G22" i="19"/>
  <c r="V21" i="19"/>
  <c r="O21" i="19"/>
  <c r="P21" i="19" s="1"/>
  <c r="W21" i="19" s="1"/>
  <c r="Z21" i="19" s="1"/>
  <c r="K21" i="19"/>
  <c r="G21" i="19"/>
  <c r="V20" i="19"/>
  <c r="O20" i="19"/>
  <c r="K20" i="19"/>
  <c r="G20" i="19"/>
  <c r="P20" i="19" s="1"/>
  <c r="W20" i="19" s="1"/>
  <c r="Z20" i="19" s="1"/>
  <c r="V19" i="19"/>
  <c r="O19" i="19"/>
  <c r="K19" i="19"/>
  <c r="G19" i="19"/>
  <c r="P19" i="19" s="1"/>
  <c r="W19" i="19" s="1"/>
  <c r="V18" i="19"/>
  <c r="P18" i="19"/>
  <c r="W18" i="19" s="1"/>
  <c r="O18" i="19"/>
  <c r="Z18" i="19" s="1"/>
  <c r="K18" i="19"/>
  <c r="G18" i="19"/>
  <c r="V17" i="19"/>
  <c r="P17" i="19"/>
  <c r="W17" i="19" s="1"/>
  <c r="Z17" i="19" s="1"/>
  <c r="O17" i="19"/>
  <c r="K17" i="19"/>
  <c r="G17" i="19"/>
  <c r="V16" i="19"/>
  <c r="O16" i="19"/>
  <c r="K16" i="19"/>
  <c r="G16" i="19"/>
  <c r="V15" i="19"/>
  <c r="O15" i="19"/>
  <c r="K15" i="19"/>
  <c r="G15" i="19"/>
  <c r="P15" i="19" s="1"/>
  <c r="N121" i="5" l="1"/>
  <c r="R57" i="5"/>
  <c r="S57" i="5"/>
  <c r="T57" i="5"/>
  <c r="R68" i="5"/>
  <c r="S68" i="5"/>
  <c r="T68" i="5"/>
  <c r="T110" i="5"/>
  <c r="N118" i="5"/>
  <c r="S110" i="5"/>
  <c r="N125" i="5"/>
  <c r="N124" i="5"/>
  <c r="N120" i="5"/>
  <c r="N123" i="5"/>
  <c r="N119" i="5"/>
  <c r="N122" i="5"/>
  <c r="Z59" i="19"/>
  <c r="P59" i="19"/>
  <c r="W59" i="19" s="1"/>
  <c r="Z125" i="19"/>
  <c r="Z23" i="19"/>
  <c r="Z77" i="19"/>
  <c r="R138" i="19"/>
  <c r="S138" i="19" s="1"/>
  <c r="I137" i="19"/>
  <c r="R136" i="19"/>
  <c r="S136" i="19" s="1"/>
  <c r="R140" i="19"/>
  <c r="S140" i="19" s="1"/>
  <c r="H137" i="19"/>
  <c r="R142" i="19"/>
  <c r="S142" i="19" s="1"/>
  <c r="J137" i="19"/>
  <c r="P35" i="19"/>
  <c r="W35" i="19" s="1"/>
  <c r="Z35" i="19" s="1"/>
  <c r="Z82" i="19"/>
  <c r="W15" i="19"/>
  <c r="Z19" i="19"/>
  <c r="Z27" i="19"/>
  <c r="W31" i="19"/>
  <c r="Z31" i="19" s="1"/>
  <c r="Z43" i="19"/>
  <c r="P43" i="19"/>
  <c r="W43" i="19" s="1"/>
  <c r="Z51" i="19"/>
  <c r="P51" i="19"/>
  <c r="W51" i="19" s="1"/>
  <c r="P16" i="19"/>
  <c r="W16" i="19" s="1"/>
  <c r="Z16" i="19" s="1"/>
  <c r="Z22" i="19"/>
  <c r="P24" i="19"/>
  <c r="W24" i="19" s="1"/>
  <c r="Z24" i="19" s="1"/>
  <c r="Z30" i="19"/>
  <c r="W36" i="19"/>
  <c r="Z57" i="19"/>
  <c r="W64" i="19"/>
  <c r="W80" i="19"/>
  <c r="Z89" i="19"/>
  <c r="W96" i="19"/>
  <c r="Z36" i="19"/>
  <c r="Z44" i="19"/>
  <c r="Z52" i="19"/>
  <c r="Z60" i="19"/>
  <c r="Z63" i="19"/>
  <c r="P66" i="19"/>
  <c r="W66" i="19" s="1"/>
  <c r="Z66" i="19" s="1"/>
  <c r="Z68" i="19"/>
  <c r="W76" i="19"/>
  <c r="P77" i="19"/>
  <c r="W77" i="19" s="1"/>
  <c r="Z79" i="19"/>
  <c r="P82" i="19"/>
  <c r="W82" i="19" s="1"/>
  <c r="Z84" i="19"/>
  <c r="Z85" i="19"/>
  <c r="W92" i="19"/>
  <c r="Z92" i="19" s="1"/>
  <c r="P93" i="19"/>
  <c r="W93" i="19" s="1"/>
  <c r="Z93" i="19" s="1"/>
  <c r="Z95" i="19"/>
  <c r="P98" i="19"/>
  <c r="W98" i="19" s="1"/>
  <c r="Z98" i="19" s="1"/>
  <c r="Z100" i="19"/>
  <c r="P102" i="19"/>
  <c r="W102" i="19" s="1"/>
  <c r="Z102" i="19" s="1"/>
  <c r="W108" i="19"/>
  <c r="Z108" i="19" s="1"/>
  <c r="P109" i="19"/>
  <c r="W109" i="19" s="1"/>
  <c r="Z109" i="19" s="1"/>
  <c r="Z111" i="19"/>
  <c r="Z116" i="19"/>
  <c r="Z117" i="19"/>
  <c r="P118" i="19"/>
  <c r="W118" i="19" s="1"/>
  <c r="Z118" i="19" s="1"/>
  <c r="W124" i="19"/>
  <c r="Z124" i="19" s="1"/>
  <c r="P125" i="19"/>
  <c r="W125" i="19" s="1"/>
  <c r="Z127" i="19"/>
  <c r="Z130" i="19"/>
  <c r="Z41" i="19"/>
  <c r="Z49" i="19"/>
  <c r="W112" i="19"/>
  <c r="W128" i="19"/>
  <c r="P33" i="19"/>
  <c r="W33" i="19" s="1"/>
  <c r="Z37" i="19"/>
  <c r="P38" i="19"/>
  <c r="W38" i="19" s="1"/>
  <c r="Z38" i="19" s="1"/>
  <c r="P41" i="19"/>
  <c r="W41" i="19" s="1"/>
  <c r="Z45" i="19"/>
  <c r="P46" i="19"/>
  <c r="W46" i="19" s="1"/>
  <c r="Z46" i="19" s="1"/>
  <c r="P49" i="19"/>
  <c r="W49" i="19" s="1"/>
  <c r="Z53" i="19"/>
  <c r="P54" i="19"/>
  <c r="W54" i="19" s="1"/>
  <c r="Z54" i="19" s="1"/>
  <c r="P57" i="19"/>
  <c r="W57" i="19" s="1"/>
  <c r="Z61" i="19"/>
  <c r="P62" i="19"/>
  <c r="W62" i="19" s="1"/>
  <c r="Z64" i="19"/>
  <c r="Z65" i="19"/>
  <c r="P73" i="19"/>
  <c r="W73" i="19" s="1"/>
  <c r="Z73" i="19" s="1"/>
  <c r="Z75" i="19"/>
  <c r="P78" i="19"/>
  <c r="W78" i="19" s="1"/>
  <c r="Z78" i="19" s="1"/>
  <c r="Z80" i="19"/>
  <c r="P89" i="19"/>
  <c r="W89" i="19" s="1"/>
  <c r="Z91" i="19"/>
  <c r="P94" i="19"/>
  <c r="W94" i="19" s="1"/>
  <c r="Z94" i="19" s="1"/>
  <c r="Z96" i="19"/>
  <c r="Z97" i="19"/>
  <c r="P105" i="19"/>
  <c r="W105" i="19" s="1"/>
  <c r="Z105" i="19" s="1"/>
  <c r="Z107" i="19"/>
  <c r="Z112" i="19"/>
  <c r="Z113" i="19"/>
  <c r="P114" i="19"/>
  <c r="W114" i="19" s="1"/>
  <c r="Z114" i="19" s="1"/>
  <c r="P121" i="19"/>
  <c r="W121" i="19" s="1"/>
  <c r="Z123" i="19"/>
  <c r="Z128" i="19"/>
  <c r="Z129" i="19"/>
  <c r="W130" i="19"/>
  <c r="Z131" i="19"/>
  <c r="P138" i="19" l="1"/>
  <c r="Q138" i="19" s="1"/>
  <c r="P136" i="19"/>
  <c r="Q136" i="19" s="1"/>
  <c r="T142" i="19"/>
  <c r="F139" i="19"/>
  <c r="T138" i="19"/>
  <c r="T136" i="19"/>
  <c r="T140" i="19"/>
  <c r="P142" i="19"/>
  <c r="Q142" i="19" s="1"/>
  <c r="P140" i="19"/>
  <c r="Q140" i="19" s="1"/>
  <c r="Z15" i="19"/>
  <c r="F140" i="19" l="1"/>
  <c r="I135" i="19"/>
  <c r="H135" i="19"/>
  <c r="G135" i="19"/>
  <c r="J135" i="19"/>
  <c r="F135" i="19"/>
  <c r="F141" i="19" l="1"/>
  <c r="F142" i="19" s="1"/>
  <c r="U133" i="17" l="1"/>
  <c r="N133" i="17"/>
  <c r="Y133" i="17" s="1"/>
  <c r="J133" i="17"/>
  <c r="G133" i="17"/>
  <c r="O133" i="17" s="1"/>
  <c r="U132" i="17"/>
  <c r="O132" i="17"/>
  <c r="V132" i="17" s="1"/>
  <c r="N132" i="17"/>
  <c r="J132" i="17"/>
  <c r="G132" i="17"/>
  <c r="U131" i="17"/>
  <c r="N131" i="17"/>
  <c r="J131" i="17"/>
  <c r="G131" i="17"/>
  <c r="U130" i="17"/>
  <c r="N130" i="17"/>
  <c r="J130" i="17"/>
  <c r="O130" i="17" s="1"/>
  <c r="V130" i="17" s="1"/>
  <c r="G130" i="17"/>
  <c r="U129" i="17"/>
  <c r="N129" i="17"/>
  <c r="Y129" i="17" s="1"/>
  <c r="J129" i="17"/>
  <c r="G129" i="17"/>
  <c r="O129" i="17" s="1"/>
  <c r="U128" i="17"/>
  <c r="O128" i="17"/>
  <c r="V128" i="17" s="1"/>
  <c r="N128" i="17"/>
  <c r="Y128" i="17" s="1"/>
  <c r="J128" i="17"/>
  <c r="G128" i="17"/>
  <c r="U127" i="17"/>
  <c r="N127" i="17"/>
  <c r="J127" i="17"/>
  <c r="G127" i="17"/>
  <c r="O127" i="17" s="1"/>
  <c r="V127" i="17" s="1"/>
  <c r="Y127" i="17" s="1"/>
  <c r="U126" i="17"/>
  <c r="N126" i="17"/>
  <c r="Y126" i="17" s="1"/>
  <c r="J126" i="17"/>
  <c r="O126" i="17" s="1"/>
  <c r="V126" i="17" s="1"/>
  <c r="G126" i="17"/>
  <c r="U125" i="17"/>
  <c r="N125" i="17"/>
  <c r="Y125" i="17" s="1"/>
  <c r="J125" i="17"/>
  <c r="G125" i="17"/>
  <c r="O125" i="17" s="1"/>
  <c r="V125" i="17" s="1"/>
  <c r="U124" i="17"/>
  <c r="O124" i="17"/>
  <c r="V124" i="17" s="1"/>
  <c r="N124" i="17"/>
  <c r="Y124" i="17" s="1"/>
  <c r="J124" i="17"/>
  <c r="G124" i="17"/>
  <c r="U123" i="17"/>
  <c r="N123" i="17"/>
  <c r="J123" i="17"/>
  <c r="G123" i="17"/>
  <c r="O123" i="17" s="1"/>
  <c r="V123" i="17" s="1"/>
  <c r="Y123" i="17" s="1"/>
  <c r="V122" i="17"/>
  <c r="U122" i="17"/>
  <c r="N122" i="17"/>
  <c r="Y122" i="17" s="1"/>
  <c r="J122" i="17"/>
  <c r="O122" i="17" s="1"/>
  <c r="G122" i="17"/>
  <c r="U121" i="17"/>
  <c r="N121" i="17"/>
  <c r="J121" i="17"/>
  <c r="G121" i="17"/>
  <c r="O121" i="17" s="1"/>
  <c r="V121" i="17" s="1"/>
  <c r="U120" i="17"/>
  <c r="O120" i="17"/>
  <c r="V120" i="17" s="1"/>
  <c r="N120" i="17"/>
  <c r="Y120" i="17" s="1"/>
  <c r="J120" i="17"/>
  <c r="G120" i="17"/>
  <c r="U119" i="17"/>
  <c r="N119" i="17"/>
  <c r="J119" i="17"/>
  <c r="G119" i="17"/>
  <c r="V118" i="17"/>
  <c r="U118" i="17"/>
  <c r="N118" i="17"/>
  <c r="J118" i="17"/>
  <c r="O118" i="17" s="1"/>
  <c r="G118" i="17"/>
  <c r="U117" i="17"/>
  <c r="N117" i="17"/>
  <c r="J117" i="17"/>
  <c r="G117" i="17"/>
  <c r="O117" i="17" s="1"/>
  <c r="U116" i="17"/>
  <c r="O116" i="17"/>
  <c r="V116" i="17" s="1"/>
  <c r="N116" i="17"/>
  <c r="Y116" i="17" s="1"/>
  <c r="J116" i="17"/>
  <c r="G116" i="17"/>
  <c r="U115" i="17"/>
  <c r="N115" i="17"/>
  <c r="J115" i="17"/>
  <c r="G115" i="17"/>
  <c r="U114" i="17"/>
  <c r="N114" i="17"/>
  <c r="J114" i="17"/>
  <c r="O114" i="17" s="1"/>
  <c r="V114" i="17" s="1"/>
  <c r="G114" i="17"/>
  <c r="U113" i="17"/>
  <c r="N113" i="17"/>
  <c r="J113" i="17"/>
  <c r="G113" i="17"/>
  <c r="O113" i="17" s="1"/>
  <c r="U112" i="17"/>
  <c r="O112" i="17"/>
  <c r="V112" i="17" s="1"/>
  <c r="N112" i="17"/>
  <c r="J112" i="17"/>
  <c r="G112" i="17"/>
  <c r="Y111" i="17"/>
  <c r="U111" i="17"/>
  <c r="N111" i="17"/>
  <c r="J111" i="17"/>
  <c r="G111" i="17"/>
  <c r="O111" i="17" s="1"/>
  <c r="V111" i="17" s="1"/>
  <c r="U110" i="17"/>
  <c r="N110" i="17"/>
  <c r="Y110" i="17" s="1"/>
  <c r="J110" i="17"/>
  <c r="O110" i="17" s="1"/>
  <c r="V110" i="17" s="1"/>
  <c r="G110" i="17"/>
  <c r="U109" i="17"/>
  <c r="N109" i="17"/>
  <c r="J109" i="17"/>
  <c r="G109" i="17"/>
  <c r="O109" i="17" s="1"/>
  <c r="U108" i="17"/>
  <c r="O108" i="17"/>
  <c r="V108" i="17" s="1"/>
  <c r="N108" i="17"/>
  <c r="Y108" i="17" s="1"/>
  <c r="J108" i="17"/>
  <c r="G108" i="17"/>
  <c r="U107" i="17"/>
  <c r="N107" i="17"/>
  <c r="J107" i="17"/>
  <c r="G107" i="17"/>
  <c r="O107" i="17" s="1"/>
  <c r="V107" i="17" s="1"/>
  <c r="Y107" i="17" s="1"/>
  <c r="V106" i="17"/>
  <c r="U106" i="17"/>
  <c r="N106" i="17"/>
  <c r="Y106" i="17" s="1"/>
  <c r="J106" i="17"/>
  <c r="O106" i="17" s="1"/>
  <c r="G106" i="17"/>
  <c r="U105" i="17"/>
  <c r="N105" i="17"/>
  <c r="J105" i="17"/>
  <c r="G105" i="17"/>
  <c r="O105" i="17" s="1"/>
  <c r="V105" i="17" s="1"/>
  <c r="U104" i="17"/>
  <c r="O104" i="17"/>
  <c r="V104" i="17" s="1"/>
  <c r="N104" i="17"/>
  <c r="Y104" i="17" s="1"/>
  <c r="J104" i="17"/>
  <c r="G104" i="17"/>
  <c r="U103" i="17"/>
  <c r="N103" i="17"/>
  <c r="J103" i="17"/>
  <c r="G103" i="17"/>
  <c r="V102" i="17"/>
  <c r="U102" i="17"/>
  <c r="N102" i="17"/>
  <c r="J102" i="17"/>
  <c r="O102" i="17" s="1"/>
  <c r="G102" i="17"/>
  <c r="U101" i="17"/>
  <c r="N101" i="17"/>
  <c r="J101" i="17"/>
  <c r="G101" i="17"/>
  <c r="O101" i="17" s="1"/>
  <c r="U100" i="17"/>
  <c r="O100" i="17"/>
  <c r="V100" i="17" s="1"/>
  <c r="N100" i="17"/>
  <c r="Y100" i="17" s="1"/>
  <c r="J100" i="17"/>
  <c r="G100" i="17"/>
  <c r="U99" i="17"/>
  <c r="N99" i="17"/>
  <c r="J99" i="17"/>
  <c r="G99" i="17"/>
  <c r="V98" i="17"/>
  <c r="U98" i="17"/>
  <c r="N98" i="17"/>
  <c r="Y98" i="17" s="1"/>
  <c r="J98" i="17"/>
  <c r="O98" i="17" s="1"/>
  <c r="G98" i="17"/>
  <c r="U97" i="17"/>
  <c r="N97" i="17"/>
  <c r="J97" i="17"/>
  <c r="G97" i="17"/>
  <c r="O97" i="17" s="1"/>
  <c r="U96" i="17"/>
  <c r="O96" i="17"/>
  <c r="V96" i="17" s="1"/>
  <c r="N96" i="17"/>
  <c r="J96" i="17"/>
  <c r="G96" i="17"/>
  <c r="U95" i="17"/>
  <c r="N95" i="17"/>
  <c r="J95" i="17"/>
  <c r="G95" i="17"/>
  <c r="O95" i="17" s="1"/>
  <c r="V95" i="17" s="1"/>
  <c r="Y95" i="17" s="1"/>
  <c r="U94" i="17"/>
  <c r="N94" i="17"/>
  <c r="J94" i="17"/>
  <c r="O94" i="17" s="1"/>
  <c r="V94" i="17" s="1"/>
  <c r="G94" i="17"/>
  <c r="U93" i="17"/>
  <c r="N93" i="17"/>
  <c r="J93" i="17"/>
  <c r="G93" i="17"/>
  <c r="O93" i="17" s="1"/>
  <c r="U92" i="17"/>
  <c r="O92" i="17"/>
  <c r="V92" i="17" s="1"/>
  <c r="N92" i="17"/>
  <c r="Y92" i="17" s="1"/>
  <c r="J92" i="17"/>
  <c r="G92" i="17"/>
  <c r="U91" i="17"/>
  <c r="N91" i="17"/>
  <c r="J91" i="17"/>
  <c r="G91" i="17"/>
  <c r="O91" i="17" s="1"/>
  <c r="U90" i="17"/>
  <c r="V90" i="17" s="1"/>
  <c r="N90" i="17"/>
  <c r="J90" i="17"/>
  <c r="O90" i="17" s="1"/>
  <c r="G90" i="17"/>
  <c r="U89" i="17"/>
  <c r="N89" i="17"/>
  <c r="Y89" i="17" s="1"/>
  <c r="J89" i="17"/>
  <c r="G89" i="17"/>
  <c r="O89" i="17" s="1"/>
  <c r="V89" i="17" s="1"/>
  <c r="M76" i="5" s="1"/>
  <c r="U88" i="17"/>
  <c r="O88" i="17"/>
  <c r="V88" i="17" s="1"/>
  <c r="N88" i="17"/>
  <c r="Y88" i="17" s="1"/>
  <c r="J88" i="17"/>
  <c r="G88" i="17"/>
  <c r="U87" i="17"/>
  <c r="N87" i="17"/>
  <c r="J87" i="17"/>
  <c r="G87" i="17"/>
  <c r="V86" i="17"/>
  <c r="U86" i="17"/>
  <c r="N86" i="17"/>
  <c r="J86" i="17"/>
  <c r="O86" i="17" s="1"/>
  <c r="G86" i="17"/>
  <c r="U85" i="17"/>
  <c r="N85" i="17"/>
  <c r="J85" i="17"/>
  <c r="G85" i="17"/>
  <c r="O85" i="17" s="1"/>
  <c r="U84" i="17"/>
  <c r="O84" i="17"/>
  <c r="V84" i="17" s="1"/>
  <c r="N84" i="17"/>
  <c r="Y84" i="17" s="1"/>
  <c r="J84" i="17"/>
  <c r="G84" i="17"/>
  <c r="U83" i="17"/>
  <c r="N83" i="17"/>
  <c r="J83" i="17"/>
  <c r="G83" i="17"/>
  <c r="V82" i="17"/>
  <c r="U82" i="17"/>
  <c r="N82" i="17"/>
  <c r="Y82" i="17" s="1"/>
  <c r="J82" i="17"/>
  <c r="O82" i="17" s="1"/>
  <c r="G82" i="17"/>
  <c r="U81" i="17"/>
  <c r="N81" i="17"/>
  <c r="Y81" i="17" s="1"/>
  <c r="J81" i="17"/>
  <c r="G81" i="17"/>
  <c r="O81" i="17" s="1"/>
  <c r="U80" i="17"/>
  <c r="O80" i="17"/>
  <c r="V80" i="17" s="1"/>
  <c r="N80" i="17"/>
  <c r="J80" i="17"/>
  <c r="G80" i="17"/>
  <c r="U79" i="17"/>
  <c r="N79" i="17"/>
  <c r="J79" i="17"/>
  <c r="G79" i="17"/>
  <c r="O79" i="17" s="1"/>
  <c r="V79" i="17" s="1"/>
  <c r="Y79" i="17" s="1"/>
  <c r="U78" i="17"/>
  <c r="N78" i="17"/>
  <c r="J78" i="17"/>
  <c r="O78" i="17" s="1"/>
  <c r="V78" i="17" s="1"/>
  <c r="G78" i="17"/>
  <c r="U77" i="17"/>
  <c r="N77" i="17"/>
  <c r="J77" i="17"/>
  <c r="G77" i="17"/>
  <c r="O77" i="17" s="1"/>
  <c r="U76" i="17"/>
  <c r="O76" i="17"/>
  <c r="V76" i="17" s="1"/>
  <c r="N76" i="17"/>
  <c r="Y76" i="17" s="1"/>
  <c r="J76" i="17"/>
  <c r="G76" i="17"/>
  <c r="U75" i="17"/>
  <c r="N75" i="17"/>
  <c r="J75" i="17"/>
  <c r="G75" i="17"/>
  <c r="O75" i="17" s="1"/>
  <c r="V75" i="17" s="1"/>
  <c r="Y75" i="17" s="1"/>
  <c r="V74" i="17"/>
  <c r="U74" i="17"/>
  <c r="N74" i="17"/>
  <c r="J74" i="17"/>
  <c r="O74" i="17" s="1"/>
  <c r="G74" i="17"/>
  <c r="U73" i="17"/>
  <c r="N73" i="17"/>
  <c r="J73" i="17"/>
  <c r="G73" i="17"/>
  <c r="O73" i="17" s="1"/>
  <c r="V73" i="17" s="1"/>
  <c r="U72" i="17"/>
  <c r="O72" i="17"/>
  <c r="V72" i="17" s="1"/>
  <c r="N72" i="17"/>
  <c r="Y72" i="17" s="1"/>
  <c r="J72" i="17"/>
  <c r="G72" i="17"/>
  <c r="U71" i="17"/>
  <c r="N71" i="17"/>
  <c r="J71" i="17"/>
  <c r="G71" i="17"/>
  <c r="V70" i="17"/>
  <c r="U70" i="17"/>
  <c r="N70" i="17"/>
  <c r="J70" i="17"/>
  <c r="O70" i="17" s="1"/>
  <c r="G70" i="17"/>
  <c r="U69" i="17"/>
  <c r="N69" i="17"/>
  <c r="J69" i="17"/>
  <c r="G69" i="17"/>
  <c r="O69" i="17" s="1"/>
  <c r="U68" i="17"/>
  <c r="O68" i="17"/>
  <c r="V68" i="17" s="1"/>
  <c r="N68" i="17"/>
  <c r="Y68" i="17" s="1"/>
  <c r="J68" i="17"/>
  <c r="G68" i="17"/>
  <c r="U67" i="17"/>
  <c r="N67" i="17"/>
  <c r="J67" i="17"/>
  <c r="G67" i="17"/>
  <c r="V66" i="17"/>
  <c r="U66" i="17"/>
  <c r="N66" i="17"/>
  <c r="Y66" i="17" s="1"/>
  <c r="J66" i="17"/>
  <c r="O66" i="17" s="1"/>
  <c r="G66" i="17"/>
  <c r="U65" i="17"/>
  <c r="N65" i="17"/>
  <c r="J65" i="17"/>
  <c r="G65" i="17"/>
  <c r="O65" i="17" s="1"/>
  <c r="U64" i="17"/>
  <c r="O64" i="17"/>
  <c r="V64" i="17" s="1"/>
  <c r="N64" i="17"/>
  <c r="J64" i="17"/>
  <c r="G64" i="17"/>
  <c r="Y63" i="17"/>
  <c r="U63" i="17"/>
  <c r="N63" i="17"/>
  <c r="J63" i="17"/>
  <c r="G63" i="17"/>
  <c r="O63" i="17" s="1"/>
  <c r="V63" i="17" s="1"/>
  <c r="U62" i="17"/>
  <c r="N62" i="17"/>
  <c r="Y62" i="17" s="1"/>
  <c r="J62" i="17"/>
  <c r="O62" i="17" s="1"/>
  <c r="V62" i="17" s="1"/>
  <c r="G62" i="17"/>
  <c r="U61" i="17"/>
  <c r="N61" i="17"/>
  <c r="J61" i="17"/>
  <c r="G61" i="17"/>
  <c r="O61" i="17" s="1"/>
  <c r="U60" i="17"/>
  <c r="O60" i="17"/>
  <c r="V60" i="17" s="1"/>
  <c r="N60" i="17"/>
  <c r="Y60" i="17" s="1"/>
  <c r="J60" i="17"/>
  <c r="G60" i="17"/>
  <c r="U59" i="17"/>
  <c r="N59" i="17"/>
  <c r="J59" i="17"/>
  <c r="G59" i="17"/>
  <c r="O59" i="17" s="1"/>
  <c r="V59" i="17" s="1"/>
  <c r="Y59" i="17" s="1"/>
  <c r="U58" i="17"/>
  <c r="N58" i="17"/>
  <c r="J58" i="17"/>
  <c r="O58" i="17" s="1"/>
  <c r="V58" i="17" s="1"/>
  <c r="G58" i="17"/>
  <c r="U57" i="17"/>
  <c r="N57" i="17"/>
  <c r="J57" i="17"/>
  <c r="G57" i="17"/>
  <c r="U56" i="17"/>
  <c r="N56" i="17"/>
  <c r="J56" i="17"/>
  <c r="O56" i="17" s="1"/>
  <c r="V56" i="17" s="1"/>
  <c r="G56" i="17"/>
  <c r="U55" i="17"/>
  <c r="N55" i="17"/>
  <c r="J55" i="17"/>
  <c r="G55" i="17"/>
  <c r="U54" i="17"/>
  <c r="O54" i="17"/>
  <c r="V54" i="17" s="1"/>
  <c r="N54" i="17"/>
  <c r="J54" i="17"/>
  <c r="G54" i="17"/>
  <c r="U53" i="17"/>
  <c r="N53" i="17"/>
  <c r="J53" i="17"/>
  <c r="G53" i="17"/>
  <c r="O53" i="17" s="1"/>
  <c r="V53" i="17" s="1"/>
  <c r="Y53" i="17" s="1"/>
  <c r="U52" i="17"/>
  <c r="O52" i="17"/>
  <c r="V52" i="17" s="1"/>
  <c r="N52" i="17"/>
  <c r="J52" i="17"/>
  <c r="G52" i="17"/>
  <c r="U51" i="17"/>
  <c r="Y51" i="17" s="1"/>
  <c r="N51" i="17"/>
  <c r="J51" i="17"/>
  <c r="G51" i="17"/>
  <c r="O51" i="17" s="1"/>
  <c r="V50" i="17"/>
  <c r="U50" i="17"/>
  <c r="N50" i="17"/>
  <c r="J50" i="17"/>
  <c r="O50" i="17" s="1"/>
  <c r="G50" i="17"/>
  <c r="U49" i="17"/>
  <c r="N49" i="17"/>
  <c r="J49" i="17"/>
  <c r="G49" i="17"/>
  <c r="U48" i="17"/>
  <c r="N48" i="17"/>
  <c r="J48" i="17"/>
  <c r="O48" i="17" s="1"/>
  <c r="V48" i="17" s="1"/>
  <c r="G48" i="17"/>
  <c r="U47" i="17"/>
  <c r="N47" i="17"/>
  <c r="J47" i="17"/>
  <c r="G47" i="17"/>
  <c r="U46" i="17"/>
  <c r="O46" i="17"/>
  <c r="V46" i="17" s="1"/>
  <c r="N46" i="17"/>
  <c r="J46" i="17"/>
  <c r="G46" i="17"/>
  <c r="U45" i="17"/>
  <c r="N45" i="17"/>
  <c r="J45" i="17"/>
  <c r="G45" i="17"/>
  <c r="O45" i="17" s="1"/>
  <c r="V45" i="17" s="1"/>
  <c r="Y45" i="17" s="1"/>
  <c r="U44" i="17"/>
  <c r="O44" i="17"/>
  <c r="V44" i="17" s="1"/>
  <c r="N44" i="17"/>
  <c r="Y44" i="17" s="1"/>
  <c r="J44" i="17"/>
  <c r="G44" i="17"/>
  <c r="U43" i="17"/>
  <c r="Y43" i="17" s="1"/>
  <c r="N43" i="17"/>
  <c r="J43" i="17"/>
  <c r="G43" i="17"/>
  <c r="O43" i="17" s="1"/>
  <c r="V42" i="17"/>
  <c r="U42" i="17"/>
  <c r="N42" i="17"/>
  <c r="J42" i="17"/>
  <c r="O42" i="17" s="1"/>
  <c r="G42" i="17"/>
  <c r="U41" i="17"/>
  <c r="N41" i="17"/>
  <c r="J41" i="17"/>
  <c r="G41" i="17"/>
  <c r="U40" i="17"/>
  <c r="N40" i="17"/>
  <c r="J40" i="17"/>
  <c r="O40" i="17" s="1"/>
  <c r="V40" i="17" s="1"/>
  <c r="G40" i="17"/>
  <c r="U39" i="17"/>
  <c r="N39" i="17"/>
  <c r="J39" i="17"/>
  <c r="G39" i="17"/>
  <c r="U38" i="17"/>
  <c r="O38" i="17"/>
  <c r="V38" i="17" s="1"/>
  <c r="N38" i="17"/>
  <c r="J38" i="17"/>
  <c r="G38" i="17"/>
  <c r="U37" i="17"/>
  <c r="N37" i="17"/>
  <c r="J37" i="17"/>
  <c r="G37" i="17"/>
  <c r="O37" i="17" s="1"/>
  <c r="V37" i="17" s="1"/>
  <c r="Y37" i="17" s="1"/>
  <c r="U36" i="17"/>
  <c r="O36" i="17"/>
  <c r="V36" i="17" s="1"/>
  <c r="N36" i="17"/>
  <c r="Y36" i="17" s="1"/>
  <c r="J36" i="17"/>
  <c r="G36" i="17"/>
  <c r="U35" i="17"/>
  <c r="N35" i="17"/>
  <c r="J35" i="17"/>
  <c r="G35" i="17"/>
  <c r="O35" i="17" s="1"/>
  <c r="V34" i="17"/>
  <c r="U34" i="17"/>
  <c r="N34" i="17"/>
  <c r="J34" i="17"/>
  <c r="O34" i="17" s="1"/>
  <c r="G34" i="17"/>
  <c r="U33" i="17"/>
  <c r="Y33" i="17" s="1"/>
  <c r="N33" i="17"/>
  <c r="J33" i="17"/>
  <c r="G33" i="17"/>
  <c r="O33" i="17" s="1"/>
  <c r="V32" i="17"/>
  <c r="U32" i="17"/>
  <c r="N32" i="17"/>
  <c r="J32" i="17"/>
  <c r="O32" i="17" s="1"/>
  <c r="G32" i="17"/>
  <c r="U31" i="17"/>
  <c r="N31" i="17"/>
  <c r="J31" i="17"/>
  <c r="G31" i="17"/>
  <c r="O31" i="17" s="1"/>
  <c r="V31" i="17" s="1"/>
  <c r="U30" i="17"/>
  <c r="O30" i="17"/>
  <c r="V30" i="17" s="1"/>
  <c r="N30" i="17"/>
  <c r="Y30" i="17" s="1"/>
  <c r="J30" i="17"/>
  <c r="G30" i="17"/>
  <c r="U29" i="17"/>
  <c r="N29" i="17"/>
  <c r="O29" i="17" s="1"/>
  <c r="V29" i="17" s="1"/>
  <c r="J29" i="17"/>
  <c r="G29" i="17"/>
  <c r="V28" i="17"/>
  <c r="U28" i="17"/>
  <c r="N28" i="17"/>
  <c r="J28" i="17"/>
  <c r="O28" i="17" s="1"/>
  <c r="G28" i="17"/>
  <c r="U27" i="17"/>
  <c r="N27" i="17"/>
  <c r="J27" i="17"/>
  <c r="G27" i="17"/>
  <c r="O27" i="17" s="1"/>
  <c r="U26" i="17"/>
  <c r="O26" i="17"/>
  <c r="V26" i="17" s="1"/>
  <c r="N26" i="17"/>
  <c r="Y26" i="17" s="1"/>
  <c r="J26" i="17"/>
  <c r="G26" i="17"/>
  <c r="U25" i="17"/>
  <c r="N25" i="17"/>
  <c r="O25" i="17" s="1"/>
  <c r="V25" i="17" s="1"/>
  <c r="J25" i="17"/>
  <c r="G25" i="17"/>
  <c r="V24" i="17"/>
  <c r="U24" i="17"/>
  <c r="N24" i="17"/>
  <c r="Y24" i="17" s="1"/>
  <c r="J24" i="17"/>
  <c r="O24" i="17" s="1"/>
  <c r="G24" i="17"/>
  <c r="U23" i="17"/>
  <c r="N23" i="17"/>
  <c r="J23" i="17"/>
  <c r="G23" i="17"/>
  <c r="O23" i="17" s="1"/>
  <c r="U22" i="17"/>
  <c r="O22" i="17"/>
  <c r="V22" i="17" s="1"/>
  <c r="N22" i="17"/>
  <c r="J22" i="17"/>
  <c r="G22" i="17"/>
  <c r="Y21" i="17"/>
  <c r="U21" i="17"/>
  <c r="N21" i="17"/>
  <c r="O21" i="17" s="1"/>
  <c r="V21" i="17" s="1"/>
  <c r="J21" i="17"/>
  <c r="G21" i="17"/>
  <c r="U20" i="17"/>
  <c r="N20" i="17"/>
  <c r="J20" i="17"/>
  <c r="O20" i="17" s="1"/>
  <c r="V20" i="17" s="1"/>
  <c r="G20" i="17"/>
  <c r="U19" i="17"/>
  <c r="N19" i="17"/>
  <c r="J19" i="17"/>
  <c r="G19" i="17"/>
  <c r="O19" i="17" s="1"/>
  <c r="U18" i="17"/>
  <c r="O18" i="17"/>
  <c r="V18" i="17" s="1"/>
  <c r="N18" i="17"/>
  <c r="Y18" i="17" s="1"/>
  <c r="J18" i="17"/>
  <c r="G18" i="17"/>
  <c r="Y17" i="17"/>
  <c r="U17" i="17"/>
  <c r="N17" i="17"/>
  <c r="O17" i="17" s="1"/>
  <c r="V17" i="17" s="1"/>
  <c r="J17" i="17"/>
  <c r="G17" i="17"/>
  <c r="V16" i="17"/>
  <c r="U16" i="17"/>
  <c r="N16" i="17"/>
  <c r="J16" i="17"/>
  <c r="O16" i="17" s="1"/>
  <c r="G16" i="17"/>
  <c r="U15" i="17"/>
  <c r="N15" i="17"/>
  <c r="J15" i="17"/>
  <c r="G15" i="17"/>
  <c r="O15" i="17" s="1"/>
  <c r="Y91" i="17" l="1"/>
  <c r="V91" i="17"/>
  <c r="V15" i="17"/>
  <c r="Y19" i="17"/>
  <c r="Y20" i="17"/>
  <c r="V27" i="17"/>
  <c r="V33" i="17"/>
  <c r="Y15" i="17"/>
  <c r="Y16" i="17"/>
  <c r="V23" i="17"/>
  <c r="Y23" i="17" s="1"/>
  <c r="Y29" i="17"/>
  <c r="Y31" i="17"/>
  <c r="Y57" i="17"/>
  <c r="Q139" i="17"/>
  <c r="R139" i="17" s="1"/>
  <c r="Q141" i="17"/>
  <c r="R141" i="17" s="1"/>
  <c r="Q137" i="17"/>
  <c r="R137" i="17" s="1"/>
  <c r="Q143" i="17"/>
  <c r="R143" i="17" s="1"/>
  <c r="V19" i="17"/>
  <c r="Y22" i="17"/>
  <c r="Y25" i="17"/>
  <c r="Y27" i="17"/>
  <c r="Y28" i="17"/>
  <c r="Y47" i="17"/>
  <c r="Y49" i="17"/>
  <c r="Y71" i="17"/>
  <c r="Y115" i="17"/>
  <c r="Y52" i="17"/>
  <c r="Y113" i="17"/>
  <c r="Y114" i="17"/>
  <c r="Y130" i="17"/>
  <c r="V35" i="17"/>
  <c r="Y35" i="17" s="1"/>
  <c r="Y42" i="17"/>
  <c r="Y50" i="17"/>
  <c r="V69" i="17"/>
  <c r="Y78" i="17"/>
  <c r="V85" i="17"/>
  <c r="Y85" i="17" s="1"/>
  <c r="Y94" i="17"/>
  <c r="V101" i="17"/>
  <c r="V117" i="17"/>
  <c r="Y117" i="17" s="1"/>
  <c r="V133" i="17"/>
  <c r="Y40" i="17"/>
  <c r="O41" i="17"/>
  <c r="V41" i="17" s="1"/>
  <c r="Y41" i="17" s="1"/>
  <c r="Y48" i="17"/>
  <c r="O49" i="17"/>
  <c r="V49" i="17" s="1"/>
  <c r="Y56" i="17"/>
  <c r="O57" i="17"/>
  <c r="V57" i="17" s="1"/>
  <c r="V65" i="17"/>
  <c r="Y65" i="17" s="1"/>
  <c r="O71" i="17"/>
  <c r="V71" i="17" s="1"/>
  <c r="Y73" i="17"/>
  <c r="Y74" i="17"/>
  <c r="V81" i="17"/>
  <c r="O87" i="17"/>
  <c r="V87" i="17" s="1"/>
  <c r="Y87" i="17" s="1"/>
  <c r="Y90" i="17"/>
  <c r="V97" i="17"/>
  <c r="Y97" i="17" s="1"/>
  <c r="O103" i="17"/>
  <c r="V103" i="17" s="1"/>
  <c r="Y103" i="17" s="1"/>
  <c r="Y105" i="17"/>
  <c r="V113" i="17"/>
  <c r="O119" i="17"/>
  <c r="V119" i="17" s="1"/>
  <c r="Y119" i="17" s="1"/>
  <c r="Y121" i="17"/>
  <c r="V129" i="17"/>
  <c r="Y132" i="17"/>
  <c r="Y32" i="17"/>
  <c r="Y34" i="17"/>
  <c r="V43" i="17"/>
  <c r="V51" i="17"/>
  <c r="Y58" i="17"/>
  <c r="Y61" i="17"/>
  <c r="Y77" i="17"/>
  <c r="Y38" i="17"/>
  <c r="O39" i="17"/>
  <c r="V39" i="17" s="1"/>
  <c r="Y39" i="17" s="1"/>
  <c r="Y46" i="17"/>
  <c r="O47" i="17"/>
  <c r="V47" i="17" s="1"/>
  <c r="Y54" i="17"/>
  <c r="O55" i="17"/>
  <c r="V55" i="17" s="1"/>
  <c r="Y55" i="17" s="1"/>
  <c r="V61" i="17"/>
  <c r="Y64" i="17"/>
  <c r="O67" i="17"/>
  <c r="V67" i="17" s="1"/>
  <c r="Y67" i="17" s="1"/>
  <c r="Y69" i="17"/>
  <c r="Y70" i="17"/>
  <c r="V77" i="17"/>
  <c r="Y80" i="17"/>
  <c r="O83" i="17"/>
  <c r="V83" i="17" s="1"/>
  <c r="Y83" i="17" s="1"/>
  <c r="Y86" i="17"/>
  <c r="V93" i="17"/>
  <c r="Y93" i="17" s="1"/>
  <c r="Y96" i="17"/>
  <c r="O99" i="17"/>
  <c r="V99" i="17" s="1"/>
  <c r="Y99" i="17" s="1"/>
  <c r="Y101" i="17"/>
  <c r="Y102" i="17"/>
  <c r="V109" i="17"/>
  <c r="Y109" i="17" s="1"/>
  <c r="Y112" i="17"/>
  <c r="O115" i="17"/>
  <c r="V115" i="17" s="1"/>
  <c r="Y118" i="17"/>
  <c r="O131" i="17"/>
  <c r="V131" i="17" s="1"/>
  <c r="Y131" i="17" s="1"/>
  <c r="O137" i="17" l="1"/>
  <c r="P137" i="17" s="1"/>
  <c r="F141" i="17"/>
  <c r="J136" i="17"/>
  <c r="F136" i="17"/>
  <c r="I136" i="17"/>
  <c r="H136" i="17"/>
  <c r="G136" i="17"/>
  <c r="O139" i="17"/>
  <c r="P139" i="17" s="1"/>
  <c r="O141" i="17"/>
  <c r="P141" i="17" s="1"/>
  <c r="S143" i="17"/>
  <c r="F140" i="17"/>
  <c r="S139" i="17"/>
  <c r="S137" i="17"/>
  <c r="S141" i="17"/>
  <c r="O143" i="17"/>
  <c r="P143" i="17" s="1"/>
  <c r="F142" i="17" l="1"/>
  <c r="F143" i="17" s="1"/>
  <c r="H71" i="11" l="1"/>
  <c r="G15" i="14"/>
  <c r="J4" i="14"/>
  <c r="R4" i="14" s="1"/>
  <c r="G9" i="14"/>
  <c r="G14" i="14" l="1"/>
  <c r="G11" i="14"/>
  <c r="G13" i="14"/>
  <c r="F15" i="14"/>
  <c r="F14" i="14"/>
  <c r="F13" i="14"/>
  <c r="F12" i="14"/>
  <c r="F11" i="14"/>
  <c r="F10" i="14"/>
  <c r="F9" i="14"/>
  <c r="F8" i="14"/>
  <c r="H15" i="14"/>
  <c r="H14" i="14"/>
  <c r="H13" i="14"/>
  <c r="H12" i="14"/>
  <c r="H11" i="14"/>
  <c r="H10" i="14"/>
  <c r="H9" i="14"/>
  <c r="H8" i="14"/>
  <c r="S8" i="14"/>
  <c r="G8" i="14"/>
  <c r="G10" i="14"/>
  <c r="G12" i="14"/>
  <c r="J15" i="14"/>
  <c r="J14" i="14"/>
  <c r="J13" i="14"/>
  <c r="J12" i="14"/>
  <c r="J11" i="14"/>
  <c r="J10" i="14"/>
  <c r="J9" i="14"/>
  <c r="J8" i="14"/>
  <c r="E15" i="14"/>
  <c r="E14" i="14"/>
  <c r="E13" i="14"/>
  <c r="E12" i="14"/>
  <c r="E11" i="14"/>
  <c r="E10" i="14"/>
  <c r="E9" i="14"/>
  <c r="E8" i="14"/>
  <c r="I15" i="14"/>
  <c r="I14" i="14"/>
  <c r="I13" i="14"/>
  <c r="I12" i="14"/>
  <c r="I11" i="14"/>
  <c r="I10" i="14"/>
  <c r="I9" i="14"/>
  <c r="I8" i="14"/>
  <c r="S9" i="14" l="1"/>
  <c r="S15" i="14"/>
  <c r="S12" i="14"/>
  <c r="S13" i="14"/>
  <c r="R14" i="14"/>
  <c r="R12" i="14"/>
  <c r="R10" i="14"/>
  <c r="R8" i="14"/>
  <c r="R15" i="14"/>
  <c r="R13" i="14"/>
  <c r="R11" i="14"/>
  <c r="R9" i="14"/>
  <c r="D27" i="14"/>
  <c r="D23" i="14"/>
  <c r="D19" i="14"/>
  <c r="D26" i="14"/>
  <c r="D22" i="14"/>
  <c r="D25" i="14"/>
  <c r="D21" i="14"/>
  <c r="D24" i="14"/>
  <c r="D20" i="14"/>
  <c r="D18" i="14"/>
  <c r="S10" i="14"/>
  <c r="S14" i="14"/>
  <c r="S11" i="14"/>
  <c r="I113" i="5" l="1"/>
  <c r="R113" i="5" l="1"/>
  <c r="U113" i="5" s="1"/>
  <c r="S113" i="5"/>
  <c r="T113" i="5"/>
  <c r="E42" i="5"/>
  <c r="E43" i="5"/>
  <c r="E44" i="5"/>
  <c r="Y126" i="10"/>
  <c r="Y127" i="10"/>
  <c r="Y128" i="10"/>
  <c r="Y129" i="10"/>
  <c r="U126" i="10"/>
  <c r="U127" i="10"/>
  <c r="U128" i="10"/>
  <c r="U129" i="10"/>
  <c r="H47" i="13" l="1"/>
  <c r="O38" i="13"/>
  <c r="N38" i="13"/>
  <c r="L38" i="13"/>
  <c r="J38" i="13"/>
  <c r="I38" i="13"/>
  <c r="F38" i="13"/>
  <c r="E38" i="13"/>
  <c r="O37" i="13"/>
  <c r="N37" i="13"/>
  <c r="L37" i="13"/>
  <c r="J37" i="13"/>
  <c r="I37" i="13"/>
  <c r="F37" i="13"/>
  <c r="E37" i="13"/>
  <c r="O36" i="13"/>
  <c r="N36" i="13"/>
  <c r="L36" i="13"/>
  <c r="J36" i="13"/>
  <c r="I36" i="13"/>
  <c r="F36" i="13"/>
  <c r="E36" i="13"/>
  <c r="O35" i="13"/>
  <c r="N35" i="13"/>
  <c r="L35" i="13"/>
  <c r="J35" i="13"/>
  <c r="I35" i="13"/>
  <c r="F35" i="13"/>
  <c r="E35" i="13"/>
  <c r="O34" i="13"/>
  <c r="N34" i="13"/>
  <c r="L34" i="13"/>
  <c r="J34" i="13"/>
  <c r="I34" i="13"/>
  <c r="F34" i="13"/>
  <c r="E34" i="13"/>
  <c r="O33" i="13"/>
  <c r="N33" i="13"/>
  <c r="L33" i="13"/>
  <c r="J33" i="13"/>
  <c r="I33" i="13"/>
  <c r="F33" i="13"/>
  <c r="E33" i="13"/>
  <c r="O32" i="13"/>
  <c r="N32" i="13"/>
  <c r="L32" i="13"/>
  <c r="J32" i="13"/>
  <c r="I32" i="13"/>
  <c r="F32" i="13"/>
  <c r="E32" i="13"/>
  <c r="R29" i="13"/>
  <c r="Q29" i="13"/>
  <c r="R28" i="13"/>
  <c r="Q28" i="13"/>
  <c r="R27" i="13"/>
  <c r="Q27" i="13"/>
  <c r="T26" i="13"/>
  <c r="R26" i="13"/>
  <c r="Q26" i="13"/>
  <c r="R25" i="13"/>
  <c r="Q25" i="13"/>
  <c r="R23" i="13"/>
  <c r="Q23" i="13"/>
  <c r="K22" i="13"/>
  <c r="R22" i="13" s="1"/>
  <c r="R21" i="13"/>
  <c r="Q21" i="13"/>
  <c r="R15" i="13"/>
  <c r="Q15" i="13"/>
  <c r="R13" i="13"/>
  <c r="Q13" i="13"/>
  <c r="M12" i="13"/>
  <c r="H12" i="13"/>
  <c r="H38" i="13" s="1"/>
  <c r="T11" i="13"/>
  <c r="F47" i="13" s="1"/>
  <c r="R11" i="13"/>
  <c r="Q11" i="13"/>
  <c r="S25" i="13" l="1"/>
  <c r="S23" i="13"/>
  <c r="S26" i="13"/>
  <c r="S13" i="13"/>
  <c r="S21" i="13"/>
  <c r="S27" i="13"/>
  <c r="S29" i="13"/>
  <c r="S15" i="13"/>
  <c r="S28" i="13"/>
  <c r="S11" i="13"/>
  <c r="M38" i="13"/>
  <c r="P38" i="13"/>
  <c r="Q22" i="13"/>
  <c r="S22" i="13" s="1"/>
  <c r="Q12" i="13"/>
  <c r="G32" i="13"/>
  <c r="K32" i="13"/>
  <c r="G33" i="13"/>
  <c r="K33" i="13"/>
  <c r="G34" i="13"/>
  <c r="K34" i="13"/>
  <c r="G35" i="13"/>
  <c r="K35" i="13"/>
  <c r="G36" i="13"/>
  <c r="K36" i="13"/>
  <c r="G37" i="13"/>
  <c r="K37" i="13"/>
  <c r="G38" i="13"/>
  <c r="K38" i="13"/>
  <c r="F48" i="13"/>
  <c r="R12" i="13"/>
  <c r="H32" i="13"/>
  <c r="P32" i="13"/>
  <c r="H33" i="13"/>
  <c r="P33" i="13"/>
  <c r="H34" i="13"/>
  <c r="P34" i="13"/>
  <c r="H35" i="13"/>
  <c r="P35" i="13"/>
  <c r="H36" i="13"/>
  <c r="P36" i="13"/>
  <c r="H37" i="13"/>
  <c r="P37" i="13"/>
  <c r="F49" i="13"/>
  <c r="M32" i="13"/>
  <c r="M33" i="13"/>
  <c r="M34" i="13"/>
  <c r="M35" i="13"/>
  <c r="M36" i="13"/>
  <c r="M37" i="13"/>
  <c r="R25" i="12"/>
  <c r="R22" i="12"/>
  <c r="R19" i="12"/>
  <c r="R16" i="12"/>
  <c r="R13" i="12"/>
  <c r="R10" i="12"/>
  <c r="R9" i="12"/>
  <c r="T24" i="12"/>
  <c r="S24" i="12"/>
  <c r="R24" i="12"/>
  <c r="P23" i="12"/>
  <c r="O23" i="12"/>
  <c r="N23" i="12"/>
  <c r="M23" i="12"/>
  <c r="L23" i="12"/>
  <c r="K23" i="12"/>
  <c r="I23" i="12"/>
  <c r="H23" i="12"/>
  <c r="G23" i="12"/>
  <c r="F23" i="12"/>
  <c r="E23" i="12"/>
  <c r="T21" i="12"/>
  <c r="S21" i="12"/>
  <c r="R21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T18" i="12"/>
  <c r="S18" i="12"/>
  <c r="R18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T15" i="12"/>
  <c r="S15" i="12"/>
  <c r="R15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T12" i="12"/>
  <c r="S12" i="12"/>
  <c r="R12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T9" i="12"/>
  <c r="S9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M31" i="12" l="1"/>
  <c r="M28" i="12"/>
  <c r="M32" i="12"/>
  <c r="M29" i="12"/>
  <c r="M30" i="12"/>
  <c r="F50" i="13"/>
  <c r="H28" i="12"/>
  <c r="H32" i="12"/>
  <c r="H30" i="12"/>
  <c r="H31" i="12"/>
  <c r="H29" i="12"/>
  <c r="S12" i="13"/>
  <c r="F35" i="12"/>
  <c r="J35" i="12"/>
  <c r="N35" i="12"/>
  <c r="S14" i="12"/>
  <c r="S20" i="12"/>
  <c r="S17" i="12"/>
  <c r="S23" i="12"/>
  <c r="E32" i="12"/>
  <c r="E28" i="12"/>
  <c r="E35" i="12"/>
  <c r="E31" i="12"/>
  <c r="E34" i="12"/>
  <c r="E30" i="12"/>
  <c r="R8" i="12"/>
  <c r="U8" i="12" s="1"/>
  <c r="E33" i="12"/>
  <c r="E29" i="12"/>
  <c r="M35" i="12"/>
  <c r="M34" i="12"/>
  <c r="M33" i="12"/>
  <c r="T11" i="12"/>
  <c r="S11" i="12"/>
  <c r="R11" i="12"/>
  <c r="U11" i="12" s="1"/>
  <c r="I32" i="12"/>
  <c r="I28" i="12"/>
  <c r="I35" i="12"/>
  <c r="I31" i="12"/>
  <c r="I34" i="12"/>
  <c r="I30" i="12"/>
  <c r="I33" i="12"/>
  <c r="I29" i="12"/>
  <c r="O34" i="12"/>
  <c r="O30" i="12"/>
  <c r="O33" i="12"/>
  <c r="O29" i="12"/>
  <c r="O32" i="12"/>
  <c r="O28" i="12"/>
  <c r="O35" i="12"/>
  <c r="O31" i="12"/>
  <c r="T8" i="12"/>
  <c r="R14" i="12"/>
  <c r="U14" i="12" s="1"/>
  <c r="R17" i="12"/>
  <c r="U17" i="12" s="1"/>
  <c r="R20" i="12"/>
  <c r="U20" i="12" s="1"/>
  <c r="R23" i="12"/>
  <c r="U23" i="12" s="1"/>
  <c r="T23" i="12"/>
  <c r="Q32" i="12"/>
  <c r="Q28" i="12"/>
  <c r="Q35" i="12"/>
  <c r="Q31" i="12"/>
  <c r="Q34" i="12"/>
  <c r="Q30" i="12"/>
  <c r="Q33" i="12"/>
  <c r="Q29" i="12"/>
  <c r="S8" i="12"/>
  <c r="G34" i="12"/>
  <c r="G30" i="12"/>
  <c r="G33" i="12"/>
  <c r="G29" i="12"/>
  <c r="G32" i="12"/>
  <c r="G28" i="12"/>
  <c r="G35" i="12"/>
  <c r="G31" i="12"/>
  <c r="K34" i="12"/>
  <c r="K30" i="12"/>
  <c r="K33" i="12"/>
  <c r="K29" i="12"/>
  <c r="K32" i="12"/>
  <c r="K28" i="12"/>
  <c r="K35" i="12"/>
  <c r="K31" i="12"/>
  <c r="H33" i="12"/>
  <c r="H35" i="12"/>
  <c r="H34" i="12"/>
  <c r="L33" i="12"/>
  <c r="L29" i="12"/>
  <c r="L32" i="12"/>
  <c r="L28" i="12"/>
  <c r="L35" i="12"/>
  <c r="L31" i="12"/>
  <c r="L34" i="12"/>
  <c r="L30" i="12"/>
  <c r="P33" i="12"/>
  <c r="P29" i="12"/>
  <c r="P32" i="12"/>
  <c r="P28" i="12"/>
  <c r="P35" i="12"/>
  <c r="P31" i="12"/>
  <c r="P34" i="12"/>
  <c r="P30" i="12"/>
  <c r="F32" i="12"/>
  <c r="F28" i="12"/>
  <c r="J32" i="12"/>
  <c r="J28" i="12"/>
  <c r="N32" i="12"/>
  <c r="N28" i="12"/>
  <c r="T14" i="12"/>
  <c r="T17" i="12"/>
  <c r="T20" i="12"/>
  <c r="F29" i="12"/>
  <c r="J29" i="12"/>
  <c r="N29" i="12"/>
  <c r="F33" i="12"/>
  <c r="J33" i="12"/>
  <c r="N33" i="12"/>
  <c r="F30" i="12"/>
  <c r="J30" i="12"/>
  <c r="N30" i="12"/>
  <c r="F34" i="12"/>
  <c r="J34" i="12"/>
  <c r="N34" i="12"/>
  <c r="F31" i="12"/>
  <c r="J31" i="12"/>
  <c r="N31" i="12"/>
  <c r="S30" i="12" l="1"/>
  <c r="S31" i="12"/>
  <c r="S29" i="12"/>
  <c r="S32" i="12"/>
  <c r="S28" i="12"/>
  <c r="T31" i="12"/>
  <c r="T28" i="12"/>
  <c r="T32" i="12"/>
  <c r="T30" i="12"/>
  <c r="T29" i="12"/>
  <c r="T33" i="12"/>
  <c r="S34" i="12"/>
  <c r="S35" i="12"/>
  <c r="T35" i="12"/>
  <c r="T34" i="12"/>
  <c r="S33" i="12"/>
  <c r="H110" i="11" l="1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F33" i="5"/>
  <c r="G33" i="5"/>
  <c r="H33" i="5"/>
  <c r="I33" i="5"/>
  <c r="J33" i="5"/>
  <c r="F34" i="5"/>
  <c r="G34" i="5"/>
  <c r="H34" i="5"/>
  <c r="I34" i="5"/>
  <c r="J34" i="5"/>
  <c r="F35" i="5"/>
  <c r="G35" i="5"/>
  <c r="H35" i="5"/>
  <c r="I35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F40" i="5"/>
  <c r="G40" i="5"/>
  <c r="H40" i="5"/>
  <c r="I40" i="5"/>
  <c r="J40" i="5"/>
  <c r="F41" i="5"/>
  <c r="G41" i="5"/>
  <c r="H41" i="5"/>
  <c r="I41" i="5"/>
  <c r="F42" i="5"/>
  <c r="G42" i="5"/>
  <c r="H42" i="5"/>
  <c r="I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F47" i="5"/>
  <c r="G47" i="5"/>
  <c r="H47" i="5"/>
  <c r="I47" i="5"/>
  <c r="J47" i="5"/>
  <c r="F48" i="5"/>
  <c r="G48" i="5"/>
  <c r="H48" i="5"/>
  <c r="I48" i="5"/>
  <c r="F49" i="5"/>
  <c r="G49" i="5"/>
  <c r="H49" i="5"/>
  <c r="I49" i="5"/>
  <c r="F50" i="5"/>
  <c r="G50" i="5"/>
  <c r="H50" i="5"/>
  <c r="I50" i="5"/>
  <c r="F51" i="5"/>
  <c r="G51" i="5"/>
  <c r="H51" i="5"/>
  <c r="I51" i="5"/>
  <c r="F52" i="5"/>
  <c r="G52" i="5"/>
  <c r="H52" i="5"/>
  <c r="I52" i="5"/>
  <c r="J5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F56" i="5"/>
  <c r="G56" i="5"/>
  <c r="H56" i="5"/>
  <c r="I56" i="5"/>
  <c r="F58" i="5"/>
  <c r="G58" i="5"/>
  <c r="H58" i="5"/>
  <c r="I58" i="5"/>
  <c r="F59" i="5"/>
  <c r="G59" i="5"/>
  <c r="H59" i="5"/>
  <c r="I59" i="5"/>
  <c r="J59" i="5"/>
  <c r="F60" i="5"/>
  <c r="G60" i="5"/>
  <c r="H60" i="5"/>
  <c r="I60" i="5"/>
  <c r="F61" i="5"/>
  <c r="G61" i="5"/>
  <c r="H61" i="5"/>
  <c r="I61" i="5"/>
  <c r="J61" i="5"/>
  <c r="F62" i="5"/>
  <c r="G62" i="5"/>
  <c r="H62" i="5"/>
  <c r="I62" i="5"/>
  <c r="J62" i="5"/>
  <c r="F63" i="5"/>
  <c r="G63" i="5"/>
  <c r="H63" i="5"/>
  <c r="I63" i="5"/>
  <c r="F64" i="5"/>
  <c r="G64" i="5"/>
  <c r="H64" i="5"/>
  <c r="I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F69" i="5"/>
  <c r="G69" i="5"/>
  <c r="H69" i="5"/>
  <c r="I69" i="5"/>
  <c r="J69" i="5"/>
  <c r="F70" i="5"/>
  <c r="G70" i="5"/>
  <c r="I70" i="5"/>
  <c r="F71" i="5"/>
  <c r="H71" i="5"/>
  <c r="I71" i="5"/>
  <c r="J71" i="5"/>
  <c r="F72" i="5"/>
  <c r="G72" i="5"/>
  <c r="H72" i="5"/>
  <c r="I72" i="5"/>
  <c r="J72" i="5"/>
  <c r="F73" i="5"/>
  <c r="G73" i="5"/>
  <c r="H73" i="5"/>
  <c r="I73" i="5"/>
  <c r="F74" i="5"/>
  <c r="G74" i="5"/>
  <c r="H74" i="5"/>
  <c r="I74" i="5"/>
  <c r="J74" i="5"/>
  <c r="F75" i="5"/>
  <c r="G75" i="5"/>
  <c r="H75" i="5"/>
  <c r="I75" i="5"/>
  <c r="F76" i="5"/>
  <c r="H76" i="5"/>
  <c r="I76" i="5"/>
  <c r="F77" i="5"/>
  <c r="G77" i="5"/>
  <c r="I77" i="5"/>
  <c r="F78" i="5"/>
  <c r="G78" i="5"/>
  <c r="H78" i="5"/>
  <c r="I78" i="5"/>
  <c r="F79" i="5"/>
  <c r="H79" i="5"/>
  <c r="I79" i="5"/>
  <c r="J79" i="5"/>
  <c r="F80" i="5"/>
  <c r="G80" i="5"/>
  <c r="H80" i="5"/>
  <c r="I80" i="5"/>
  <c r="F81" i="5"/>
  <c r="G81" i="5"/>
  <c r="H81" i="5"/>
  <c r="I81" i="5"/>
  <c r="F82" i="5"/>
  <c r="G82" i="5"/>
  <c r="H82" i="5"/>
  <c r="I82" i="5"/>
  <c r="F83" i="5"/>
  <c r="G83" i="5"/>
  <c r="H83" i="5"/>
  <c r="I83" i="5"/>
  <c r="J83" i="5"/>
  <c r="F84" i="5"/>
  <c r="H84" i="5"/>
  <c r="I84" i="5"/>
  <c r="F85" i="5"/>
  <c r="G85" i="5"/>
  <c r="H85" i="5"/>
  <c r="I85" i="5"/>
  <c r="J85" i="5"/>
  <c r="F86" i="5"/>
  <c r="G86" i="5"/>
  <c r="H86" i="5"/>
  <c r="I86" i="5"/>
  <c r="F87" i="5"/>
  <c r="G87" i="5"/>
  <c r="H87" i="5"/>
  <c r="I87" i="5"/>
  <c r="J87" i="5"/>
  <c r="F88" i="5"/>
  <c r="G88" i="5"/>
  <c r="H88" i="5"/>
  <c r="I88" i="5"/>
  <c r="F89" i="5"/>
  <c r="G89" i="5"/>
  <c r="H89" i="5"/>
  <c r="I89" i="5"/>
  <c r="F90" i="5"/>
  <c r="G90" i="5"/>
  <c r="H90" i="5"/>
  <c r="I90" i="5"/>
  <c r="F91" i="5"/>
  <c r="G91" i="5"/>
  <c r="H91" i="5"/>
  <c r="I91" i="5"/>
  <c r="J91" i="5"/>
  <c r="J92" i="5"/>
  <c r="F93" i="5"/>
  <c r="G93" i="5"/>
  <c r="H93" i="5"/>
  <c r="I93" i="5"/>
  <c r="J93" i="5"/>
  <c r="F94" i="5"/>
  <c r="G94" i="5"/>
  <c r="H94" i="5"/>
  <c r="I94" i="5"/>
  <c r="J94" i="5"/>
  <c r="F95" i="5"/>
  <c r="G95" i="5"/>
  <c r="H95" i="5"/>
  <c r="I95" i="5"/>
  <c r="F96" i="5"/>
  <c r="G96" i="5"/>
  <c r="H96" i="5"/>
  <c r="I96" i="5"/>
  <c r="F97" i="5"/>
  <c r="G97" i="5"/>
  <c r="H97" i="5"/>
  <c r="I97" i="5"/>
  <c r="F98" i="5"/>
  <c r="G98" i="5"/>
  <c r="H98" i="5"/>
  <c r="I98" i="5"/>
  <c r="F99" i="5"/>
  <c r="G99" i="5"/>
  <c r="H99" i="5"/>
  <c r="I99" i="5"/>
  <c r="F100" i="5"/>
  <c r="H100" i="5"/>
  <c r="I100" i="5"/>
  <c r="F101" i="5"/>
  <c r="G101" i="5"/>
  <c r="H101" i="5"/>
  <c r="I101" i="5"/>
  <c r="F102" i="5"/>
  <c r="G102" i="5"/>
  <c r="H102" i="5"/>
  <c r="I102" i="5"/>
  <c r="F103" i="5"/>
  <c r="G103" i="5"/>
  <c r="H103" i="5"/>
  <c r="I103" i="5"/>
  <c r="F104" i="5"/>
  <c r="G104" i="5"/>
  <c r="H104" i="5"/>
  <c r="I104" i="5"/>
  <c r="F105" i="5"/>
  <c r="G105" i="5"/>
  <c r="H105" i="5"/>
  <c r="I105" i="5"/>
  <c r="F106" i="5"/>
  <c r="G106" i="5"/>
  <c r="H106" i="5"/>
  <c r="I106" i="5"/>
  <c r="F107" i="5"/>
  <c r="G107" i="5"/>
  <c r="I107" i="5"/>
  <c r="F108" i="5"/>
  <c r="G108" i="5"/>
  <c r="I108" i="5"/>
  <c r="J108" i="5"/>
  <c r="F109" i="5"/>
  <c r="G109" i="5"/>
  <c r="I109" i="5"/>
  <c r="F111" i="5"/>
  <c r="G111" i="5"/>
  <c r="I111" i="5"/>
  <c r="I112" i="5"/>
  <c r="J112" i="5"/>
  <c r="J8" i="5"/>
  <c r="I8" i="5"/>
  <c r="H8" i="5"/>
  <c r="G8" i="5"/>
  <c r="F8" i="5"/>
  <c r="H135" i="11"/>
  <c r="H134" i="11"/>
  <c r="H133" i="11"/>
  <c r="H132" i="11"/>
  <c r="H131" i="11"/>
  <c r="H129" i="11"/>
  <c r="H128" i="11"/>
  <c r="H126" i="11"/>
  <c r="H123" i="11"/>
  <c r="H122" i="11"/>
  <c r="H121" i="11"/>
  <c r="H120" i="11"/>
  <c r="H119" i="11"/>
  <c r="H118" i="11"/>
  <c r="H117" i="11"/>
  <c r="H116" i="11"/>
  <c r="H115" i="11"/>
  <c r="H112" i="11"/>
  <c r="H111" i="11"/>
  <c r="H109" i="11"/>
  <c r="H108" i="11"/>
  <c r="H107" i="11"/>
  <c r="H101" i="11"/>
  <c r="H100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3" i="11"/>
  <c r="H82" i="11"/>
  <c r="H81" i="11"/>
  <c r="H80" i="11"/>
  <c r="H79" i="11"/>
  <c r="H78" i="11"/>
  <c r="H77" i="11"/>
  <c r="H75" i="11"/>
  <c r="H74" i="11"/>
  <c r="H73" i="11"/>
  <c r="H72" i="11"/>
  <c r="H70" i="11"/>
  <c r="H68" i="11"/>
  <c r="H67" i="11"/>
  <c r="H66" i="11"/>
  <c r="H65" i="11"/>
  <c r="H64" i="11"/>
  <c r="H63" i="11"/>
  <c r="H62" i="11"/>
  <c r="H61" i="11"/>
  <c r="H60" i="11"/>
  <c r="H58" i="11"/>
  <c r="H57" i="11"/>
  <c r="H56" i="11"/>
  <c r="H55" i="11"/>
  <c r="H54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6" i="11"/>
  <c r="H35" i="11"/>
  <c r="H33" i="11"/>
  <c r="H32" i="11"/>
  <c r="H31" i="11"/>
  <c r="H29" i="11"/>
  <c r="H28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R111" i="5" l="1"/>
  <c r="U111" i="5" s="1"/>
  <c r="S111" i="5"/>
  <c r="T111" i="5"/>
  <c r="R92" i="5"/>
  <c r="S92" i="5"/>
  <c r="T92" i="5"/>
  <c r="R22" i="5"/>
  <c r="S22" i="5"/>
  <c r="T22" i="5"/>
  <c r="S44" i="5"/>
  <c r="T44" i="5"/>
  <c r="R44" i="5"/>
  <c r="U44" i="5" s="1"/>
  <c r="R79" i="5"/>
  <c r="U79" i="5" s="1"/>
  <c r="S79" i="5"/>
  <c r="T79" i="5"/>
  <c r="R52" i="5"/>
  <c r="U52" i="5" s="1"/>
  <c r="S52" i="5"/>
  <c r="T52" i="5"/>
  <c r="T43" i="5"/>
  <c r="S43" i="5"/>
  <c r="R43" i="5"/>
  <c r="U43" i="5" s="1"/>
  <c r="R42" i="5"/>
  <c r="U42" i="5" s="1"/>
  <c r="S42" i="5"/>
  <c r="T42" i="5"/>
  <c r="N129" i="10"/>
  <c r="J129" i="10"/>
  <c r="G129" i="10"/>
  <c r="N128" i="10"/>
  <c r="J128" i="10"/>
  <c r="G128" i="10"/>
  <c r="O128" i="10" s="1"/>
  <c r="N127" i="10"/>
  <c r="J127" i="10"/>
  <c r="G127" i="10"/>
  <c r="N126" i="10"/>
  <c r="J126" i="10"/>
  <c r="G126" i="10"/>
  <c r="O126" i="10" s="1"/>
  <c r="V126" i="10" s="1"/>
  <c r="U125" i="10"/>
  <c r="N125" i="10"/>
  <c r="J125" i="10"/>
  <c r="G125" i="10"/>
  <c r="U124" i="10"/>
  <c r="N124" i="10"/>
  <c r="J124" i="10"/>
  <c r="G124" i="10"/>
  <c r="O124" i="10" s="1"/>
  <c r="V124" i="10" s="1"/>
  <c r="U123" i="10"/>
  <c r="N123" i="10"/>
  <c r="O123" i="10" s="1"/>
  <c r="J123" i="10"/>
  <c r="G123" i="10"/>
  <c r="U122" i="10"/>
  <c r="N122" i="10"/>
  <c r="J122" i="10"/>
  <c r="G122" i="10"/>
  <c r="U121" i="10"/>
  <c r="N121" i="10"/>
  <c r="J121" i="10"/>
  <c r="G121" i="10"/>
  <c r="U120" i="10"/>
  <c r="N120" i="10"/>
  <c r="J120" i="10"/>
  <c r="G120" i="10"/>
  <c r="O120" i="10" s="1"/>
  <c r="V120" i="10" s="1"/>
  <c r="U119" i="10"/>
  <c r="N119" i="10"/>
  <c r="J119" i="10"/>
  <c r="G119" i="10"/>
  <c r="U118" i="10"/>
  <c r="N118" i="10"/>
  <c r="J118" i="10"/>
  <c r="G118" i="10"/>
  <c r="O118" i="10" s="1"/>
  <c r="V118" i="10" s="1"/>
  <c r="U117" i="10"/>
  <c r="N117" i="10"/>
  <c r="J117" i="10"/>
  <c r="G117" i="10"/>
  <c r="U116" i="10"/>
  <c r="N116" i="10"/>
  <c r="J116" i="10"/>
  <c r="G116" i="10"/>
  <c r="O116" i="10" s="1"/>
  <c r="V116" i="10" s="1"/>
  <c r="U115" i="10"/>
  <c r="N115" i="10"/>
  <c r="O115" i="10" s="1"/>
  <c r="J115" i="10"/>
  <c r="G115" i="10"/>
  <c r="U114" i="10"/>
  <c r="N114" i="10"/>
  <c r="J114" i="10"/>
  <c r="G114" i="10"/>
  <c r="U113" i="10"/>
  <c r="N113" i="10"/>
  <c r="J113" i="10"/>
  <c r="G113" i="10"/>
  <c r="U112" i="10"/>
  <c r="N112" i="10"/>
  <c r="J112" i="10"/>
  <c r="G112" i="10"/>
  <c r="O112" i="10" s="1"/>
  <c r="V112" i="10" s="1"/>
  <c r="U111" i="10"/>
  <c r="N111" i="10"/>
  <c r="J111" i="10"/>
  <c r="G111" i="10"/>
  <c r="U110" i="10"/>
  <c r="N110" i="10"/>
  <c r="J110" i="10"/>
  <c r="G110" i="10"/>
  <c r="O110" i="10" s="1"/>
  <c r="U109" i="10"/>
  <c r="N109" i="10"/>
  <c r="J109" i="10"/>
  <c r="G109" i="10"/>
  <c r="U108" i="10"/>
  <c r="N108" i="10"/>
  <c r="J108" i="10"/>
  <c r="G108" i="10"/>
  <c r="O108" i="10" s="1"/>
  <c r="U107" i="10"/>
  <c r="N107" i="10"/>
  <c r="O107" i="10" s="1"/>
  <c r="J107" i="10"/>
  <c r="G107" i="10"/>
  <c r="U106" i="10"/>
  <c r="N106" i="10"/>
  <c r="J106" i="10"/>
  <c r="G106" i="10"/>
  <c r="U105" i="10"/>
  <c r="N105" i="10"/>
  <c r="J105" i="10"/>
  <c r="G105" i="10"/>
  <c r="U104" i="10"/>
  <c r="N104" i="10"/>
  <c r="J104" i="10"/>
  <c r="G104" i="10"/>
  <c r="O104" i="10" s="1"/>
  <c r="U103" i="10"/>
  <c r="N103" i="10"/>
  <c r="J103" i="10"/>
  <c r="G103" i="10"/>
  <c r="U102" i="10"/>
  <c r="N102" i="10"/>
  <c r="J102" i="10"/>
  <c r="G102" i="10"/>
  <c r="O102" i="10" s="1"/>
  <c r="U101" i="10"/>
  <c r="N101" i="10"/>
  <c r="J101" i="10"/>
  <c r="G101" i="10"/>
  <c r="U100" i="10"/>
  <c r="N100" i="10"/>
  <c r="J100" i="10"/>
  <c r="G100" i="10"/>
  <c r="O100" i="10" s="1"/>
  <c r="U99" i="10"/>
  <c r="N99" i="10"/>
  <c r="O99" i="10" s="1"/>
  <c r="J99" i="10"/>
  <c r="G99" i="10"/>
  <c r="U98" i="10"/>
  <c r="N98" i="10"/>
  <c r="J98" i="10"/>
  <c r="G98" i="10"/>
  <c r="U97" i="10"/>
  <c r="N97" i="10"/>
  <c r="J97" i="10"/>
  <c r="G97" i="10"/>
  <c r="U96" i="10"/>
  <c r="N96" i="10"/>
  <c r="J96" i="10"/>
  <c r="G96" i="10"/>
  <c r="O96" i="10" s="1"/>
  <c r="U95" i="10"/>
  <c r="N95" i="10"/>
  <c r="J95" i="10"/>
  <c r="G95" i="10"/>
  <c r="U94" i="10"/>
  <c r="N94" i="10"/>
  <c r="J94" i="10"/>
  <c r="G94" i="10"/>
  <c r="O94" i="10" s="1"/>
  <c r="U93" i="10"/>
  <c r="N93" i="10"/>
  <c r="J93" i="10"/>
  <c r="G93" i="10"/>
  <c r="U92" i="10"/>
  <c r="N92" i="10"/>
  <c r="J92" i="10"/>
  <c r="G92" i="10"/>
  <c r="O92" i="10" s="1"/>
  <c r="U91" i="10"/>
  <c r="N91" i="10"/>
  <c r="O91" i="10" s="1"/>
  <c r="J91" i="10"/>
  <c r="G91" i="10"/>
  <c r="U90" i="10"/>
  <c r="N90" i="10"/>
  <c r="J90" i="10"/>
  <c r="G90" i="10"/>
  <c r="U89" i="10"/>
  <c r="N89" i="10"/>
  <c r="J89" i="10"/>
  <c r="G89" i="10"/>
  <c r="U88" i="10"/>
  <c r="N88" i="10"/>
  <c r="J88" i="10"/>
  <c r="G88" i="10"/>
  <c r="O88" i="10" s="1"/>
  <c r="U87" i="10"/>
  <c r="N87" i="10"/>
  <c r="J87" i="10"/>
  <c r="G87" i="10"/>
  <c r="U86" i="10"/>
  <c r="N86" i="10"/>
  <c r="J86" i="10"/>
  <c r="G86" i="10"/>
  <c r="O86" i="10" s="1"/>
  <c r="U85" i="10"/>
  <c r="N85" i="10"/>
  <c r="J85" i="10"/>
  <c r="G85" i="10"/>
  <c r="U84" i="10"/>
  <c r="N84" i="10"/>
  <c r="J84" i="10"/>
  <c r="G84" i="10"/>
  <c r="O84" i="10" s="1"/>
  <c r="U83" i="10"/>
  <c r="N83" i="10"/>
  <c r="J83" i="10"/>
  <c r="G83" i="10"/>
  <c r="U82" i="10"/>
  <c r="N82" i="10"/>
  <c r="J82" i="10"/>
  <c r="G82" i="10"/>
  <c r="U81" i="10"/>
  <c r="N81" i="10"/>
  <c r="J81" i="10"/>
  <c r="G81" i="10"/>
  <c r="U80" i="10"/>
  <c r="N80" i="10"/>
  <c r="J80" i="10"/>
  <c r="G80" i="10"/>
  <c r="O80" i="10" s="1"/>
  <c r="U79" i="10"/>
  <c r="N79" i="10"/>
  <c r="J79" i="10"/>
  <c r="G79" i="10"/>
  <c r="U78" i="10"/>
  <c r="N78" i="10"/>
  <c r="J78" i="10"/>
  <c r="G78" i="10"/>
  <c r="U77" i="10"/>
  <c r="N77" i="10"/>
  <c r="J77" i="10"/>
  <c r="G77" i="10"/>
  <c r="U76" i="10"/>
  <c r="N76" i="10"/>
  <c r="J76" i="10"/>
  <c r="G76" i="10"/>
  <c r="O76" i="10" s="1"/>
  <c r="U75" i="10"/>
  <c r="N75" i="10"/>
  <c r="J75" i="10"/>
  <c r="G75" i="10"/>
  <c r="U74" i="10"/>
  <c r="N74" i="10"/>
  <c r="J74" i="10"/>
  <c r="G74" i="10"/>
  <c r="O74" i="10" s="1"/>
  <c r="V74" i="10" s="1"/>
  <c r="U73" i="10"/>
  <c r="N73" i="10"/>
  <c r="J73" i="10"/>
  <c r="G73" i="10"/>
  <c r="U72" i="10"/>
  <c r="N72" i="10"/>
  <c r="J72" i="10"/>
  <c r="G72" i="10"/>
  <c r="O72" i="10" s="1"/>
  <c r="V72" i="10" s="1"/>
  <c r="U71" i="10"/>
  <c r="N71" i="10"/>
  <c r="J71" i="10"/>
  <c r="G71" i="10"/>
  <c r="U70" i="10"/>
  <c r="N70" i="10"/>
  <c r="J70" i="10"/>
  <c r="G70" i="10"/>
  <c r="O70" i="10" s="1"/>
  <c r="V70" i="10" s="1"/>
  <c r="U69" i="10"/>
  <c r="N69" i="10"/>
  <c r="J69" i="10"/>
  <c r="G69" i="10"/>
  <c r="U68" i="10"/>
  <c r="N68" i="10"/>
  <c r="Y68" i="10" s="1"/>
  <c r="J68" i="10"/>
  <c r="G68" i="10"/>
  <c r="O68" i="10" s="1"/>
  <c r="V68" i="10" s="1"/>
  <c r="U67" i="10"/>
  <c r="N67" i="10"/>
  <c r="O67" i="10" s="1"/>
  <c r="V67" i="10" s="1"/>
  <c r="J67" i="10"/>
  <c r="G67" i="10"/>
  <c r="U66" i="10"/>
  <c r="N66" i="10"/>
  <c r="J66" i="10"/>
  <c r="G66" i="10"/>
  <c r="O66" i="10" s="1"/>
  <c r="V66" i="10" s="1"/>
  <c r="U65" i="10"/>
  <c r="N65" i="10"/>
  <c r="J65" i="10"/>
  <c r="G65" i="10"/>
  <c r="O65" i="10" s="1"/>
  <c r="V65" i="10" s="1"/>
  <c r="U64" i="10"/>
  <c r="N64" i="10"/>
  <c r="J64" i="10"/>
  <c r="G64" i="10"/>
  <c r="O64" i="10" s="1"/>
  <c r="V64" i="10" s="1"/>
  <c r="U63" i="10"/>
  <c r="N63" i="10"/>
  <c r="J63" i="10"/>
  <c r="G63" i="10"/>
  <c r="U62" i="10"/>
  <c r="N62" i="10"/>
  <c r="J62" i="10"/>
  <c r="G62" i="10"/>
  <c r="O62" i="10" s="1"/>
  <c r="V62" i="10" s="1"/>
  <c r="U61" i="10"/>
  <c r="N61" i="10"/>
  <c r="J61" i="10"/>
  <c r="G61" i="10"/>
  <c r="U60" i="10"/>
  <c r="N60" i="10"/>
  <c r="J60" i="10"/>
  <c r="G60" i="10"/>
  <c r="O60" i="10" s="1"/>
  <c r="V60" i="10" s="1"/>
  <c r="U59" i="10"/>
  <c r="N59" i="10"/>
  <c r="O59" i="10" s="1"/>
  <c r="V59" i="10" s="1"/>
  <c r="J59" i="10"/>
  <c r="G59" i="10"/>
  <c r="U58" i="10"/>
  <c r="N58" i="10"/>
  <c r="J58" i="10"/>
  <c r="G58" i="10"/>
  <c r="U57" i="10"/>
  <c r="N57" i="10"/>
  <c r="J57" i="10"/>
  <c r="G57" i="10"/>
  <c r="O57" i="10" s="1"/>
  <c r="V57" i="10" s="1"/>
  <c r="U56" i="10"/>
  <c r="N56" i="10"/>
  <c r="J56" i="10"/>
  <c r="G56" i="10"/>
  <c r="O56" i="10" s="1"/>
  <c r="U55" i="10"/>
  <c r="O55" i="10"/>
  <c r="V55" i="10" s="1"/>
  <c r="N55" i="10"/>
  <c r="J55" i="10"/>
  <c r="G55" i="10"/>
  <c r="U54" i="10"/>
  <c r="N54" i="10"/>
  <c r="J54" i="10"/>
  <c r="G54" i="10"/>
  <c r="U53" i="10"/>
  <c r="N53" i="10"/>
  <c r="J53" i="10"/>
  <c r="G53" i="10"/>
  <c r="U52" i="10"/>
  <c r="O52" i="10"/>
  <c r="V52" i="10" s="1"/>
  <c r="N52" i="10"/>
  <c r="J52" i="10"/>
  <c r="G52" i="10"/>
  <c r="Y51" i="10"/>
  <c r="U51" i="10"/>
  <c r="N51" i="10"/>
  <c r="O51" i="10" s="1"/>
  <c r="V51" i="10" s="1"/>
  <c r="J51" i="10"/>
  <c r="G51" i="10"/>
  <c r="U50" i="10"/>
  <c r="N50" i="10"/>
  <c r="J50" i="10"/>
  <c r="G50" i="10"/>
  <c r="U49" i="10"/>
  <c r="N49" i="10"/>
  <c r="J49" i="10"/>
  <c r="G49" i="10"/>
  <c r="U48" i="10"/>
  <c r="N48" i="10"/>
  <c r="J48" i="10"/>
  <c r="G48" i="10"/>
  <c r="O48" i="10" s="1"/>
  <c r="U47" i="10"/>
  <c r="O47" i="10"/>
  <c r="V47" i="10" s="1"/>
  <c r="N47" i="10"/>
  <c r="J47" i="10"/>
  <c r="G47" i="10"/>
  <c r="U46" i="10"/>
  <c r="N46" i="10"/>
  <c r="J46" i="10"/>
  <c r="G46" i="10"/>
  <c r="U45" i="10"/>
  <c r="N45" i="10"/>
  <c r="J45" i="10"/>
  <c r="G45" i="10"/>
  <c r="U44" i="10"/>
  <c r="O44" i="10"/>
  <c r="V44" i="10" s="1"/>
  <c r="N44" i="10"/>
  <c r="Y44" i="10" s="1"/>
  <c r="J44" i="10"/>
  <c r="G44" i="10"/>
  <c r="Y43" i="10"/>
  <c r="U43" i="10"/>
  <c r="N43" i="10"/>
  <c r="O43" i="10" s="1"/>
  <c r="V43" i="10" s="1"/>
  <c r="J43" i="10"/>
  <c r="G43" i="10"/>
  <c r="U42" i="10"/>
  <c r="N42" i="10"/>
  <c r="J42" i="10"/>
  <c r="G42" i="10"/>
  <c r="O42" i="10" s="1"/>
  <c r="V42" i="10" s="1"/>
  <c r="U41" i="10"/>
  <c r="N41" i="10"/>
  <c r="J41" i="10"/>
  <c r="G41" i="10"/>
  <c r="U40" i="10"/>
  <c r="N40" i="10"/>
  <c r="J40" i="10"/>
  <c r="G40" i="10"/>
  <c r="U39" i="10"/>
  <c r="N39" i="10"/>
  <c r="Y39" i="10" s="1"/>
  <c r="J39" i="10"/>
  <c r="O39" i="10" s="1"/>
  <c r="V39" i="10" s="1"/>
  <c r="G39" i="10"/>
  <c r="U38" i="10"/>
  <c r="Y38" i="10" s="1"/>
  <c r="N38" i="10"/>
  <c r="J38" i="10"/>
  <c r="G38" i="10"/>
  <c r="O38" i="10" s="1"/>
  <c r="V38" i="10" s="1"/>
  <c r="U37" i="10"/>
  <c r="N37" i="10"/>
  <c r="J37" i="10"/>
  <c r="O37" i="10" s="1"/>
  <c r="V37" i="10" s="1"/>
  <c r="G37" i="10"/>
  <c r="U36" i="10"/>
  <c r="Y36" i="10" s="1"/>
  <c r="O36" i="10"/>
  <c r="V36" i="10" s="1"/>
  <c r="N36" i="10"/>
  <c r="J36" i="10"/>
  <c r="G36" i="10"/>
  <c r="U35" i="10"/>
  <c r="N35" i="10"/>
  <c r="O35" i="10" s="1"/>
  <c r="V35" i="10" s="1"/>
  <c r="Y35" i="10" s="1"/>
  <c r="J35" i="10"/>
  <c r="G35" i="10"/>
  <c r="U34" i="10"/>
  <c r="N34" i="10"/>
  <c r="J34" i="10"/>
  <c r="G34" i="10"/>
  <c r="O34" i="10" s="1"/>
  <c r="V34" i="10" s="1"/>
  <c r="U33" i="10"/>
  <c r="N33" i="10"/>
  <c r="J33" i="10"/>
  <c r="G33" i="10"/>
  <c r="O33" i="10" s="1"/>
  <c r="V33" i="10" s="1"/>
  <c r="U32" i="10"/>
  <c r="N32" i="10"/>
  <c r="J32" i="10"/>
  <c r="G32" i="10"/>
  <c r="U31" i="10"/>
  <c r="N31" i="10"/>
  <c r="Y31" i="10" s="1"/>
  <c r="J31" i="10"/>
  <c r="O31" i="10" s="1"/>
  <c r="V31" i="10" s="1"/>
  <c r="G31" i="10"/>
  <c r="U30" i="10"/>
  <c r="Y30" i="10" s="1"/>
  <c r="N30" i="10"/>
  <c r="J30" i="10"/>
  <c r="G30" i="10"/>
  <c r="O30" i="10" s="1"/>
  <c r="V30" i="10" s="1"/>
  <c r="U29" i="10"/>
  <c r="N29" i="10"/>
  <c r="Y29" i="10" s="1"/>
  <c r="J29" i="10"/>
  <c r="O29" i="10" s="1"/>
  <c r="V29" i="10" s="1"/>
  <c r="G29" i="10"/>
  <c r="U28" i="10"/>
  <c r="Y28" i="10" s="1"/>
  <c r="O28" i="10"/>
  <c r="V28" i="10" s="1"/>
  <c r="N28" i="10"/>
  <c r="J28" i="10"/>
  <c r="G28" i="10"/>
  <c r="U27" i="10"/>
  <c r="N27" i="10"/>
  <c r="J27" i="10"/>
  <c r="G27" i="10"/>
  <c r="U26" i="10"/>
  <c r="N26" i="10"/>
  <c r="J26" i="10"/>
  <c r="G26" i="10"/>
  <c r="O26" i="10" s="1"/>
  <c r="V26" i="10" s="1"/>
  <c r="Y26" i="10" s="1"/>
  <c r="U25" i="10"/>
  <c r="O25" i="10"/>
  <c r="V25" i="10" s="1"/>
  <c r="N25" i="10"/>
  <c r="Y25" i="10" s="1"/>
  <c r="J25" i="10"/>
  <c r="G25" i="10"/>
  <c r="U24" i="10"/>
  <c r="N24" i="10"/>
  <c r="J24" i="10"/>
  <c r="G24" i="10"/>
  <c r="U23" i="10"/>
  <c r="N23" i="10"/>
  <c r="Y23" i="10" s="1"/>
  <c r="J23" i="10"/>
  <c r="G23" i="10"/>
  <c r="O23" i="10" s="1"/>
  <c r="V23" i="10" s="1"/>
  <c r="U22" i="10"/>
  <c r="N22" i="10"/>
  <c r="Y22" i="10" s="1"/>
  <c r="J22" i="10"/>
  <c r="G22" i="10"/>
  <c r="O22" i="10" s="1"/>
  <c r="V22" i="10" s="1"/>
  <c r="U21" i="10"/>
  <c r="O21" i="10"/>
  <c r="V21" i="10" s="1"/>
  <c r="N21" i="10"/>
  <c r="Y21" i="10" s="1"/>
  <c r="J21" i="10"/>
  <c r="G21" i="10"/>
  <c r="U20" i="10"/>
  <c r="N20" i="10"/>
  <c r="O20" i="10" s="1"/>
  <c r="V20" i="10" s="1"/>
  <c r="J20" i="10"/>
  <c r="G20" i="10"/>
  <c r="U19" i="10"/>
  <c r="N19" i="10"/>
  <c r="Y19" i="10" s="1"/>
  <c r="J19" i="10"/>
  <c r="G19" i="10"/>
  <c r="O19" i="10" s="1"/>
  <c r="V19" i="10" s="1"/>
  <c r="U18" i="10"/>
  <c r="N18" i="10"/>
  <c r="Y18" i="10" s="1"/>
  <c r="J18" i="10"/>
  <c r="G18" i="10"/>
  <c r="O18" i="10" s="1"/>
  <c r="V18" i="10" s="1"/>
  <c r="U17" i="10"/>
  <c r="O17" i="10"/>
  <c r="V17" i="10" s="1"/>
  <c r="N17" i="10"/>
  <c r="J17" i="10"/>
  <c r="G17" i="10"/>
  <c r="U16" i="10"/>
  <c r="N16" i="10"/>
  <c r="O16" i="10" s="1"/>
  <c r="V16" i="10" s="1"/>
  <c r="J16" i="10"/>
  <c r="G16" i="10"/>
  <c r="U15" i="10"/>
  <c r="N15" i="10"/>
  <c r="J15" i="10"/>
  <c r="G15" i="10"/>
  <c r="O15" i="10" s="1"/>
  <c r="V80" i="10" l="1"/>
  <c r="V84" i="10"/>
  <c r="V86" i="10"/>
  <c r="V88" i="10"/>
  <c r="Y88" i="10" s="1"/>
  <c r="V92" i="10"/>
  <c r="V94" i="10"/>
  <c r="V100" i="10"/>
  <c r="V102" i="10"/>
  <c r="Y102" i="10" s="1"/>
  <c r="V104" i="10"/>
  <c r="V108" i="10"/>
  <c r="V110" i="10"/>
  <c r="Y80" i="10"/>
  <c r="V91" i="10"/>
  <c r="V99" i="10"/>
  <c r="Y100" i="10"/>
  <c r="Y106" i="10"/>
  <c r="V107" i="10"/>
  <c r="Y108" i="10"/>
  <c r="V115" i="10"/>
  <c r="Y122" i="10"/>
  <c r="V123" i="10"/>
  <c r="V15" i="10"/>
  <c r="Y62" i="10"/>
  <c r="Y15" i="10"/>
  <c r="Y17" i="10"/>
  <c r="Y34" i="10"/>
  <c r="Y20" i="10"/>
  <c r="O24" i="10"/>
  <c r="V24" i="10" s="1"/>
  <c r="Y24" i="10" s="1"/>
  <c r="O27" i="10"/>
  <c r="V27" i="10" s="1"/>
  <c r="Y27" i="10" s="1"/>
  <c r="O32" i="10"/>
  <c r="V32" i="10" s="1"/>
  <c r="Y32" i="10" s="1"/>
  <c r="Y37" i="10"/>
  <c r="O40" i="10"/>
  <c r="V40" i="10" s="1"/>
  <c r="Y40" i="10" s="1"/>
  <c r="Y33" i="10"/>
  <c r="Y42" i="10"/>
  <c r="V48" i="10"/>
  <c r="Y48" i="10" s="1"/>
  <c r="O49" i="10"/>
  <c r="V49" i="10" s="1"/>
  <c r="O54" i="10"/>
  <c r="V54" i="10" s="1"/>
  <c r="Y54" i="10" s="1"/>
  <c r="Y55" i="10"/>
  <c r="O58" i="10"/>
  <c r="V58" i="10" s="1"/>
  <c r="Y60" i="10"/>
  <c r="O63" i="10"/>
  <c r="V63" i="10" s="1"/>
  <c r="Y63" i="10" s="1"/>
  <c r="Y64" i="10"/>
  <c r="Y67" i="10"/>
  <c r="Y70" i="10"/>
  <c r="V76" i="10"/>
  <c r="O78" i="10"/>
  <c r="V78" i="10" s="1"/>
  <c r="O83" i="10"/>
  <c r="V83" i="10" s="1"/>
  <c r="Y83" i="10"/>
  <c r="Y84" i="10"/>
  <c r="Y86" i="10"/>
  <c r="V96" i="10"/>
  <c r="O111" i="10"/>
  <c r="V111" i="10" s="1"/>
  <c r="Y111" i="10" s="1"/>
  <c r="Y116" i="10"/>
  <c r="Y118" i="10"/>
  <c r="V128" i="10"/>
  <c r="Y16" i="10"/>
  <c r="V56" i="10"/>
  <c r="O79" i="10"/>
  <c r="V79" i="10" s="1"/>
  <c r="Y79" i="10" s="1"/>
  <c r="O103" i="10"/>
  <c r="V103" i="10" s="1"/>
  <c r="Y103" i="10" s="1"/>
  <c r="Y110" i="10"/>
  <c r="Q135" i="10"/>
  <c r="R135" i="10" s="1"/>
  <c r="Q137" i="10"/>
  <c r="R137" i="10" s="1"/>
  <c r="Q133" i="10"/>
  <c r="R133" i="10" s="1"/>
  <c r="Q139" i="10"/>
  <c r="R139" i="10" s="1"/>
  <c r="O41" i="10"/>
  <c r="V41" i="10" s="1"/>
  <c r="Y41" i="10" s="1"/>
  <c r="O46" i="10"/>
  <c r="V46" i="10" s="1"/>
  <c r="Y46" i="10" s="1"/>
  <c r="Y47" i="10"/>
  <c r="O50" i="10"/>
  <c r="V50" i="10" s="1"/>
  <c r="Y50" i="10" s="1"/>
  <c r="Y52" i="10"/>
  <c r="Y56" i="10"/>
  <c r="Y59" i="10"/>
  <c r="Y61" i="10"/>
  <c r="Y66" i="10"/>
  <c r="O71" i="10"/>
  <c r="V71" i="10" s="1"/>
  <c r="Y71" i="10" s="1"/>
  <c r="Y72" i="10"/>
  <c r="Y74" i="10"/>
  <c r="O82" i="10"/>
  <c r="V82" i="10" s="1"/>
  <c r="Y82" i="10" s="1"/>
  <c r="O87" i="10"/>
  <c r="V87" i="10" s="1"/>
  <c r="Y87" i="10" s="1"/>
  <c r="Y92" i="10"/>
  <c r="Y94" i="10"/>
  <c r="O119" i="10"/>
  <c r="V119" i="10" s="1"/>
  <c r="Y119" i="10" s="1"/>
  <c r="Y124" i="10"/>
  <c r="Y58" i="10"/>
  <c r="O75" i="10"/>
  <c r="V75" i="10" s="1"/>
  <c r="Y75" i="10"/>
  <c r="Y76" i="10"/>
  <c r="Y78" i="10"/>
  <c r="O95" i="10"/>
  <c r="V95" i="10" s="1"/>
  <c r="Y95" i="10" s="1"/>
  <c r="Y98" i="10"/>
  <c r="O127" i="10"/>
  <c r="V127" i="10" s="1"/>
  <c r="Y69" i="10"/>
  <c r="O73" i="10"/>
  <c r="V73" i="10" s="1"/>
  <c r="O81" i="10"/>
  <c r="V81" i="10" s="1"/>
  <c r="Y85" i="10"/>
  <c r="O89" i="10"/>
  <c r="V89" i="10" s="1"/>
  <c r="Y89" i="10" s="1"/>
  <c r="Y91" i="10"/>
  <c r="O97" i="10"/>
  <c r="V97" i="10" s="1"/>
  <c r="Y99" i="10"/>
  <c r="Y101" i="10"/>
  <c r="O105" i="10"/>
  <c r="V105" i="10" s="1"/>
  <c r="Y107" i="10"/>
  <c r="O113" i="10"/>
  <c r="V113" i="10" s="1"/>
  <c r="Y115" i="10"/>
  <c r="O121" i="10"/>
  <c r="V121" i="10" s="1"/>
  <c r="Y123" i="10"/>
  <c r="O129" i="10"/>
  <c r="V129" i="10" s="1"/>
  <c r="O90" i="10"/>
  <c r="V90" i="10" s="1"/>
  <c r="Y90" i="10" s="1"/>
  <c r="Y96" i="10"/>
  <c r="O98" i="10"/>
  <c r="V98" i="10" s="1"/>
  <c r="Y104" i="10"/>
  <c r="O106" i="10"/>
  <c r="V106" i="10" s="1"/>
  <c r="Y112" i="10"/>
  <c r="O114" i="10"/>
  <c r="V114" i="10" s="1"/>
  <c r="Y114" i="10" s="1"/>
  <c r="Y120" i="10"/>
  <c r="O122" i="10"/>
  <c r="V122" i="10" s="1"/>
  <c r="O45" i="10"/>
  <c r="V45" i="10" s="1"/>
  <c r="Y45" i="10" s="1"/>
  <c r="Y49" i="10"/>
  <c r="O53" i="10"/>
  <c r="V53" i="10" s="1"/>
  <c r="Y53" i="10" s="1"/>
  <c r="Y57" i="10"/>
  <c r="O61" i="10"/>
  <c r="V61" i="10" s="1"/>
  <c r="Y65" i="10"/>
  <c r="O69" i="10"/>
  <c r="V69" i="10" s="1"/>
  <c r="Y73" i="10"/>
  <c r="O77" i="10"/>
  <c r="V77" i="10" s="1"/>
  <c r="Y77" i="10" s="1"/>
  <c r="Y81" i="10"/>
  <c r="O85" i="10"/>
  <c r="V85" i="10" s="1"/>
  <c r="O93" i="10"/>
  <c r="V93" i="10" s="1"/>
  <c r="Y93" i="10" s="1"/>
  <c r="Y97" i="10"/>
  <c r="O101" i="10"/>
  <c r="V101" i="10" s="1"/>
  <c r="Y105" i="10"/>
  <c r="O109" i="10"/>
  <c r="V109" i="10" s="1"/>
  <c r="Y109" i="10" s="1"/>
  <c r="Y113" i="10"/>
  <c r="O117" i="10"/>
  <c r="V117" i="10" s="1"/>
  <c r="Y117" i="10" s="1"/>
  <c r="Y121" i="10"/>
  <c r="O125" i="10"/>
  <c r="V125" i="10" s="1"/>
  <c r="Y125" i="10" s="1"/>
  <c r="S139" i="10" l="1"/>
  <c r="F136" i="10"/>
  <c r="S133" i="10"/>
  <c r="S135" i="10"/>
  <c r="S137" i="10"/>
  <c r="O137" i="10"/>
  <c r="P137" i="10" s="1"/>
  <c r="F137" i="10"/>
  <c r="J132" i="10"/>
  <c r="F132" i="10"/>
  <c r="I132" i="10"/>
  <c r="H132" i="10"/>
  <c r="G132" i="10"/>
  <c r="O135" i="10"/>
  <c r="P135" i="10" s="1"/>
  <c r="O133" i="10"/>
  <c r="P133" i="10" s="1"/>
  <c r="O139" i="10"/>
  <c r="P139" i="10" s="1"/>
  <c r="F138" i="10" l="1"/>
  <c r="F139" i="10" s="1"/>
  <c r="U135" i="9" l="1"/>
  <c r="V135" i="9" s="1"/>
  <c r="V134" i="9"/>
  <c r="U134" i="9"/>
  <c r="U133" i="9"/>
  <c r="V133" i="9" s="1"/>
  <c r="Y132" i="9"/>
  <c r="U132" i="9"/>
  <c r="N132" i="9"/>
  <c r="J132" i="9"/>
  <c r="G132" i="9"/>
  <c r="O132" i="9" s="1"/>
  <c r="V132" i="9" s="1"/>
  <c r="U131" i="9"/>
  <c r="N131" i="9"/>
  <c r="Y131" i="9" s="1"/>
  <c r="J131" i="9"/>
  <c r="G131" i="9"/>
  <c r="U130" i="9"/>
  <c r="N130" i="9"/>
  <c r="Y130" i="9" s="1"/>
  <c r="J130" i="9"/>
  <c r="G130" i="9"/>
  <c r="O130" i="9" s="1"/>
  <c r="U129" i="9"/>
  <c r="O129" i="9"/>
  <c r="V129" i="9" s="1"/>
  <c r="N129" i="9"/>
  <c r="Y129" i="9" s="1"/>
  <c r="J129" i="9"/>
  <c r="G129" i="9"/>
  <c r="Y128" i="9"/>
  <c r="U128" i="9"/>
  <c r="N128" i="9"/>
  <c r="J128" i="9"/>
  <c r="G128" i="9"/>
  <c r="O128" i="9" s="1"/>
  <c r="V128" i="9" s="1"/>
  <c r="V127" i="9"/>
  <c r="U127" i="9"/>
  <c r="N127" i="9"/>
  <c r="J127" i="9"/>
  <c r="O127" i="9" s="1"/>
  <c r="G127" i="9"/>
  <c r="U126" i="9"/>
  <c r="N126" i="9"/>
  <c r="Y126" i="9" s="1"/>
  <c r="J126" i="9"/>
  <c r="G126" i="9"/>
  <c r="O126" i="9" s="1"/>
  <c r="V126" i="9" s="1"/>
  <c r="U125" i="9"/>
  <c r="O125" i="9"/>
  <c r="V125" i="9" s="1"/>
  <c r="N125" i="9"/>
  <c r="Y125" i="9" s="1"/>
  <c r="J125" i="9"/>
  <c r="G125" i="9"/>
  <c r="U124" i="9"/>
  <c r="N124" i="9"/>
  <c r="J124" i="9"/>
  <c r="G124" i="9"/>
  <c r="V123" i="9"/>
  <c r="U123" i="9"/>
  <c r="N123" i="9"/>
  <c r="J123" i="9"/>
  <c r="O123" i="9" s="1"/>
  <c r="G123" i="9"/>
  <c r="U122" i="9"/>
  <c r="N122" i="9"/>
  <c r="J122" i="9"/>
  <c r="G122" i="9"/>
  <c r="O122" i="9" s="1"/>
  <c r="U121" i="9"/>
  <c r="O121" i="9"/>
  <c r="V121" i="9" s="1"/>
  <c r="N121" i="9"/>
  <c r="Y121" i="9" s="1"/>
  <c r="J121" i="9"/>
  <c r="G121" i="9"/>
  <c r="U120" i="9"/>
  <c r="N120" i="9"/>
  <c r="J120" i="9"/>
  <c r="G120" i="9"/>
  <c r="V119" i="9"/>
  <c r="U119" i="9"/>
  <c r="N119" i="9"/>
  <c r="Y119" i="9" s="1"/>
  <c r="J119" i="9"/>
  <c r="O119" i="9" s="1"/>
  <c r="G119" i="9"/>
  <c r="U118" i="9"/>
  <c r="N118" i="9"/>
  <c r="J118" i="9"/>
  <c r="G118" i="9"/>
  <c r="O118" i="9" s="1"/>
  <c r="U117" i="9"/>
  <c r="O117" i="9"/>
  <c r="V117" i="9" s="1"/>
  <c r="N117" i="9"/>
  <c r="J117" i="9"/>
  <c r="G117" i="9"/>
  <c r="U116" i="9"/>
  <c r="N116" i="9"/>
  <c r="J116" i="9"/>
  <c r="G116" i="9"/>
  <c r="O116" i="9" s="1"/>
  <c r="V116" i="9" s="1"/>
  <c r="Y116" i="9" s="1"/>
  <c r="U115" i="9"/>
  <c r="N115" i="9"/>
  <c r="J115" i="9"/>
  <c r="O115" i="9" s="1"/>
  <c r="V115" i="9" s="1"/>
  <c r="G115" i="9"/>
  <c r="U114" i="9"/>
  <c r="N114" i="9"/>
  <c r="J114" i="9"/>
  <c r="G114" i="9"/>
  <c r="O114" i="9" s="1"/>
  <c r="U113" i="9"/>
  <c r="O113" i="9"/>
  <c r="V113" i="9" s="1"/>
  <c r="N113" i="9"/>
  <c r="Y113" i="9" s="1"/>
  <c r="J113" i="9"/>
  <c r="G113" i="9"/>
  <c r="U112" i="9"/>
  <c r="N112" i="9"/>
  <c r="J112" i="9"/>
  <c r="G112" i="9"/>
  <c r="O112" i="9" s="1"/>
  <c r="V112" i="9" s="1"/>
  <c r="Y112" i="9" s="1"/>
  <c r="U111" i="9"/>
  <c r="N111" i="9"/>
  <c r="J111" i="9"/>
  <c r="G111" i="9"/>
  <c r="O111" i="9" s="1"/>
  <c r="U110" i="9"/>
  <c r="O110" i="9"/>
  <c r="V110" i="9" s="1"/>
  <c r="N110" i="9"/>
  <c r="Y110" i="9" s="1"/>
  <c r="J110" i="9"/>
  <c r="G110" i="9"/>
  <c r="U109" i="9"/>
  <c r="N109" i="9"/>
  <c r="J109" i="9"/>
  <c r="G109" i="9"/>
  <c r="V108" i="9"/>
  <c r="U108" i="9"/>
  <c r="N108" i="9"/>
  <c r="Y108" i="9" s="1"/>
  <c r="J108" i="9"/>
  <c r="O108" i="9" s="1"/>
  <c r="G108" i="9"/>
  <c r="U107" i="9"/>
  <c r="N107" i="9"/>
  <c r="J107" i="9"/>
  <c r="G107" i="9"/>
  <c r="O107" i="9" s="1"/>
  <c r="U106" i="9"/>
  <c r="O106" i="9"/>
  <c r="V106" i="9" s="1"/>
  <c r="N106" i="9"/>
  <c r="Y106" i="9" s="1"/>
  <c r="J106" i="9"/>
  <c r="G106" i="9"/>
  <c r="Y105" i="9"/>
  <c r="U105" i="9"/>
  <c r="N105" i="9"/>
  <c r="J105" i="9"/>
  <c r="G105" i="9"/>
  <c r="O105" i="9" s="1"/>
  <c r="V105" i="9" s="1"/>
  <c r="U104" i="9"/>
  <c r="N104" i="9"/>
  <c r="J104" i="9"/>
  <c r="O104" i="9" s="1"/>
  <c r="V104" i="9" s="1"/>
  <c r="G104" i="9"/>
  <c r="U103" i="9"/>
  <c r="O103" i="9"/>
  <c r="V103" i="9" s="1"/>
  <c r="N103" i="9"/>
  <c r="J103" i="9"/>
  <c r="G103" i="9"/>
  <c r="U102" i="9"/>
  <c r="N102" i="9"/>
  <c r="J102" i="9"/>
  <c r="G102" i="9"/>
  <c r="O102" i="9" s="1"/>
  <c r="V102" i="9" s="1"/>
  <c r="Y102" i="9" s="1"/>
  <c r="V101" i="9"/>
  <c r="U101" i="9"/>
  <c r="N101" i="9"/>
  <c r="Y101" i="9" s="1"/>
  <c r="J101" i="9"/>
  <c r="O101" i="9" s="1"/>
  <c r="G101" i="9"/>
  <c r="U100" i="9"/>
  <c r="N100" i="9"/>
  <c r="J100" i="9"/>
  <c r="G100" i="9"/>
  <c r="O100" i="9" s="1"/>
  <c r="V100" i="9" s="1"/>
  <c r="U99" i="9"/>
  <c r="O99" i="9"/>
  <c r="V99" i="9" s="1"/>
  <c r="N99" i="9"/>
  <c r="Y99" i="9" s="1"/>
  <c r="J99" i="9"/>
  <c r="G99" i="9"/>
  <c r="U98" i="9"/>
  <c r="N98" i="9"/>
  <c r="J98" i="9"/>
  <c r="G98" i="9"/>
  <c r="V97" i="9"/>
  <c r="U97" i="9"/>
  <c r="N97" i="9"/>
  <c r="J97" i="9"/>
  <c r="O97" i="9" s="1"/>
  <c r="G97" i="9"/>
  <c r="U96" i="9"/>
  <c r="N96" i="9"/>
  <c r="J96" i="9"/>
  <c r="G96" i="9"/>
  <c r="O96" i="9" s="1"/>
  <c r="U95" i="9"/>
  <c r="O95" i="9"/>
  <c r="V95" i="9" s="1"/>
  <c r="N95" i="9"/>
  <c r="Y95" i="9" s="1"/>
  <c r="J95" i="9"/>
  <c r="G95" i="9"/>
  <c r="U94" i="9"/>
  <c r="N94" i="9"/>
  <c r="J94" i="9"/>
  <c r="G94" i="9"/>
  <c r="V93" i="9"/>
  <c r="U93" i="9"/>
  <c r="N93" i="9"/>
  <c r="Y93" i="9" s="1"/>
  <c r="J93" i="9"/>
  <c r="O93" i="9" s="1"/>
  <c r="G93" i="9"/>
  <c r="U92" i="9"/>
  <c r="N92" i="9"/>
  <c r="J92" i="9"/>
  <c r="G92" i="9"/>
  <c r="O92" i="9" s="1"/>
  <c r="U91" i="9"/>
  <c r="O91" i="9"/>
  <c r="V91" i="9" s="1"/>
  <c r="N91" i="9"/>
  <c r="J91" i="9"/>
  <c r="G91" i="9"/>
  <c r="U90" i="9"/>
  <c r="N90" i="9"/>
  <c r="J90" i="9"/>
  <c r="G90" i="9"/>
  <c r="O90" i="9" s="1"/>
  <c r="V90" i="9" s="1"/>
  <c r="Y90" i="9" s="1"/>
  <c r="U89" i="9"/>
  <c r="N89" i="9"/>
  <c r="J89" i="9"/>
  <c r="O89" i="9" s="1"/>
  <c r="V89" i="9" s="1"/>
  <c r="G89" i="9"/>
  <c r="U88" i="9"/>
  <c r="N88" i="9"/>
  <c r="J88" i="9"/>
  <c r="G88" i="9"/>
  <c r="O88" i="9" s="1"/>
  <c r="U87" i="9"/>
  <c r="O87" i="9"/>
  <c r="V87" i="9" s="1"/>
  <c r="N87" i="9"/>
  <c r="Y87" i="9" s="1"/>
  <c r="J87" i="9"/>
  <c r="G87" i="9"/>
  <c r="U86" i="9"/>
  <c r="N86" i="9"/>
  <c r="J86" i="9"/>
  <c r="G86" i="9"/>
  <c r="O86" i="9" s="1"/>
  <c r="V86" i="9" s="1"/>
  <c r="Y86" i="9" s="1"/>
  <c r="V85" i="9"/>
  <c r="U85" i="9"/>
  <c r="N85" i="9"/>
  <c r="J85" i="9"/>
  <c r="O85" i="9" s="1"/>
  <c r="G85" i="9"/>
  <c r="U84" i="9"/>
  <c r="N84" i="9"/>
  <c r="J84" i="9"/>
  <c r="G84" i="9"/>
  <c r="O84" i="9" s="1"/>
  <c r="V84" i="9" s="1"/>
  <c r="U83" i="9"/>
  <c r="O83" i="9"/>
  <c r="V83" i="9" s="1"/>
  <c r="N83" i="9"/>
  <c r="Y83" i="9" s="1"/>
  <c r="J83" i="9"/>
  <c r="G83" i="9"/>
  <c r="U82" i="9"/>
  <c r="N82" i="9"/>
  <c r="J82" i="9"/>
  <c r="G82" i="9"/>
  <c r="V81" i="9"/>
  <c r="U81" i="9"/>
  <c r="N81" i="9"/>
  <c r="Y81" i="9" s="1"/>
  <c r="J81" i="9"/>
  <c r="O81" i="9" s="1"/>
  <c r="G81" i="9"/>
  <c r="U80" i="9"/>
  <c r="N80" i="9"/>
  <c r="J80" i="9"/>
  <c r="G80" i="9"/>
  <c r="O80" i="9" s="1"/>
  <c r="U79" i="9"/>
  <c r="O79" i="9"/>
  <c r="V79" i="9" s="1"/>
  <c r="N79" i="9"/>
  <c r="Y79" i="9" s="1"/>
  <c r="J79" i="9"/>
  <c r="G79" i="9"/>
  <c r="U78" i="9"/>
  <c r="N78" i="9"/>
  <c r="J78" i="9"/>
  <c r="G78" i="9"/>
  <c r="V77" i="9"/>
  <c r="U77" i="9"/>
  <c r="N77" i="9"/>
  <c r="Y77" i="9" s="1"/>
  <c r="J77" i="9"/>
  <c r="O77" i="9" s="1"/>
  <c r="G77" i="9"/>
  <c r="U76" i="9"/>
  <c r="N76" i="9"/>
  <c r="Y76" i="9" s="1"/>
  <c r="J76" i="9"/>
  <c r="G76" i="9"/>
  <c r="O76" i="9" s="1"/>
  <c r="U75" i="9"/>
  <c r="O75" i="9"/>
  <c r="V75" i="9" s="1"/>
  <c r="N75" i="9"/>
  <c r="J75" i="9"/>
  <c r="G75" i="9"/>
  <c r="U74" i="9"/>
  <c r="N74" i="9"/>
  <c r="J74" i="9"/>
  <c r="G74" i="9"/>
  <c r="O74" i="9" s="1"/>
  <c r="V74" i="9" s="1"/>
  <c r="Y74" i="9" s="1"/>
  <c r="U73" i="9"/>
  <c r="N73" i="9"/>
  <c r="J73" i="9"/>
  <c r="O73" i="9" s="1"/>
  <c r="V73" i="9" s="1"/>
  <c r="G73" i="9"/>
  <c r="U72" i="9"/>
  <c r="N72" i="9"/>
  <c r="J72" i="9"/>
  <c r="G72" i="9"/>
  <c r="O72" i="9" s="1"/>
  <c r="U71" i="9"/>
  <c r="O71" i="9"/>
  <c r="V71" i="9" s="1"/>
  <c r="N71" i="9"/>
  <c r="Y71" i="9" s="1"/>
  <c r="J71" i="9"/>
  <c r="G71" i="9"/>
  <c r="U70" i="9"/>
  <c r="N70" i="9"/>
  <c r="J70" i="9"/>
  <c r="G70" i="9"/>
  <c r="O70" i="9" s="1"/>
  <c r="V70" i="9" s="1"/>
  <c r="Y70" i="9" s="1"/>
  <c r="V69" i="9"/>
  <c r="U69" i="9"/>
  <c r="N69" i="9"/>
  <c r="Y69" i="9" s="1"/>
  <c r="J69" i="9"/>
  <c r="O69" i="9" s="1"/>
  <c r="G69" i="9"/>
  <c r="U68" i="9"/>
  <c r="N68" i="9"/>
  <c r="Y68" i="9" s="1"/>
  <c r="J68" i="9"/>
  <c r="G68" i="9"/>
  <c r="O68" i="9" s="1"/>
  <c r="V68" i="9" s="1"/>
  <c r="U67" i="9"/>
  <c r="N67" i="9"/>
  <c r="J67" i="9"/>
  <c r="G67" i="9"/>
  <c r="O67" i="9" s="1"/>
  <c r="V67" i="9" s="1"/>
  <c r="U66" i="9"/>
  <c r="N66" i="9"/>
  <c r="J66" i="9"/>
  <c r="O66" i="9" s="1"/>
  <c r="V66" i="9" s="1"/>
  <c r="G66" i="9"/>
  <c r="U65" i="9"/>
  <c r="N65" i="9"/>
  <c r="J65" i="9"/>
  <c r="G65" i="9"/>
  <c r="O65" i="9" s="1"/>
  <c r="U64" i="9"/>
  <c r="O64" i="9"/>
  <c r="V64" i="9" s="1"/>
  <c r="N64" i="9"/>
  <c r="Y64" i="9" s="1"/>
  <c r="J64" i="9"/>
  <c r="G64" i="9"/>
  <c r="U63" i="9"/>
  <c r="N63" i="9"/>
  <c r="J63" i="9"/>
  <c r="G63" i="9"/>
  <c r="O63" i="9" s="1"/>
  <c r="V63" i="9" s="1"/>
  <c r="Y63" i="9" s="1"/>
  <c r="V62" i="9"/>
  <c r="U62" i="9"/>
  <c r="N62" i="9"/>
  <c r="Y62" i="9" s="1"/>
  <c r="J62" i="9"/>
  <c r="O62" i="9" s="1"/>
  <c r="G62" i="9"/>
  <c r="U61" i="9"/>
  <c r="N61" i="9"/>
  <c r="J61" i="9"/>
  <c r="G61" i="9"/>
  <c r="O61" i="9" s="1"/>
  <c r="V61" i="9" s="1"/>
  <c r="U60" i="9"/>
  <c r="O60" i="9"/>
  <c r="V60" i="9" s="1"/>
  <c r="N60" i="9"/>
  <c r="Y60" i="9" s="1"/>
  <c r="J60" i="9"/>
  <c r="G60" i="9"/>
  <c r="U59" i="9"/>
  <c r="N59" i="9"/>
  <c r="J59" i="9"/>
  <c r="G59" i="9"/>
  <c r="V58" i="9"/>
  <c r="U58" i="9"/>
  <c r="N58" i="9"/>
  <c r="J58" i="9"/>
  <c r="O58" i="9" s="1"/>
  <c r="G58" i="9"/>
  <c r="U57" i="9"/>
  <c r="N57" i="9"/>
  <c r="J57" i="9"/>
  <c r="G57" i="9"/>
  <c r="O57" i="9" s="1"/>
  <c r="U56" i="9"/>
  <c r="O56" i="9"/>
  <c r="V56" i="9" s="1"/>
  <c r="N56" i="9"/>
  <c r="Y56" i="9" s="1"/>
  <c r="J56" i="9"/>
  <c r="G56" i="9"/>
  <c r="U55" i="9"/>
  <c r="N55" i="9"/>
  <c r="J55" i="9"/>
  <c r="G55" i="9"/>
  <c r="V54" i="9"/>
  <c r="U54" i="9"/>
  <c r="N54" i="9"/>
  <c r="Y54" i="9" s="1"/>
  <c r="J54" i="9"/>
  <c r="O54" i="9" s="1"/>
  <c r="G54" i="9"/>
  <c r="U53" i="9"/>
  <c r="N53" i="9"/>
  <c r="J53" i="9"/>
  <c r="G53" i="9"/>
  <c r="O53" i="9" s="1"/>
  <c r="U52" i="9"/>
  <c r="O52" i="9"/>
  <c r="V52" i="9" s="1"/>
  <c r="N52" i="9"/>
  <c r="J52" i="9"/>
  <c r="G52" i="9"/>
  <c r="Y51" i="9"/>
  <c r="U51" i="9"/>
  <c r="N51" i="9"/>
  <c r="J51" i="9"/>
  <c r="G51" i="9"/>
  <c r="O51" i="9" s="1"/>
  <c r="V51" i="9" s="1"/>
  <c r="U50" i="9"/>
  <c r="N50" i="9"/>
  <c r="J50" i="9"/>
  <c r="O50" i="9" s="1"/>
  <c r="V50" i="9" s="1"/>
  <c r="G50" i="9"/>
  <c r="U49" i="9"/>
  <c r="N49" i="9"/>
  <c r="J49" i="9"/>
  <c r="G49" i="9"/>
  <c r="O49" i="9" s="1"/>
  <c r="U48" i="9"/>
  <c r="O48" i="9"/>
  <c r="V48" i="9" s="1"/>
  <c r="N48" i="9"/>
  <c r="Y48" i="9" s="1"/>
  <c r="J48" i="9"/>
  <c r="G48" i="9"/>
  <c r="U47" i="9"/>
  <c r="N47" i="9"/>
  <c r="J47" i="9"/>
  <c r="G47" i="9"/>
  <c r="O47" i="9" s="1"/>
  <c r="V47" i="9" s="1"/>
  <c r="Y47" i="9" s="1"/>
  <c r="V46" i="9"/>
  <c r="U46" i="9"/>
  <c r="N46" i="9"/>
  <c r="J46" i="9"/>
  <c r="O46" i="9" s="1"/>
  <c r="G46" i="9"/>
  <c r="U45" i="9"/>
  <c r="N45" i="9"/>
  <c r="J45" i="9"/>
  <c r="G45" i="9"/>
  <c r="O45" i="9" s="1"/>
  <c r="V45" i="9" s="1"/>
  <c r="U44" i="9"/>
  <c r="O44" i="9"/>
  <c r="V44" i="9" s="1"/>
  <c r="N44" i="9"/>
  <c r="Y44" i="9" s="1"/>
  <c r="J44" i="9"/>
  <c r="G44" i="9"/>
  <c r="U43" i="9"/>
  <c r="N43" i="9"/>
  <c r="Y43" i="9" s="1"/>
  <c r="J43" i="9"/>
  <c r="G43" i="9"/>
  <c r="U42" i="9"/>
  <c r="N42" i="9"/>
  <c r="J42" i="9"/>
  <c r="O42" i="9" s="1"/>
  <c r="V42" i="9" s="1"/>
  <c r="G42" i="9"/>
  <c r="U41" i="9"/>
  <c r="N41" i="9"/>
  <c r="J41" i="9"/>
  <c r="G41" i="9"/>
  <c r="U40" i="9"/>
  <c r="O40" i="9"/>
  <c r="V40" i="9" s="1"/>
  <c r="N40" i="9"/>
  <c r="J40" i="9"/>
  <c r="G40" i="9"/>
  <c r="U39" i="9"/>
  <c r="N39" i="9"/>
  <c r="J39" i="9"/>
  <c r="O39" i="9" s="1"/>
  <c r="V39" i="9" s="1"/>
  <c r="G39" i="9"/>
  <c r="U38" i="9"/>
  <c r="N38" i="9"/>
  <c r="J38" i="9"/>
  <c r="G38" i="9"/>
  <c r="U37" i="9"/>
  <c r="N37" i="9"/>
  <c r="J37" i="9"/>
  <c r="O37" i="9" s="1"/>
  <c r="V37" i="9" s="1"/>
  <c r="G37" i="9"/>
  <c r="U36" i="9"/>
  <c r="N36" i="9"/>
  <c r="Y36" i="9" s="1"/>
  <c r="J36" i="9"/>
  <c r="G36" i="9"/>
  <c r="U35" i="9"/>
  <c r="O35" i="9"/>
  <c r="V35" i="9" s="1"/>
  <c r="N35" i="9"/>
  <c r="J35" i="9"/>
  <c r="G35" i="9"/>
  <c r="U34" i="9"/>
  <c r="N34" i="9"/>
  <c r="J34" i="9"/>
  <c r="G34" i="9"/>
  <c r="O34" i="9" s="1"/>
  <c r="V34" i="9" s="1"/>
  <c r="Y34" i="9" s="1"/>
  <c r="U33" i="9"/>
  <c r="N33" i="9"/>
  <c r="J33" i="9"/>
  <c r="G33" i="9"/>
  <c r="O33" i="9" s="1"/>
  <c r="V33" i="9" s="1"/>
  <c r="U32" i="9"/>
  <c r="O32" i="9"/>
  <c r="V32" i="9" s="1"/>
  <c r="N32" i="9"/>
  <c r="J32" i="9"/>
  <c r="G32" i="9"/>
  <c r="U31" i="9"/>
  <c r="N31" i="9"/>
  <c r="J31" i="9"/>
  <c r="O31" i="9" s="1"/>
  <c r="V31" i="9" s="1"/>
  <c r="G31" i="9"/>
  <c r="U30" i="9"/>
  <c r="N30" i="9"/>
  <c r="J30" i="9"/>
  <c r="G30" i="9"/>
  <c r="U29" i="9"/>
  <c r="O29" i="9"/>
  <c r="V29" i="9" s="1"/>
  <c r="N29" i="9"/>
  <c r="J29" i="9"/>
  <c r="G29" i="9"/>
  <c r="U28" i="9"/>
  <c r="N28" i="9"/>
  <c r="J28" i="9"/>
  <c r="G28" i="9"/>
  <c r="U27" i="9"/>
  <c r="N27" i="9"/>
  <c r="J27" i="9"/>
  <c r="O27" i="9" s="1"/>
  <c r="V27" i="9" s="1"/>
  <c r="G27" i="9"/>
  <c r="U26" i="9"/>
  <c r="N26" i="9"/>
  <c r="J26" i="9"/>
  <c r="G26" i="9"/>
  <c r="O26" i="9" s="1"/>
  <c r="U25" i="9"/>
  <c r="O25" i="9"/>
  <c r="V25" i="9" s="1"/>
  <c r="N25" i="9"/>
  <c r="J25" i="9"/>
  <c r="G25" i="9"/>
  <c r="Y24" i="9"/>
  <c r="U24" i="9"/>
  <c r="N24" i="9"/>
  <c r="O24" i="9" s="1"/>
  <c r="V24" i="9" s="1"/>
  <c r="J24" i="9"/>
  <c r="G24" i="9"/>
  <c r="U23" i="9"/>
  <c r="N23" i="9"/>
  <c r="J23" i="9"/>
  <c r="O23" i="9" s="1"/>
  <c r="V23" i="9" s="1"/>
  <c r="G23" i="9"/>
  <c r="U22" i="9"/>
  <c r="N22" i="9"/>
  <c r="J22" i="9"/>
  <c r="G22" i="9"/>
  <c r="O22" i="9" s="1"/>
  <c r="V22" i="9" s="1"/>
  <c r="U21" i="9"/>
  <c r="O21" i="9"/>
  <c r="V21" i="9" s="1"/>
  <c r="N21" i="9"/>
  <c r="Y21" i="9" s="1"/>
  <c r="J21" i="9"/>
  <c r="G21" i="9"/>
  <c r="U20" i="9"/>
  <c r="N20" i="9"/>
  <c r="O20" i="9" s="1"/>
  <c r="V20" i="9" s="1"/>
  <c r="J20" i="9"/>
  <c r="G20" i="9"/>
  <c r="V19" i="9"/>
  <c r="U19" i="9"/>
  <c r="N19" i="9"/>
  <c r="J19" i="9"/>
  <c r="O19" i="9" s="1"/>
  <c r="G19" i="9"/>
  <c r="U18" i="9"/>
  <c r="N18" i="9"/>
  <c r="J18" i="9"/>
  <c r="G18" i="9"/>
  <c r="O18" i="9" s="1"/>
  <c r="V18" i="9" s="1"/>
  <c r="U17" i="9"/>
  <c r="O17" i="9"/>
  <c r="V17" i="9" s="1"/>
  <c r="N17" i="9"/>
  <c r="Y17" i="9" s="1"/>
  <c r="U16" i="9"/>
  <c r="N16" i="9"/>
  <c r="J16" i="9"/>
  <c r="G16" i="9"/>
  <c r="O16" i="9" s="1"/>
  <c r="U15" i="9"/>
  <c r="O15" i="9"/>
  <c r="N15" i="9"/>
  <c r="J15" i="9"/>
  <c r="G15" i="9"/>
  <c r="Y27" i="9" l="1"/>
  <c r="Y23" i="9"/>
  <c r="O28" i="9"/>
  <c r="V28" i="9" s="1"/>
  <c r="Y28" i="9" s="1"/>
  <c r="Y98" i="9"/>
  <c r="V16" i="9"/>
  <c r="Y20" i="9"/>
  <c r="Y22" i="9"/>
  <c r="Y19" i="9"/>
  <c r="V26" i="9"/>
  <c r="Y26" i="9" s="1"/>
  <c r="V15" i="9"/>
  <c r="Y16" i="9"/>
  <c r="Y18" i="9"/>
  <c r="Y25" i="9"/>
  <c r="Y55" i="9"/>
  <c r="Y32" i="9"/>
  <c r="Q141" i="9"/>
  <c r="R141" i="9" s="1"/>
  <c r="Q143" i="9"/>
  <c r="R143" i="9" s="1"/>
  <c r="Q139" i="9"/>
  <c r="R139" i="9" s="1"/>
  <c r="Q145" i="9"/>
  <c r="R145" i="9" s="1"/>
  <c r="Y49" i="9"/>
  <c r="Y50" i="9"/>
  <c r="V57" i="9"/>
  <c r="Y66" i="9"/>
  <c r="Y73" i="9"/>
  <c r="V80" i="9"/>
  <c r="Y88" i="9"/>
  <c r="Y89" i="9"/>
  <c r="V96" i="9"/>
  <c r="Y104" i="9"/>
  <c r="V111" i="9"/>
  <c r="Y115" i="9"/>
  <c r="V122" i="9"/>
  <c r="Y37" i="9"/>
  <c r="O38" i="9"/>
  <c r="V38" i="9" s="1"/>
  <c r="Y38" i="9" s="1"/>
  <c r="Y42" i="9"/>
  <c r="O43" i="9"/>
  <c r="V43" i="9" s="1"/>
  <c r="Y45" i="9"/>
  <c r="Y46" i="9"/>
  <c r="V53" i="9"/>
  <c r="O59" i="9"/>
  <c r="V59" i="9" s="1"/>
  <c r="Y59" i="9" s="1"/>
  <c r="Y61" i="9"/>
  <c r="V76" i="9"/>
  <c r="O82" i="9"/>
  <c r="V82" i="9" s="1"/>
  <c r="Y82" i="9" s="1"/>
  <c r="Y84" i="9"/>
  <c r="Y85" i="9"/>
  <c r="V92" i="9"/>
  <c r="Y92" i="9" s="1"/>
  <c r="O98" i="9"/>
  <c r="V98" i="9" s="1"/>
  <c r="Y100" i="9"/>
  <c r="V107" i="9"/>
  <c r="Y107" i="9" s="1"/>
  <c r="V118" i="9"/>
  <c r="Y118" i="9" s="1"/>
  <c r="O124" i="9"/>
  <c r="V124" i="9" s="1"/>
  <c r="Y124" i="9" s="1"/>
  <c r="Y127" i="9"/>
  <c r="Y53" i="9"/>
  <c r="Y29" i="9"/>
  <c r="O30" i="9"/>
  <c r="V30" i="9" s="1"/>
  <c r="Y30" i="9" s="1"/>
  <c r="Y35" i="9"/>
  <c r="O36" i="9"/>
  <c r="V36" i="9" s="1"/>
  <c r="Y40" i="9"/>
  <c r="O41" i="9"/>
  <c r="V41" i="9" s="1"/>
  <c r="Y41" i="9" s="1"/>
  <c r="V49" i="9"/>
  <c r="Y52" i="9"/>
  <c r="O55" i="9"/>
  <c r="V55" i="9" s="1"/>
  <c r="Y57" i="9"/>
  <c r="Y58" i="9"/>
  <c r="V65" i="9"/>
  <c r="Y65" i="9" s="1"/>
  <c r="V72" i="9"/>
  <c r="Y72" i="9" s="1"/>
  <c r="Y75" i="9"/>
  <c r="O78" i="9"/>
  <c r="V78" i="9" s="1"/>
  <c r="Y78" i="9" s="1"/>
  <c r="Y80" i="9"/>
  <c r="V88" i="9"/>
  <c r="Y91" i="9"/>
  <c r="O94" i="9"/>
  <c r="V94" i="9" s="1"/>
  <c r="Y94" i="9" s="1"/>
  <c r="Y96" i="9"/>
  <c r="Y97" i="9"/>
  <c r="O109" i="9"/>
  <c r="V109" i="9" s="1"/>
  <c r="Y109" i="9" s="1"/>
  <c r="V114" i="9"/>
  <c r="Y114" i="9" s="1"/>
  <c r="Y117" i="9"/>
  <c r="O120" i="9"/>
  <c r="V120" i="9" s="1"/>
  <c r="Y120" i="9" s="1"/>
  <c r="Y122" i="9"/>
  <c r="Y123" i="9"/>
  <c r="V130" i="9"/>
  <c r="O131" i="9"/>
  <c r="V131" i="9" s="1"/>
  <c r="O143" i="9" l="1"/>
  <c r="P143" i="9" s="1"/>
  <c r="S145" i="9"/>
  <c r="F142" i="9"/>
  <c r="S141" i="9"/>
  <c r="S139" i="9"/>
  <c r="S143" i="9"/>
  <c r="O139" i="9"/>
  <c r="P139" i="9" s="1"/>
  <c r="Y15" i="9"/>
  <c r="O145" i="9"/>
  <c r="P145" i="9" s="1"/>
  <c r="O141" i="9"/>
  <c r="P141" i="9" s="1"/>
  <c r="F143" i="9" l="1"/>
  <c r="F145" i="9" s="1"/>
  <c r="J138" i="9"/>
  <c r="F138" i="9"/>
  <c r="F144" i="9" s="1"/>
  <c r="I138" i="9"/>
  <c r="H138" i="9"/>
  <c r="G138" i="9"/>
  <c r="R131" i="8" l="1"/>
  <c r="S131" i="8" s="1"/>
  <c r="R130" i="8"/>
  <c r="S130" i="8" s="1"/>
  <c r="V130" i="8" s="1"/>
  <c r="R129" i="8"/>
  <c r="K129" i="8"/>
  <c r="G129" i="8"/>
  <c r="L129" i="8" s="1"/>
  <c r="R128" i="8"/>
  <c r="S128" i="8" s="1"/>
  <c r="K128" i="8"/>
  <c r="G128" i="8"/>
  <c r="L128" i="8" s="1"/>
  <c r="R127" i="8"/>
  <c r="L127" i="8"/>
  <c r="S127" i="8" s="1"/>
  <c r="K127" i="8"/>
  <c r="G127" i="8"/>
  <c r="R126" i="8"/>
  <c r="K126" i="8"/>
  <c r="G126" i="8"/>
  <c r="R125" i="8"/>
  <c r="K125" i="8"/>
  <c r="G125" i="8"/>
  <c r="R124" i="8"/>
  <c r="K124" i="8"/>
  <c r="G124" i="8"/>
  <c r="L124" i="8" s="1"/>
  <c r="S124" i="8" s="1"/>
  <c r="R123" i="8"/>
  <c r="K123" i="8"/>
  <c r="G123" i="8"/>
  <c r="R122" i="8"/>
  <c r="L122" i="8"/>
  <c r="S122" i="8" s="1"/>
  <c r="K122" i="8"/>
  <c r="G122" i="8"/>
  <c r="R121" i="8"/>
  <c r="K121" i="8"/>
  <c r="G121" i="8"/>
  <c r="R120" i="8"/>
  <c r="V120" i="8" s="1"/>
  <c r="K120" i="8"/>
  <c r="L120" i="8" s="1"/>
  <c r="S120" i="8" s="1"/>
  <c r="G120" i="8"/>
  <c r="R119" i="8"/>
  <c r="K119" i="8"/>
  <c r="G119" i="8"/>
  <c r="L119" i="8" s="1"/>
  <c r="R118" i="8"/>
  <c r="K118" i="8"/>
  <c r="G118" i="8"/>
  <c r="R117" i="8"/>
  <c r="K117" i="8"/>
  <c r="G117" i="8"/>
  <c r="L117" i="8" s="1"/>
  <c r="R116" i="8"/>
  <c r="K116" i="8"/>
  <c r="G116" i="8"/>
  <c r="R115" i="8"/>
  <c r="K115" i="8"/>
  <c r="G115" i="8"/>
  <c r="R114" i="8"/>
  <c r="K114" i="8"/>
  <c r="G114" i="8"/>
  <c r="R113" i="8"/>
  <c r="K113" i="8"/>
  <c r="G113" i="8"/>
  <c r="L113" i="8" s="1"/>
  <c r="S113" i="8" s="1"/>
  <c r="R112" i="8"/>
  <c r="K112" i="8"/>
  <c r="G112" i="8"/>
  <c r="R111" i="8"/>
  <c r="K111" i="8"/>
  <c r="G111" i="8"/>
  <c r="L111" i="8" s="1"/>
  <c r="R110" i="8"/>
  <c r="K110" i="8"/>
  <c r="L110" i="8" s="1"/>
  <c r="G110" i="8"/>
  <c r="R109" i="8"/>
  <c r="K109" i="8"/>
  <c r="G109" i="8"/>
  <c r="L109" i="8" s="1"/>
  <c r="R108" i="8"/>
  <c r="K108" i="8"/>
  <c r="G108" i="8"/>
  <c r="R107" i="8"/>
  <c r="K107" i="8"/>
  <c r="G107" i="8"/>
  <c r="L107" i="8" s="1"/>
  <c r="V106" i="8"/>
  <c r="R106" i="8"/>
  <c r="K106" i="8"/>
  <c r="G106" i="8"/>
  <c r="R105" i="8"/>
  <c r="K105" i="8"/>
  <c r="G105" i="8"/>
  <c r="R104" i="8"/>
  <c r="K104" i="8"/>
  <c r="G104" i="8"/>
  <c r="R103" i="8"/>
  <c r="K103" i="8"/>
  <c r="G103" i="8"/>
  <c r="L103" i="8" s="1"/>
  <c r="R102" i="8"/>
  <c r="K102" i="8"/>
  <c r="G102" i="8"/>
  <c r="V101" i="8"/>
  <c r="R101" i="8"/>
  <c r="K101" i="8"/>
  <c r="G101" i="8"/>
  <c r="L101" i="8" s="1"/>
  <c r="R100" i="8"/>
  <c r="K100" i="8"/>
  <c r="L100" i="8" s="1"/>
  <c r="G100" i="8"/>
  <c r="R99" i="8"/>
  <c r="K99" i="8"/>
  <c r="G99" i="8"/>
  <c r="L99" i="8" s="1"/>
  <c r="R98" i="8"/>
  <c r="K98" i="8"/>
  <c r="G98" i="8"/>
  <c r="R97" i="8"/>
  <c r="K97" i="8"/>
  <c r="G97" i="8"/>
  <c r="L97" i="8" s="1"/>
  <c r="R96" i="8"/>
  <c r="K96" i="8"/>
  <c r="L96" i="8" s="1"/>
  <c r="G96" i="8"/>
  <c r="R95" i="8"/>
  <c r="K95" i="8"/>
  <c r="G95" i="8"/>
  <c r="L95" i="8" s="1"/>
  <c r="R94" i="8"/>
  <c r="K94" i="8"/>
  <c r="G94" i="8"/>
  <c r="R93" i="8"/>
  <c r="K93" i="8"/>
  <c r="G93" i="8"/>
  <c r="L93" i="8" s="1"/>
  <c r="R92" i="8"/>
  <c r="K92" i="8"/>
  <c r="L92" i="8" s="1"/>
  <c r="G92" i="8"/>
  <c r="R91" i="8"/>
  <c r="K91" i="8"/>
  <c r="G91" i="8"/>
  <c r="L91" i="8" s="1"/>
  <c r="R90" i="8"/>
  <c r="K90" i="8"/>
  <c r="G90" i="8"/>
  <c r="R89" i="8"/>
  <c r="K89" i="8"/>
  <c r="G89" i="8"/>
  <c r="L89" i="8" s="1"/>
  <c r="R88" i="8"/>
  <c r="K88" i="8"/>
  <c r="L88" i="8" s="1"/>
  <c r="G88" i="8"/>
  <c r="R87" i="8"/>
  <c r="K87" i="8"/>
  <c r="G87" i="8"/>
  <c r="L87" i="8" s="1"/>
  <c r="R86" i="8"/>
  <c r="K86" i="8"/>
  <c r="G86" i="8"/>
  <c r="R85" i="8"/>
  <c r="K85" i="8"/>
  <c r="G85" i="8"/>
  <c r="L85" i="8" s="1"/>
  <c r="R84" i="8"/>
  <c r="K84" i="8"/>
  <c r="L84" i="8" s="1"/>
  <c r="G84" i="8"/>
  <c r="R83" i="8"/>
  <c r="K83" i="8"/>
  <c r="G83" i="8"/>
  <c r="L83" i="8" s="1"/>
  <c r="S83" i="8" s="1"/>
  <c r="R82" i="8"/>
  <c r="K82" i="8"/>
  <c r="G82" i="8"/>
  <c r="R81" i="8"/>
  <c r="K81" i="8"/>
  <c r="G81" i="8"/>
  <c r="L81" i="8" s="1"/>
  <c r="R80" i="8"/>
  <c r="K80" i="8"/>
  <c r="L80" i="8" s="1"/>
  <c r="S80" i="8" s="1"/>
  <c r="V80" i="8" s="1"/>
  <c r="G80" i="8"/>
  <c r="R79" i="8"/>
  <c r="K79" i="8"/>
  <c r="G79" i="8"/>
  <c r="L79" i="8" s="1"/>
  <c r="S79" i="8" s="1"/>
  <c r="R78" i="8"/>
  <c r="K78" i="8"/>
  <c r="G78" i="8"/>
  <c r="L78" i="8" s="1"/>
  <c r="S78" i="8" s="1"/>
  <c r="V78" i="8" s="1"/>
  <c r="R77" i="8"/>
  <c r="K77" i="8"/>
  <c r="G77" i="8"/>
  <c r="L77" i="8" s="1"/>
  <c r="S77" i="8" s="1"/>
  <c r="R76" i="8"/>
  <c r="K76" i="8"/>
  <c r="G76" i="8"/>
  <c r="R75" i="8"/>
  <c r="V75" i="8" s="1"/>
  <c r="K75" i="8"/>
  <c r="G75" i="8"/>
  <c r="L75" i="8" s="1"/>
  <c r="S75" i="8" s="1"/>
  <c r="R74" i="8"/>
  <c r="K74" i="8"/>
  <c r="G74" i="8"/>
  <c r="R73" i="8"/>
  <c r="L73" i="8"/>
  <c r="S73" i="8" s="1"/>
  <c r="V73" i="8" s="1"/>
  <c r="K73" i="8"/>
  <c r="G73" i="8"/>
  <c r="R72" i="8"/>
  <c r="K72" i="8"/>
  <c r="G72" i="8"/>
  <c r="R71" i="8"/>
  <c r="V71" i="8" s="1"/>
  <c r="L71" i="8"/>
  <c r="S71" i="8" s="1"/>
  <c r="K71" i="8"/>
  <c r="G71" i="8"/>
  <c r="R70" i="8"/>
  <c r="K70" i="8"/>
  <c r="G70" i="8"/>
  <c r="R69" i="8"/>
  <c r="K69" i="8"/>
  <c r="L69" i="8" s="1"/>
  <c r="S69" i="8" s="1"/>
  <c r="G69" i="8"/>
  <c r="R68" i="8"/>
  <c r="K68" i="8"/>
  <c r="L68" i="8" s="1"/>
  <c r="S68" i="8" s="1"/>
  <c r="G68" i="8"/>
  <c r="R67" i="8"/>
  <c r="K67" i="8"/>
  <c r="G67" i="8"/>
  <c r="R66" i="8"/>
  <c r="V66" i="8" s="1"/>
  <c r="K66" i="8"/>
  <c r="L66" i="8" s="1"/>
  <c r="S66" i="8" s="1"/>
  <c r="G66" i="8"/>
  <c r="R65" i="8"/>
  <c r="K65" i="8"/>
  <c r="G65" i="8"/>
  <c r="R64" i="8"/>
  <c r="K64" i="8"/>
  <c r="G64" i="8"/>
  <c r="R63" i="8"/>
  <c r="K63" i="8"/>
  <c r="G63" i="8"/>
  <c r="L63" i="8" s="1"/>
  <c r="R62" i="8"/>
  <c r="L62" i="8"/>
  <c r="S62" i="8" s="1"/>
  <c r="K62" i="8"/>
  <c r="G62" i="8"/>
  <c r="R61" i="8"/>
  <c r="L61" i="8"/>
  <c r="S61" i="8" s="1"/>
  <c r="K61" i="8"/>
  <c r="G61" i="8"/>
  <c r="R60" i="8"/>
  <c r="K60" i="8"/>
  <c r="G60" i="8"/>
  <c r="R59" i="8"/>
  <c r="K59" i="8"/>
  <c r="G59" i="8"/>
  <c r="L59" i="8" s="1"/>
  <c r="S59" i="8" s="1"/>
  <c r="R58" i="8"/>
  <c r="K58" i="8"/>
  <c r="G58" i="8"/>
  <c r="L58" i="8" s="1"/>
  <c r="S58" i="8" s="1"/>
  <c r="V58" i="8" s="1"/>
  <c r="R57" i="8"/>
  <c r="K57" i="8"/>
  <c r="G57" i="8"/>
  <c r="L57" i="8" s="1"/>
  <c r="S57" i="8" s="1"/>
  <c r="R56" i="8"/>
  <c r="K56" i="8"/>
  <c r="G56" i="8"/>
  <c r="L56" i="8" s="1"/>
  <c r="S56" i="8" s="1"/>
  <c r="V56" i="8" s="1"/>
  <c r="R55" i="8"/>
  <c r="K55" i="8"/>
  <c r="G55" i="8"/>
  <c r="L55" i="8" s="1"/>
  <c r="R54" i="8"/>
  <c r="L54" i="8"/>
  <c r="S54" i="8" s="1"/>
  <c r="V54" i="8" s="1"/>
  <c r="K54" i="8"/>
  <c r="G54" i="8"/>
  <c r="R53" i="8"/>
  <c r="L53" i="8"/>
  <c r="S53" i="8" s="1"/>
  <c r="K53" i="8"/>
  <c r="G53" i="8"/>
  <c r="R52" i="8"/>
  <c r="K52" i="8"/>
  <c r="G52" i="8"/>
  <c r="R51" i="8"/>
  <c r="K51" i="8"/>
  <c r="G51" i="8"/>
  <c r="R50" i="8"/>
  <c r="K50" i="8"/>
  <c r="G50" i="8"/>
  <c r="L50" i="8" s="1"/>
  <c r="R49" i="8"/>
  <c r="K49" i="8"/>
  <c r="G49" i="8"/>
  <c r="R48" i="8"/>
  <c r="K48" i="8"/>
  <c r="G48" i="8"/>
  <c r="R47" i="8"/>
  <c r="K47" i="8"/>
  <c r="G47" i="8"/>
  <c r="R46" i="8"/>
  <c r="K46" i="8"/>
  <c r="G46" i="8"/>
  <c r="L46" i="8" s="1"/>
  <c r="R45" i="8"/>
  <c r="K45" i="8"/>
  <c r="G45" i="8"/>
  <c r="R44" i="8"/>
  <c r="K44" i="8"/>
  <c r="G44" i="8"/>
  <c r="R43" i="8"/>
  <c r="K43" i="8"/>
  <c r="G43" i="8"/>
  <c r="L43" i="8" s="1"/>
  <c r="S43" i="8" s="1"/>
  <c r="R42" i="8"/>
  <c r="K42" i="8"/>
  <c r="G42" i="8"/>
  <c r="L42" i="8" s="1"/>
  <c r="S42" i="8" s="1"/>
  <c r="R41" i="8"/>
  <c r="K41" i="8"/>
  <c r="G41" i="8"/>
  <c r="L41" i="8" s="1"/>
  <c r="S41" i="8" s="1"/>
  <c r="R40" i="8"/>
  <c r="K40" i="8"/>
  <c r="G40" i="8"/>
  <c r="L40" i="8" s="1"/>
  <c r="S40" i="8" s="1"/>
  <c r="V40" i="8" s="1"/>
  <c r="R39" i="8"/>
  <c r="K39" i="8"/>
  <c r="G39" i="8"/>
  <c r="L39" i="8" s="1"/>
  <c r="R38" i="8"/>
  <c r="K38" i="8"/>
  <c r="G38" i="8"/>
  <c r="R37" i="8"/>
  <c r="K37" i="8"/>
  <c r="L37" i="8" s="1"/>
  <c r="S37" i="8" s="1"/>
  <c r="G37" i="8"/>
  <c r="R36" i="8"/>
  <c r="K36" i="8"/>
  <c r="G36" i="8"/>
  <c r="L36" i="8" s="1"/>
  <c r="S36" i="8" s="1"/>
  <c r="R35" i="8"/>
  <c r="K35" i="8"/>
  <c r="G35" i="8"/>
  <c r="R34" i="8"/>
  <c r="K34" i="8"/>
  <c r="G34" i="8"/>
  <c r="L34" i="8" s="1"/>
  <c r="R33" i="8"/>
  <c r="K33" i="8"/>
  <c r="L33" i="8" s="1"/>
  <c r="S33" i="8" s="1"/>
  <c r="G33" i="8"/>
  <c r="R32" i="8"/>
  <c r="K32" i="8"/>
  <c r="G32" i="8"/>
  <c r="L32" i="8" s="1"/>
  <c r="S32" i="8" s="1"/>
  <c r="R31" i="8"/>
  <c r="K31" i="8"/>
  <c r="G31" i="8"/>
  <c r="R30" i="8"/>
  <c r="K30" i="8"/>
  <c r="G30" i="8"/>
  <c r="L30" i="8" s="1"/>
  <c r="R29" i="8"/>
  <c r="L29" i="8"/>
  <c r="S29" i="8" s="1"/>
  <c r="K29" i="8"/>
  <c r="G29" i="8"/>
  <c r="R28" i="8"/>
  <c r="L28" i="8"/>
  <c r="S28" i="8" s="1"/>
  <c r="K28" i="8"/>
  <c r="G28" i="8"/>
  <c r="R27" i="8"/>
  <c r="K27" i="8"/>
  <c r="G27" i="8"/>
  <c r="R26" i="8"/>
  <c r="K26" i="8"/>
  <c r="G26" i="8"/>
  <c r="L26" i="8" s="1"/>
  <c r="S26" i="8" s="1"/>
  <c r="R25" i="8"/>
  <c r="K25" i="8"/>
  <c r="G25" i="8"/>
  <c r="L25" i="8" s="1"/>
  <c r="S25" i="8" s="1"/>
  <c r="V25" i="8" s="1"/>
  <c r="R24" i="8"/>
  <c r="K24" i="8"/>
  <c r="G24" i="8"/>
  <c r="L24" i="8" s="1"/>
  <c r="S24" i="8" s="1"/>
  <c r="R23" i="8"/>
  <c r="K23" i="8"/>
  <c r="G23" i="8"/>
  <c r="L23" i="8" s="1"/>
  <c r="S23" i="8" s="1"/>
  <c r="V23" i="8" s="1"/>
  <c r="R22" i="8"/>
  <c r="K22" i="8"/>
  <c r="G22" i="8"/>
  <c r="L22" i="8" s="1"/>
  <c r="R21" i="8"/>
  <c r="L21" i="8"/>
  <c r="S21" i="8" s="1"/>
  <c r="V21" i="8" s="1"/>
  <c r="K21" i="8"/>
  <c r="G21" i="8"/>
  <c r="R20" i="8"/>
  <c r="L20" i="8"/>
  <c r="S20" i="8" s="1"/>
  <c r="K20" i="8"/>
  <c r="G20" i="8"/>
  <c r="R19" i="8"/>
  <c r="K19" i="8"/>
  <c r="G19" i="8"/>
  <c r="R18" i="8"/>
  <c r="K18" i="8"/>
  <c r="G18" i="8"/>
  <c r="L18" i="8" s="1"/>
  <c r="S18" i="8" s="1"/>
  <c r="R17" i="8"/>
  <c r="K17" i="8"/>
  <c r="G17" i="8"/>
  <c r="L17" i="8" s="1"/>
  <c r="S17" i="8" s="1"/>
  <c r="V17" i="8" s="1"/>
  <c r="R16" i="8"/>
  <c r="K16" i="8"/>
  <c r="G16" i="8"/>
  <c r="L16" i="8" s="1"/>
  <c r="S16" i="8" s="1"/>
  <c r="R15" i="8"/>
  <c r="K15" i="8"/>
  <c r="G15" i="8"/>
  <c r="L15" i="8" s="1"/>
  <c r="V118" i="8" l="1"/>
  <c r="V33" i="8"/>
  <c r="L47" i="8"/>
  <c r="L51" i="8"/>
  <c r="L104" i="8"/>
  <c r="L114" i="8"/>
  <c r="S114" i="8" s="1"/>
  <c r="L118" i="8"/>
  <c r="S118" i="8" s="1"/>
  <c r="L125" i="8"/>
  <c r="S125" i="8" s="1"/>
  <c r="V125" i="8" s="1"/>
  <c r="V30" i="8"/>
  <c r="S30" i="8"/>
  <c r="V32" i="8"/>
  <c r="S34" i="8"/>
  <c r="L35" i="8"/>
  <c r="S35" i="8" s="1"/>
  <c r="S39" i="8"/>
  <c r="S55" i="8"/>
  <c r="V55" i="8" s="1"/>
  <c r="S63" i="8"/>
  <c r="V63" i="8" s="1"/>
  <c r="L64" i="8"/>
  <c r="S64" i="8" s="1"/>
  <c r="S81" i="8"/>
  <c r="L82" i="8"/>
  <c r="S82" i="8" s="1"/>
  <c r="V82" i="8" s="1"/>
  <c r="V83" i="8"/>
  <c r="S85" i="8"/>
  <c r="L86" i="8"/>
  <c r="L90" i="8"/>
  <c r="S90" i="8" s="1"/>
  <c r="V90" i="8" s="1"/>
  <c r="L94" i="8"/>
  <c r="L98" i="8"/>
  <c r="L108" i="8"/>
  <c r="L112" i="8"/>
  <c r="S112" i="8" s="1"/>
  <c r="V112" i="8" s="1"/>
  <c r="V34" i="8"/>
  <c r="V85" i="8"/>
  <c r="S22" i="8"/>
  <c r="L31" i="8"/>
  <c r="S31" i="8" s="1"/>
  <c r="V31" i="8" s="1"/>
  <c r="L19" i="8"/>
  <c r="S19" i="8" s="1"/>
  <c r="V19" i="8" s="1"/>
  <c r="L27" i="8"/>
  <c r="S27" i="8" s="1"/>
  <c r="V27" i="8" s="1"/>
  <c r="V35" i="8"/>
  <c r="L38" i="8"/>
  <c r="S38" i="8" s="1"/>
  <c r="V38" i="8" s="1"/>
  <c r="L44" i="8"/>
  <c r="L45" i="8"/>
  <c r="L48" i="8"/>
  <c r="S48" i="8" s="1"/>
  <c r="V48" i="8" s="1"/>
  <c r="L49" i="8"/>
  <c r="L52" i="8"/>
  <c r="S52" i="8" s="1"/>
  <c r="V52" i="8" s="1"/>
  <c r="L60" i="8"/>
  <c r="S60" i="8" s="1"/>
  <c r="V60" i="8" s="1"/>
  <c r="V64" i="8"/>
  <c r="L102" i="8"/>
  <c r="L105" i="8"/>
  <c r="L106" i="8"/>
  <c r="L115" i="8"/>
  <c r="S115" i="8" s="1"/>
  <c r="L116" i="8"/>
  <c r="S116" i="8" s="1"/>
  <c r="V116" i="8" s="1"/>
  <c r="L121" i="8"/>
  <c r="S121" i="8" s="1"/>
  <c r="L123" i="8"/>
  <c r="S123" i="8" s="1"/>
  <c r="L126" i="8"/>
  <c r="S126" i="8" s="1"/>
  <c r="S15" i="8"/>
  <c r="V16" i="8"/>
  <c r="V28" i="8"/>
  <c r="S44" i="8"/>
  <c r="V44" i="8" s="1"/>
  <c r="V92" i="8"/>
  <c r="V39" i="8"/>
  <c r="V20" i="8"/>
  <c r="V24" i="8"/>
  <c r="V53" i="8"/>
  <c r="V57" i="8"/>
  <c r="V61" i="8"/>
  <c r="V37" i="8"/>
  <c r="V41" i="8"/>
  <c r="S46" i="8"/>
  <c r="V46" i="8" s="1"/>
  <c r="S50" i="8"/>
  <c r="V50" i="8" s="1"/>
  <c r="V18" i="8"/>
  <c r="V22" i="8"/>
  <c r="V26" i="8"/>
  <c r="V42" i="8"/>
  <c r="S45" i="8"/>
  <c r="V45" i="8" s="1"/>
  <c r="S47" i="8"/>
  <c r="V47" i="8" s="1"/>
  <c r="S49" i="8"/>
  <c r="V49" i="8" s="1"/>
  <c r="S51" i="8"/>
  <c r="V59" i="8"/>
  <c r="R137" i="8"/>
  <c r="S137" i="8" s="1"/>
  <c r="R139" i="8"/>
  <c r="S139" i="8" s="1"/>
  <c r="R141" i="8"/>
  <c r="S141" i="8" s="1"/>
  <c r="L65" i="8"/>
  <c r="S65" i="8" s="1"/>
  <c r="V65" i="8" s="1"/>
  <c r="L70" i="8"/>
  <c r="S70" i="8" s="1"/>
  <c r="V70" i="8" s="1"/>
  <c r="L74" i="8"/>
  <c r="S74" i="8" s="1"/>
  <c r="V74" i="8" s="1"/>
  <c r="V79" i="8"/>
  <c r="V127" i="8"/>
  <c r="S87" i="8"/>
  <c r="V87" i="8" s="1"/>
  <c r="S89" i="8"/>
  <c r="V89" i="8" s="1"/>
  <c r="S91" i="8"/>
  <c r="V91" i="8" s="1"/>
  <c r="S93" i="8"/>
  <c r="V93" i="8" s="1"/>
  <c r="S95" i="8"/>
  <c r="V95" i="8" s="1"/>
  <c r="S97" i="8"/>
  <c r="V97" i="8" s="1"/>
  <c r="S99" i="8"/>
  <c r="V99" i="8" s="1"/>
  <c r="S101" i="8"/>
  <c r="S103" i="8"/>
  <c r="V103" i="8" s="1"/>
  <c r="S105" i="8"/>
  <c r="V105" i="8" s="1"/>
  <c r="S107" i="8"/>
  <c r="V107" i="8" s="1"/>
  <c r="S109" i="8"/>
  <c r="V109" i="8" s="1"/>
  <c r="S111" i="8"/>
  <c r="V111" i="8" s="1"/>
  <c r="V115" i="8"/>
  <c r="S119" i="8"/>
  <c r="V119" i="8" s="1"/>
  <c r="V124" i="8"/>
  <c r="S129" i="8"/>
  <c r="R135" i="8"/>
  <c r="S135" i="8" s="1"/>
  <c r="V77" i="8"/>
  <c r="L67" i="8"/>
  <c r="S67" i="8" s="1"/>
  <c r="V67" i="8" s="1"/>
  <c r="L72" i="8"/>
  <c r="S72" i="8" s="1"/>
  <c r="V72" i="8" s="1"/>
  <c r="L76" i="8"/>
  <c r="S76" i="8" s="1"/>
  <c r="S84" i="8"/>
  <c r="S86" i="8"/>
  <c r="V86" i="8" s="1"/>
  <c r="S88" i="8"/>
  <c r="V88" i="8" s="1"/>
  <c r="S92" i="8"/>
  <c r="S94" i="8"/>
  <c r="V94" i="8" s="1"/>
  <c r="S96" i="8"/>
  <c r="V96" i="8" s="1"/>
  <c r="S98" i="8"/>
  <c r="V98" i="8" s="1"/>
  <c r="S100" i="8"/>
  <c r="V100" i="8" s="1"/>
  <c r="S102" i="8"/>
  <c r="V102" i="8" s="1"/>
  <c r="S104" i="8"/>
  <c r="V104" i="8" s="1"/>
  <c r="S106" i="8"/>
  <c r="S108" i="8"/>
  <c r="V108" i="8" s="1"/>
  <c r="S110" i="8"/>
  <c r="V110" i="8" s="1"/>
  <c r="V113" i="8"/>
  <c r="S117" i="8"/>
  <c r="V117" i="8" s="1"/>
  <c r="V123" i="8"/>
  <c r="V84" i="8" l="1"/>
  <c r="G71" i="5"/>
  <c r="V114" i="8"/>
  <c r="G100" i="5"/>
  <c r="W135" i="8"/>
  <c r="P135" i="8"/>
  <c r="Q135" i="8" s="1"/>
  <c r="P137" i="8"/>
  <c r="Q137" i="8" s="1"/>
  <c r="T141" i="8"/>
  <c r="F138" i="8"/>
  <c r="T135" i="8"/>
  <c r="T137" i="8"/>
  <c r="T136" i="8"/>
  <c r="V15" i="8"/>
  <c r="T139" i="8"/>
  <c r="P141" i="8"/>
  <c r="Q141" i="8" s="1"/>
  <c r="P139" i="8"/>
  <c r="Q139" i="8" s="1"/>
  <c r="F139" i="8" l="1"/>
  <c r="H134" i="8"/>
  <c r="G134" i="8"/>
  <c r="J134" i="8"/>
  <c r="F134" i="8"/>
  <c r="I134" i="8"/>
  <c r="F140" i="8" l="1"/>
  <c r="F141" i="8" s="1"/>
  <c r="U130" i="6" l="1"/>
  <c r="N130" i="6"/>
  <c r="J130" i="6"/>
  <c r="G130" i="6"/>
  <c r="O130" i="6" s="1"/>
  <c r="U129" i="6"/>
  <c r="O129" i="6"/>
  <c r="V129" i="6" s="1"/>
  <c r="N129" i="6"/>
  <c r="J129" i="6"/>
  <c r="G129" i="6"/>
  <c r="U128" i="6"/>
  <c r="N128" i="6"/>
  <c r="Y128" i="6" s="1"/>
  <c r="J128" i="6"/>
  <c r="G128" i="6"/>
  <c r="U127" i="6"/>
  <c r="N127" i="6"/>
  <c r="J127" i="6"/>
  <c r="O127" i="6" s="1"/>
  <c r="V127" i="6" s="1"/>
  <c r="G127" i="6"/>
  <c r="U126" i="6"/>
  <c r="N126" i="6"/>
  <c r="Y126" i="6" s="1"/>
  <c r="J126" i="6"/>
  <c r="G126" i="6"/>
  <c r="O126" i="6" s="1"/>
  <c r="U125" i="6"/>
  <c r="O125" i="6"/>
  <c r="V125" i="6" s="1"/>
  <c r="N125" i="6"/>
  <c r="J125" i="6"/>
  <c r="G125" i="6"/>
  <c r="U124" i="6"/>
  <c r="N124" i="6"/>
  <c r="J124" i="6"/>
  <c r="G124" i="6"/>
  <c r="O124" i="6" s="1"/>
  <c r="V124" i="6" s="1"/>
  <c r="Y124" i="6" s="1"/>
  <c r="U123" i="6"/>
  <c r="N123" i="6"/>
  <c r="J123" i="6"/>
  <c r="O123" i="6" s="1"/>
  <c r="V123" i="6" s="1"/>
  <c r="G123" i="6"/>
  <c r="U122" i="6"/>
  <c r="N122" i="6"/>
  <c r="Y122" i="6" s="1"/>
  <c r="J122" i="6"/>
  <c r="G122" i="6"/>
  <c r="O122" i="6" s="1"/>
  <c r="V122" i="6" s="1"/>
  <c r="U121" i="6"/>
  <c r="O121" i="6"/>
  <c r="V121" i="6" s="1"/>
  <c r="N121" i="6"/>
  <c r="Y121" i="6" s="1"/>
  <c r="J121" i="6"/>
  <c r="G121" i="6"/>
  <c r="U120" i="6"/>
  <c r="N120" i="6"/>
  <c r="J120" i="6"/>
  <c r="G120" i="6"/>
  <c r="O120" i="6" s="1"/>
  <c r="V120" i="6" s="1"/>
  <c r="Y120" i="6" s="1"/>
  <c r="V119" i="6"/>
  <c r="U119" i="6"/>
  <c r="N119" i="6"/>
  <c r="J119" i="6"/>
  <c r="O119" i="6" s="1"/>
  <c r="G119" i="6"/>
  <c r="U118" i="6"/>
  <c r="N118" i="6"/>
  <c r="J118" i="6"/>
  <c r="G118" i="6"/>
  <c r="O118" i="6" s="1"/>
  <c r="V118" i="6" s="1"/>
  <c r="U117" i="6"/>
  <c r="O117" i="6"/>
  <c r="V117" i="6" s="1"/>
  <c r="N117" i="6"/>
  <c r="Y117" i="6" s="1"/>
  <c r="J117" i="6"/>
  <c r="G117" i="6"/>
  <c r="U116" i="6"/>
  <c r="N116" i="6"/>
  <c r="J116" i="6"/>
  <c r="G116" i="6"/>
  <c r="V115" i="6"/>
  <c r="U115" i="6"/>
  <c r="N115" i="6"/>
  <c r="J115" i="6"/>
  <c r="O115" i="6" s="1"/>
  <c r="G115" i="6"/>
  <c r="U114" i="6"/>
  <c r="N114" i="6"/>
  <c r="J114" i="6"/>
  <c r="G114" i="6"/>
  <c r="O114" i="6" s="1"/>
  <c r="U113" i="6"/>
  <c r="O113" i="6"/>
  <c r="V113" i="6" s="1"/>
  <c r="N113" i="6"/>
  <c r="J113" i="6"/>
  <c r="G113" i="6"/>
  <c r="U112" i="6"/>
  <c r="N112" i="6"/>
  <c r="J112" i="6"/>
  <c r="G112" i="6"/>
  <c r="U111" i="6"/>
  <c r="N111" i="6"/>
  <c r="J111" i="6"/>
  <c r="O111" i="6" s="1"/>
  <c r="V111" i="6" s="1"/>
  <c r="G111" i="6"/>
  <c r="U110" i="6"/>
  <c r="N110" i="6"/>
  <c r="J110" i="6"/>
  <c r="G110" i="6"/>
  <c r="O110" i="6" s="1"/>
  <c r="U109" i="6"/>
  <c r="O109" i="6"/>
  <c r="V109" i="6" s="1"/>
  <c r="N109" i="6"/>
  <c r="J109" i="6"/>
  <c r="G109" i="6"/>
  <c r="U108" i="6"/>
  <c r="N108" i="6"/>
  <c r="J108" i="6"/>
  <c r="G108" i="6"/>
  <c r="O108" i="6" s="1"/>
  <c r="V108" i="6" s="1"/>
  <c r="Y108" i="6" s="1"/>
  <c r="U107" i="6"/>
  <c r="N107" i="6"/>
  <c r="J107" i="6"/>
  <c r="O107" i="6" s="1"/>
  <c r="V107" i="6" s="1"/>
  <c r="G107" i="6"/>
  <c r="U106" i="6"/>
  <c r="N106" i="6"/>
  <c r="Y106" i="6" s="1"/>
  <c r="J106" i="6"/>
  <c r="G106" i="6"/>
  <c r="O106" i="6" s="1"/>
  <c r="V106" i="6" s="1"/>
  <c r="U105" i="6"/>
  <c r="O105" i="6"/>
  <c r="V105" i="6" s="1"/>
  <c r="N105" i="6"/>
  <c r="Y105" i="6" s="1"/>
  <c r="J105" i="6"/>
  <c r="G105" i="6"/>
  <c r="U104" i="6"/>
  <c r="N104" i="6"/>
  <c r="J104" i="6"/>
  <c r="G104" i="6"/>
  <c r="O104" i="6" s="1"/>
  <c r="V104" i="6" s="1"/>
  <c r="Y104" i="6" s="1"/>
  <c r="V103" i="6"/>
  <c r="U103" i="6"/>
  <c r="N103" i="6"/>
  <c r="J103" i="6"/>
  <c r="O103" i="6" s="1"/>
  <c r="G103" i="6"/>
  <c r="U102" i="6"/>
  <c r="N102" i="6"/>
  <c r="J102" i="6"/>
  <c r="G102" i="6"/>
  <c r="O102" i="6" s="1"/>
  <c r="V102" i="6" s="1"/>
  <c r="U101" i="6"/>
  <c r="O101" i="6"/>
  <c r="V101" i="6" s="1"/>
  <c r="N101" i="6"/>
  <c r="Y101" i="6" s="1"/>
  <c r="J101" i="6"/>
  <c r="G101" i="6"/>
  <c r="U100" i="6"/>
  <c r="N100" i="6"/>
  <c r="J100" i="6"/>
  <c r="G100" i="6"/>
  <c r="U99" i="6"/>
  <c r="N99" i="6"/>
  <c r="J99" i="6"/>
  <c r="G99" i="6"/>
  <c r="O99" i="6" s="1"/>
  <c r="V99" i="6" s="1"/>
  <c r="U98" i="6"/>
  <c r="N98" i="6"/>
  <c r="J98" i="6"/>
  <c r="G98" i="6"/>
  <c r="O98" i="6" s="1"/>
  <c r="U97" i="6"/>
  <c r="O97" i="6"/>
  <c r="V97" i="6" s="1"/>
  <c r="N97" i="6"/>
  <c r="J97" i="6"/>
  <c r="G97" i="6"/>
  <c r="U96" i="6"/>
  <c r="N96" i="6"/>
  <c r="J96" i="6"/>
  <c r="G96" i="6"/>
  <c r="U95" i="6"/>
  <c r="N95" i="6"/>
  <c r="J95" i="6"/>
  <c r="G95" i="6"/>
  <c r="U94" i="6"/>
  <c r="N94" i="6"/>
  <c r="J94" i="6"/>
  <c r="G94" i="6"/>
  <c r="O94" i="6" s="1"/>
  <c r="U93" i="6"/>
  <c r="O93" i="6"/>
  <c r="V93" i="6" s="1"/>
  <c r="N93" i="6"/>
  <c r="J93" i="6"/>
  <c r="G93" i="6"/>
  <c r="Y92" i="6"/>
  <c r="U92" i="6"/>
  <c r="N92" i="6"/>
  <c r="J92" i="6"/>
  <c r="O92" i="6" s="1"/>
  <c r="V92" i="6" s="1"/>
  <c r="G92" i="6"/>
  <c r="U91" i="6"/>
  <c r="N91" i="6"/>
  <c r="J91" i="6"/>
  <c r="G91" i="6"/>
  <c r="U90" i="6"/>
  <c r="N90" i="6"/>
  <c r="Y90" i="6" s="1"/>
  <c r="J90" i="6"/>
  <c r="G90" i="6"/>
  <c r="O90" i="6" s="1"/>
  <c r="V90" i="6" s="1"/>
  <c r="U89" i="6"/>
  <c r="O89" i="6"/>
  <c r="V89" i="6" s="1"/>
  <c r="N89" i="6"/>
  <c r="Y89" i="6" s="1"/>
  <c r="J89" i="6"/>
  <c r="G89" i="6"/>
  <c r="U88" i="6"/>
  <c r="N88" i="6"/>
  <c r="J88" i="6"/>
  <c r="G88" i="6"/>
  <c r="U87" i="6"/>
  <c r="N87" i="6"/>
  <c r="J87" i="6"/>
  <c r="G87" i="6"/>
  <c r="O87" i="6" s="1"/>
  <c r="V87" i="6" s="1"/>
  <c r="U86" i="6"/>
  <c r="N86" i="6"/>
  <c r="J86" i="6"/>
  <c r="G86" i="6"/>
  <c r="O86" i="6" s="1"/>
  <c r="V86" i="6" s="1"/>
  <c r="U85" i="6"/>
  <c r="N85" i="6"/>
  <c r="J85" i="6"/>
  <c r="G85" i="6"/>
  <c r="O85" i="6" s="1"/>
  <c r="V85" i="6" s="1"/>
  <c r="U84" i="6"/>
  <c r="N84" i="6"/>
  <c r="J84" i="6"/>
  <c r="G84" i="6"/>
  <c r="U83" i="6"/>
  <c r="N83" i="6"/>
  <c r="Y83" i="6" s="1"/>
  <c r="J83" i="6"/>
  <c r="G83" i="6"/>
  <c r="O83" i="6" s="1"/>
  <c r="V83" i="6" s="1"/>
  <c r="U82" i="6"/>
  <c r="O82" i="6"/>
  <c r="V82" i="6" s="1"/>
  <c r="N82" i="6"/>
  <c r="Y82" i="6" s="1"/>
  <c r="J82" i="6"/>
  <c r="G82" i="6"/>
  <c r="Y81" i="6"/>
  <c r="U81" i="6"/>
  <c r="N81" i="6"/>
  <c r="J81" i="6"/>
  <c r="G81" i="6"/>
  <c r="O81" i="6" s="1"/>
  <c r="V81" i="6" s="1"/>
  <c r="U80" i="6"/>
  <c r="N80" i="6"/>
  <c r="J80" i="6"/>
  <c r="G80" i="6"/>
  <c r="O80" i="6" s="1"/>
  <c r="V80" i="6" s="1"/>
  <c r="U79" i="6"/>
  <c r="N79" i="6"/>
  <c r="J79" i="6"/>
  <c r="G79" i="6"/>
  <c r="O79" i="6" s="1"/>
  <c r="V79" i="6" s="1"/>
  <c r="U78" i="6"/>
  <c r="O78" i="6"/>
  <c r="V78" i="6" s="1"/>
  <c r="N78" i="6"/>
  <c r="Y78" i="6" s="1"/>
  <c r="J78" i="6"/>
  <c r="G78" i="6"/>
  <c r="U77" i="6"/>
  <c r="N77" i="6"/>
  <c r="J77" i="6"/>
  <c r="G77" i="6"/>
  <c r="U76" i="6"/>
  <c r="N76" i="6"/>
  <c r="Y76" i="6" s="1"/>
  <c r="J76" i="6"/>
  <c r="G76" i="6"/>
  <c r="O76" i="6" s="1"/>
  <c r="V76" i="6" s="1"/>
  <c r="U75" i="6"/>
  <c r="N75" i="6"/>
  <c r="J75" i="6"/>
  <c r="G75" i="6"/>
  <c r="O75" i="6" s="1"/>
  <c r="U74" i="6"/>
  <c r="O74" i="6"/>
  <c r="V74" i="6" s="1"/>
  <c r="N74" i="6"/>
  <c r="J74" i="6"/>
  <c r="G74" i="6"/>
  <c r="U73" i="6"/>
  <c r="N73" i="6"/>
  <c r="Y73" i="6" s="1"/>
  <c r="J73" i="6"/>
  <c r="O73" i="6" s="1"/>
  <c r="V73" i="6" s="1"/>
  <c r="G73" i="6"/>
  <c r="U72" i="6"/>
  <c r="N72" i="6"/>
  <c r="J72" i="6"/>
  <c r="G72" i="6"/>
  <c r="U71" i="6"/>
  <c r="N71" i="6"/>
  <c r="J71" i="6"/>
  <c r="G71" i="6"/>
  <c r="O71" i="6" s="1"/>
  <c r="U70" i="6"/>
  <c r="O70" i="6"/>
  <c r="V70" i="6" s="1"/>
  <c r="N70" i="6"/>
  <c r="J70" i="6"/>
  <c r="G70" i="6"/>
  <c r="Y69" i="6"/>
  <c r="U69" i="6"/>
  <c r="N69" i="6"/>
  <c r="O69" i="6" s="1"/>
  <c r="V69" i="6" s="1"/>
  <c r="J69" i="6"/>
  <c r="G69" i="6"/>
  <c r="U68" i="6"/>
  <c r="N68" i="6"/>
  <c r="Y68" i="6" s="1"/>
  <c r="J68" i="6"/>
  <c r="G68" i="6"/>
  <c r="U67" i="6"/>
  <c r="N67" i="6"/>
  <c r="J67" i="6"/>
  <c r="G67" i="6"/>
  <c r="O67" i="6" s="1"/>
  <c r="V67" i="6" s="1"/>
  <c r="U66" i="6"/>
  <c r="N66" i="6"/>
  <c r="J66" i="6"/>
  <c r="G66" i="6"/>
  <c r="O66" i="6" s="1"/>
  <c r="V66" i="6" s="1"/>
  <c r="U65" i="6"/>
  <c r="O65" i="6"/>
  <c r="V65" i="6" s="1"/>
  <c r="N65" i="6"/>
  <c r="Y65" i="6" s="1"/>
  <c r="J65" i="6"/>
  <c r="G65" i="6"/>
  <c r="U64" i="6"/>
  <c r="N64" i="6"/>
  <c r="J64" i="6"/>
  <c r="G64" i="6"/>
  <c r="U63" i="6"/>
  <c r="N63" i="6"/>
  <c r="J63" i="6"/>
  <c r="G63" i="6"/>
  <c r="U62" i="6"/>
  <c r="O62" i="6"/>
  <c r="V62" i="6" s="1"/>
  <c r="N62" i="6"/>
  <c r="J62" i="6"/>
  <c r="G62" i="6"/>
  <c r="U61" i="6"/>
  <c r="N61" i="6"/>
  <c r="O61" i="6" s="1"/>
  <c r="V61" i="6" s="1"/>
  <c r="Y61" i="6" s="1"/>
  <c r="J61" i="6"/>
  <c r="G61" i="6"/>
  <c r="U60" i="6"/>
  <c r="N60" i="6"/>
  <c r="J60" i="6"/>
  <c r="G60" i="6"/>
  <c r="O60" i="6" s="1"/>
  <c r="V60" i="6" s="1"/>
  <c r="U59" i="6"/>
  <c r="N59" i="6"/>
  <c r="J59" i="6"/>
  <c r="G59" i="6"/>
  <c r="O59" i="6" s="1"/>
  <c r="V59" i="6" s="1"/>
  <c r="U58" i="6"/>
  <c r="N58" i="6"/>
  <c r="J58" i="6"/>
  <c r="G58" i="6"/>
  <c r="O58" i="6" s="1"/>
  <c r="V58" i="6" s="1"/>
  <c r="U57" i="6"/>
  <c r="O57" i="6"/>
  <c r="V57" i="6" s="1"/>
  <c r="N57" i="6"/>
  <c r="Y57" i="6" s="1"/>
  <c r="J57" i="6"/>
  <c r="G57" i="6"/>
  <c r="U56" i="6"/>
  <c r="N56" i="6"/>
  <c r="J56" i="6"/>
  <c r="G56" i="6"/>
  <c r="U55" i="6"/>
  <c r="N55" i="6"/>
  <c r="J55" i="6"/>
  <c r="G55" i="6"/>
  <c r="U54" i="6"/>
  <c r="O54" i="6"/>
  <c r="V54" i="6" s="1"/>
  <c r="N54" i="6"/>
  <c r="J54" i="6"/>
  <c r="G54" i="6"/>
  <c r="U53" i="6"/>
  <c r="N53" i="6"/>
  <c r="O53" i="6" s="1"/>
  <c r="V53" i="6" s="1"/>
  <c r="Y53" i="6" s="1"/>
  <c r="J53" i="6"/>
  <c r="G53" i="6"/>
  <c r="U52" i="6"/>
  <c r="N52" i="6"/>
  <c r="Y52" i="6" s="1"/>
  <c r="J52" i="6"/>
  <c r="G52" i="6"/>
  <c r="O52" i="6" s="1"/>
  <c r="V52" i="6" s="1"/>
  <c r="U51" i="6"/>
  <c r="N51" i="6"/>
  <c r="J51" i="6"/>
  <c r="G51" i="6"/>
  <c r="O51" i="6" s="1"/>
  <c r="V51" i="6" s="1"/>
  <c r="U50" i="6"/>
  <c r="N50" i="6"/>
  <c r="J50" i="6"/>
  <c r="G50" i="6"/>
  <c r="O50" i="6" s="1"/>
  <c r="V50" i="6" s="1"/>
  <c r="U49" i="6"/>
  <c r="O49" i="6"/>
  <c r="V49" i="6" s="1"/>
  <c r="N49" i="6"/>
  <c r="Y49" i="6" s="1"/>
  <c r="J49" i="6"/>
  <c r="G49" i="6"/>
  <c r="U48" i="6"/>
  <c r="N48" i="6"/>
  <c r="J48" i="6"/>
  <c r="G48" i="6"/>
  <c r="U47" i="6"/>
  <c r="N47" i="6"/>
  <c r="J47" i="6"/>
  <c r="G47" i="6"/>
  <c r="U46" i="6"/>
  <c r="O46" i="6"/>
  <c r="V46" i="6" s="1"/>
  <c r="N46" i="6"/>
  <c r="J46" i="6"/>
  <c r="G46" i="6"/>
  <c r="U45" i="6"/>
  <c r="N45" i="6"/>
  <c r="O45" i="6" s="1"/>
  <c r="V45" i="6" s="1"/>
  <c r="Y45" i="6" s="1"/>
  <c r="J45" i="6"/>
  <c r="G45" i="6"/>
  <c r="U44" i="6"/>
  <c r="N44" i="6"/>
  <c r="J44" i="6"/>
  <c r="G44" i="6"/>
  <c r="O44" i="6" s="1"/>
  <c r="V44" i="6" s="1"/>
  <c r="U43" i="6"/>
  <c r="N43" i="6"/>
  <c r="Y43" i="6" s="1"/>
  <c r="J43" i="6"/>
  <c r="G43" i="6"/>
  <c r="O43" i="6" s="1"/>
  <c r="V43" i="6" s="1"/>
  <c r="U42" i="6"/>
  <c r="O42" i="6"/>
  <c r="V42" i="6" s="1"/>
  <c r="N42" i="6"/>
  <c r="Y42" i="6" s="1"/>
  <c r="J42" i="6"/>
  <c r="G42" i="6"/>
  <c r="U41" i="6"/>
  <c r="N41" i="6"/>
  <c r="O41" i="6" s="1"/>
  <c r="V41" i="6" s="1"/>
  <c r="J41" i="6"/>
  <c r="G41" i="6"/>
  <c r="U40" i="6"/>
  <c r="N40" i="6"/>
  <c r="J40" i="6"/>
  <c r="G40" i="6"/>
  <c r="O40" i="6" s="1"/>
  <c r="V40" i="6" s="1"/>
  <c r="Y40" i="6" s="1"/>
  <c r="U39" i="6"/>
  <c r="O39" i="6"/>
  <c r="V39" i="6" s="1"/>
  <c r="N39" i="6"/>
  <c r="J39" i="6"/>
  <c r="G39" i="6"/>
  <c r="U38" i="6"/>
  <c r="Y38" i="6" s="1"/>
  <c r="N38" i="6"/>
  <c r="J38" i="6"/>
  <c r="G38" i="6"/>
  <c r="O38" i="6" s="1"/>
  <c r="V38" i="6" s="1"/>
  <c r="U37" i="6"/>
  <c r="O37" i="6"/>
  <c r="V37" i="6" s="1"/>
  <c r="N37" i="6"/>
  <c r="Y37" i="6" s="1"/>
  <c r="J37" i="6"/>
  <c r="G37" i="6"/>
  <c r="Y36" i="6"/>
  <c r="U36" i="6"/>
  <c r="N36" i="6"/>
  <c r="J36" i="6"/>
  <c r="G36" i="6"/>
  <c r="U35" i="6"/>
  <c r="O35" i="6"/>
  <c r="V35" i="6" s="1"/>
  <c r="N35" i="6"/>
  <c r="J35" i="6"/>
  <c r="G35" i="6"/>
  <c r="U34" i="6"/>
  <c r="N34" i="6"/>
  <c r="J34" i="6"/>
  <c r="G34" i="6"/>
  <c r="O34" i="6" s="1"/>
  <c r="V34" i="6" s="1"/>
  <c r="Y34" i="6" s="1"/>
  <c r="U33" i="6"/>
  <c r="N33" i="6"/>
  <c r="J33" i="6"/>
  <c r="O33" i="6" s="1"/>
  <c r="V33" i="6" s="1"/>
  <c r="G33" i="6"/>
  <c r="U32" i="6"/>
  <c r="N32" i="6"/>
  <c r="J32" i="6"/>
  <c r="G32" i="6"/>
  <c r="U31" i="6"/>
  <c r="N31" i="6"/>
  <c r="J31" i="6"/>
  <c r="G31" i="6"/>
  <c r="O31" i="6" s="1"/>
  <c r="V31" i="6" s="1"/>
  <c r="U30" i="6"/>
  <c r="N30" i="6"/>
  <c r="J30" i="6"/>
  <c r="G30" i="6"/>
  <c r="U29" i="6"/>
  <c r="N29" i="6"/>
  <c r="Y29" i="6" s="1"/>
  <c r="J29" i="6"/>
  <c r="O29" i="6" s="1"/>
  <c r="V29" i="6" s="1"/>
  <c r="G29" i="6"/>
  <c r="U28" i="6"/>
  <c r="N28" i="6"/>
  <c r="J28" i="6"/>
  <c r="G28" i="6"/>
  <c r="O28" i="6" s="1"/>
  <c r="V28" i="6" s="1"/>
  <c r="U27" i="6"/>
  <c r="N27" i="6"/>
  <c r="J27" i="6"/>
  <c r="G27" i="6"/>
  <c r="O27" i="6" s="1"/>
  <c r="V27" i="6" s="1"/>
  <c r="U26" i="6"/>
  <c r="N26" i="6"/>
  <c r="J26" i="6"/>
  <c r="G26" i="6"/>
  <c r="O26" i="6" s="1"/>
  <c r="V26" i="6" s="1"/>
  <c r="U25" i="6"/>
  <c r="O25" i="6"/>
  <c r="V25" i="6" s="1"/>
  <c r="N25" i="6"/>
  <c r="Y25" i="6" s="1"/>
  <c r="J25" i="6"/>
  <c r="G25" i="6"/>
  <c r="U24" i="6"/>
  <c r="N24" i="6"/>
  <c r="J24" i="6"/>
  <c r="G24" i="6"/>
  <c r="O24" i="6" s="1"/>
  <c r="V24" i="6" s="1"/>
  <c r="U23" i="6"/>
  <c r="N23" i="6"/>
  <c r="Y23" i="6" s="1"/>
  <c r="J23" i="6"/>
  <c r="G23" i="6"/>
  <c r="O23" i="6" s="1"/>
  <c r="V23" i="6" s="1"/>
  <c r="U22" i="6"/>
  <c r="O22" i="6"/>
  <c r="V22" i="6" s="1"/>
  <c r="N22" i="6"/>
  <c r="Y22" i="6" s="1"/>
  <c r="J22" i="6"/>
  <c r="G22" i="6"/>
  <c r="U21" i="6"/>
  <c r="N21" i="6"/>
  <c r="O21" i="6" s="1"/>
  <c r="V21" i="6" s="1"/>
  <c r="J21" i="6"/>
  <c r="G21" i="6"/>
  <c r="U20" i="6"/>
  <c r="N20" i="6"/>
  <c r="Y20" i="6" s="1"/>
  <c r="J20" i="6"/>
  <c r="G20" i="6"/>
  <c r="O20" i="6" s="1"/>
  <c r="V20" i="6" s="1"/>
  <c r="U19" i="6"/>
  <c r="N19" i="6"/>
  <c r="Y19" i="6" s="1"/>
  <c r="J19" i="6"/>
  <c r="G19" i="6"/>
  <c r="O19" i="6" s="1"/>
  <c r="V19" i="6" s="1"/>
  <c r="U18" i="6"/>
  <c r="O18" i="6"/>
  <c r="V18" i="6" s="1"/>
  <c r="N18" i="6"/>
  <c r="J18" i="6"/>
  <c r="G18" i="6"/>
  <c r="U17" i="6"/>
  <c r="N17" i="6"/>
  <c r="O17" i="6" s="1"/>
  <c r="V17" i="6" s="1"/>
  <c r="J17" i="6"/>
  <c r="G17" i="6"/>
  <c r="U16" i="6"/>
  <c r="N16" i="6"/>
  <c r="J16" i="6"/>
  <c r="G16" i="6"/>
  <c r="O16" i="6" s="1"/>
  <c r="V16" i="6" s="1"/>
  <c r="U15" i="6"/>
  <c r="N15" i="6"/>
  <c r="J15" i="6"/>
  <c r="G15" i="6"/>
  <c r="O15" i="6" s="1"/>
  <c r="Y28" i="6" l="1"/>
  <c r="Y30" i="6"/>
  <c r="V15" i="6"/>
  <c r="Y15" i="6" s="1"/>
  <c r="Y26" i="6"/>
  <c r="Y32" i="6"/>
  <c r="Y33" i="6"/>
  <c r="Y16" i="6"/>
  <c r="Y18" i="6"/>
  <c r="Y44" i="6"/>
  <c r="Y60" i="6"/>
  <c r="Y100" i="6"/>
  <c r="Y111" i="6"/>
  <c r="V114" i="6"/>
  <c r="Y114" i="6" s="1"/>
  <c r="Q136" i="6"/>
  <c r="R136" i="6" s="1"/>
  <c r="Q138" i="6"/>
  <c r="R138" i="6" s="1"/>
  <c r="Q134" i="6"/>
  <c r="R134" i="6" s="1"/>
  <c r="Q140" i="6"/>
  <c r="R140" i="6" s="1"/>
  <c r="Y17" i="6"/>
  <c r="Y39" i="6"/>
  <c r="Y41" i="6"/>
  <c r="Y127" i="6"/>
  <c r="O30" i="6"/>
  <c r="V30" i="6" s="1"/>
  <c r="Y50" i="6"/>
  <c r="Y58" i="6"/>
  <c r="Y66" i="6"/>
  <c r="V75" i="6"/>
  <c r="Y84" i="6"/>
  <c r="V98" i="6"/>
  <c r="Y98" i="6" s="1"/>
  <c r="Y107" i="6"/>
  <c r="Y123" i="6"/>
  <c r="V130" i="6"/>
  <c r="Y31" i="6"/>
  <c r="O32" i="6"/>
  <c r="V32" i="6" s="1"/>
  <c r="O47" i="6"/>
  <c r="V47" i="6" s="1"/>
  <c r="Y47" i="6" s="1"/>
  <c r="Y51" i="6"/>
  <c r="O55" i="6"/>
  <c r="V55" i="6" s="1"/>
  <c r="Y55" i="6" s="1"/>
  <c r="Y59" i="6"/>
  <c r="O63" i="6"/>
  <c r="V63" i="6" s="1"/>
  <c r="Y63" i="6" s="1"/>
  <c r="Y67" i="6"/>
  <c r="O68" i="6"/>
  <c r="V68" i="6" s="1"/>
  <c r="V71" i="6"/>
  <c r="O72" i="6"/>
  <c r="V72" i="6" s="1"/>
  <c r="Y72" i="6" s="1"/>
  <c r="Y74" i="6"/>
  <c r="Y79" i="6"/>
  <c r="Y80" i="6"/>
  <c r="Y86" i="6"/>
  <c r="Y87" i="6"/>
  <c r="O88" i="6"/>
  <c r="V88" i="6" s="1"/>
  <c r="Y88" i="6" s="1"/>
  <c r="V94" i="6"/>
  <c r="O95" i="6"/>
  <c r="V95" i="6" s="1"/>
  <c r="Y95" i="6" s="1"/>
  <c r="Y97" i="6"/>
  <c r="O100" i="6"/>
  <c r="V100" i="6" s="1"/>
  <c r="Y102" i="6"/>
  <c r="Y103" i="6"/>
  <c r="V110" i="6"/>
  <c r="Y110" i="6" s="1"/>
  <c r="Y113" i="6"/>
  <c r="O116" i="6"/>
  <c r="V116" i="6" s="1"/>
  <c r="Y116" i="6" s="1"/>
  <c r="Y118" i="6"/>
  <c r="Y119" i="6"/>
  <c r="V126" i="6"/>
  <c r="Y129" i="6"/>
  <c r="Y21" i="6"/>
  <c r="Y71" i="6"/>
  <c r="Y94" i="6"/>
  <c r="Y27" i="6"/>
  <c r="Y35" i="6"/>
  <c r="O36" i="6"/>
  <c r="V36" i="6" s="1"/>
  <c r="Y46" i="6"/>
  <c r="O48" i="6"/>
  <c r="V48" i="6" s="1"/>
  <c r="Y48" i="6" s="1"/>
  <c r="Y54" i="6"/>
  <c r="O56" i="6"/>
  <c r="V56" i="6" s="1"/>
  <c r="Y56" i="6" s="1"/>
  <c r="Y62" i="6"/>
  <c r="O64" i="6"/>
  <c r="V64" i="6" s="1"/>
  <c r="Y64" i="6" s="1"/>
  <c r="Y70" i="6"/>
  <c r="Y75" i="6"/>
  <c r="O77" i="6"/>
  <c r="V77" i="6" s="1"/>
  <c r="Y77" i="6" s="1"/>
  <c r="O84" i="6"/>
  <c r="V84" i="6" s="1"/>
  <c r="O91" i="6"/>
  <c r="V91" i="6" s="1"/>
  <c r="Y91" i="6" s="1"/>
  <c r="Y93" i="6"/>
  <c r="O96" i="6"/>
  <c r="V96" i="6" s="1"/>
  <c r="Y96" i="6" s="1"/>
  <c r="Y99" i="6"/>
  <c r="Y109" i="6"/>
  <c r="O112" i="6"/>
  <c r="V112" i="6" s="1"/>
  <c r="Y112" i="6" s="1"/>
  <c r="Y115" i="6"/>
  <c r="Y125" i="6"/>
  <c r="O128" i="6"/>
  <c r="V128" i="6" s="1"/>
  <c r="Y130" i="6"/>
  <c r="F138" i="6" l="1"/>
  <c r="J133" i="6"/>
  <c r="F133" i="6"/>
  <c r="I133" i="6"/>
  <c r="H133" i="6"/>
  <c r="G133" i="6"/>
  <c r="O136" i="6"/>
  <c r="P136" i="6" s="1"/>
  <c r="O138" i="6"/>
  <c r="P138" i="6" s="1"/>
  <c r="O140" i="6"/>
  <c r="P140" i="6" s="1"/>
  <c r="S140" i="6"/>
  <c r="F137" i="6"/>
  <c r="S136" i="6"/>
  <c r="S134" i="6"/>
  <c r="S138" i="6"/>
  <c r="O134" i="6"/>
  <c r="P134" i="6" s="1"/>
  <c r="F139" i="6" l="1"/>
  <c r="F140" i="6" s="1"/>
  <c r="V136" i="7" l="1"/>
  <c r="R136" i="7"/>
  <c r="K136" i="7"/>
  <c r="L136" i="7" s="1"/>
  <c r="S136" i="7" s="1"/>
  <c r="G136" i="7"/>
  <c r="V135" i="7"/>
  <c r="R135" i="7"/>
  <c r="L135" i="7"/>
  <c r="S135" i="7" s="1"/>
  <c r="K135" i="7"/>
  <c r="G135" i="7"/>
  <c r="V134" i="7"/>
  <c r="R134" i="7"/>
  <c r="K134" i="7"/>
  <c r="G134" i="7"/>
  <c r="S133" i="7"/>
  <c r="R133" i="7"/>
  <c r="V133" i="7" s="1"/>
  <c r="K133" i="7"/>
  <c r="G133" i="7"/>
  <c r="L133" i="7" s="1"/>
  <c r="R132" i="7"/>
  <c r="L132" i="7"/>
  <c r="S132" i="7" s="1"/>
  <c r="K132" i="7"/>
  <c r="G132" i="7"/>
  <c r="R131" i="7"/>
  <c r="L131" i="7"/>
  <c r="S131" i="7" s="1"/>
  <c r="V131" i="7" s="1"/>
  <c r="K131" i="7"/>
  <c r="G131" i="7"/>
  <c r="V130" i="7"/>
  <c r="R130" i="7"/>
  <c r="K130" i="7"/>
  <c r="G130" i="7"/>
  <c r="L130" i="7" s="1"/>
  <c r="S130" i="7" s="1"/>
  <c r="S129" i="7"/>
  <c r="R129" i="7"/>
  <c r="V129" i="7" s="1"/>
  <c r="K129" i="7"/>
  <c r="G129" i="7"/>
  <c r="L129" i="7" s="1"/>
  <c r="R128" i="7"/>
  <c r="L128" i="7"/>
  <c r="S128" i="7" s="1"/>
  <c r="K128" i="7"/>
  <c r="G128" i="7"/>
  <c r="R127" i="7"/>
  <c r="L127" i="7"/>
  <c r="S127" i="7" s="1"/>
  <c r="V127" i="7" s="1"/>
  <c r="K127" i="7"/>
  <c r="G127" i="7"/>
  <c r="V126" i="7"/>
  <c r="R126" i="7"/>
  <c r="K126" i="7"/>
  <c r="G126" i="7"/>
  <c r="L126" i="7" s="1"/>
  <c r="S126" i="7" s="1"/>
  <c r="S125" i="7"/>
  <c r="R125" i="7"/>
  <c r="K125" i="7"/>
  <c r="G125" i="7"/>
  <c r="L125" i="7" s="1"/>
  <c r="R124" i="7"/>
  <c r="L124" i="7"/>
  <c r="K124" i="7"/>
  <c r="G124" i="7"/>
  <c r="R123" i="7"/>
  <c r="L123" i="7"/>
  <c r="S123" i="7" s="1"/>
  <c r="V123" i="7" s="1"/>
  <c r="K123" i="7"/>
  <c r="G123" i="7"/>
  <c r="V122" i="7"/>
  <c r="R122" i="7"/>
  <c r="K122" i="7"/>
  <c r="G122" i="7"/>
  <c r="L122" i="7" s="1"/>
  <c r="S122" i="7" s="1"/>
  <c r="R121" i="7"/>
  <c r="K121" i="7"/>
  <c r="G121" i="7"/>
  <c r="L121" i="7" s="1"/>
  <c r="S121" i="7" s="1"/>
  <c r="R120" i="7"/>
  <c r="L120" i="7"/>
  <c r="S120" i="7" s="1"/>
  <c r="K120" i="7"/>
  <c r="G120" i="7"/>
  <c r="R119" i="7"/>
  <c r="L119" i="7"/>
  <c r="S119" i="7" s="1"/>
  <c r="V119" i="7" s="1"/>
  <c r="K119" i="7"/>
  <c r="G119" i="7"/>
  <c r="V118" i="7"/>
  <c r="R118" i="7"/>
  <c r="K118" i="7"/>
  <c r="G118" i="7"/>
  <c r="V117" i="7"/>
  <c r="S117" i="7"/>
  <c r="R117" i="7"/>
  <c r="K117" i="7"/>
  <c r="G117" i="7"/>
  <c r="L117" i="7" s="1"/>
  <c r="R116" i="7"/>
  <c r="L116" i="7"/>
  <c r="S116" i="7" s="1"/>
  <c r="K116" i="7"/>
  <c r="G116" i="7"/>
  <c r="R115" i="7"/>
  <c r="L115" i="7"/>
  <c r="S115" i="7" s="1"/>
  <c r="V115" i="7" s="1"/>
  <c r="K115" i="7"/>
  <c r="G115" i="7"/>
  <c r="V114" i="7"/>
  <c r="R114" i="7"/>
  <c r="K114" i="7"/>
  <c r="G114" i="7"/>
  <c r="L114" i="7" s="1"/>
  <c r="S114" i="7" s="1"/>
  <c r="S113" i="7"/>
  <c r="R113" i="7"/>
  <c r="K113" i="7"/>
  <c r="G113" i="7"/>
  <c r="L113" i="7" s="1"/>
  <c r="V112" i="7"/>
  <c r="R112" i="7"/>
  <c r="L112" i="7"/>
  <c r="S112" i="7" s="1"/>
  <c r="K112" i="7"/>
  <c r="G112" i="7"/>
  <c r="R111" i="7"/>
  <c r="L111" i="7"/>
  <c r="S111" i="7" s="1"/>
  <c r="V111" i="7" s="1"/>
  <c r="K111" i="7"/>
  <c r="G111" i="7"/>
  <c r="R110" i="7"/>
  <c r="K110" i="7"/>
  <c r="G110" i="7"/>
  <c r="S109" i="7"/>
  <c r="R109" i="7"/>
  <c r="V109" i="7" s="1"/>
  <c r="K109" i="7"/>
  <c r="G109" i="7"/>
  <c r="L109" i="7" s="1"/>
  <c r="R108" i="7"/>
  <c r="L108" i="7"/>
  <c r="S108" i="7" s="1"/>
  <c r="K108" i="7"/>
  <c r="G108" i="7"/>
  <c r="R107" i="7"/>
  <c r="L107" i="7"/>
  <c r="S107" i="7" s="1"/>
  <c r="V107" i="7" s="1"/>
  <c r="K107" i="7"/>
  <c r="G107" i="7"/>
  <c r="V106" i="7"/>
  <c r="R106" i="7"/>
  <c r="K106" i="7"/>
  <c r="G106" i="7"/>
  <c r="L106" i="7" s="1"/>
  <c r="S106" i="7" s="1"/>
  <c r="S105" i="7"/>
  <c r="R105" i="7"/>
  <c r="V105" i="7" s="1"/>
  <c r="K105" i="7"/>
  <c r="G105" i="7"/>
  <c r="L105" i="7" s="1"/>
  <c r="R104" i="7"/>
  <c r="L104" i="7"/>
  <c r="S104" i="7" s="1"/>
  <c r="K104" i="7"/>
  <c r="G104" i="7"/>
  <c r="R103" i="7"/>
  <c r="L103" i="7"/>
  <c r="S103" i="7" s="1"/>
  <c r="V103" i="7" s="1"/>
  <c r="K103" i="7"/>
  <c r="G103" i="7"/>
  <c r="V102" i="7"/>
  <c r="R102" i="7"/>
  <c r="K102" i="7"/>
  <c r="G102" i="7"/>
  <c r="L102" i="7" s="1"/>
  <c r="S102" i="7" s="1"/>
  <c r="S101" i="7"/>
  <c r="R101" i="7"/>
  <c r="K101" i="7"/>
  <c r="G101" i="7"/>
  <c r="L101" i="7" s="1"/>
  <c r="R100" i="7"/>
  <c r="L100" i="7"/>
  <c r="K100" i="7"/>
  <c r="G100" i="7"/>
  <c r="R99" i="7"/>
  <c r="L99" i="7"/>
  <c r="S99" i="7" s="1"/>
  <c r="V99" i="7" s="1"/>
  <c r="K99" i="7"/>
  <c r="G99" i="7"/>
  <c r="R98" i="7"/>
  <c r="K98" i="7"/>
  <c r="G98" i="7"/>
  <c r="L98" i="7" s="1"/>
  <c r="S98" i="7" s="1"/>
  <c r="V98" i="7" s="1"/>
  <c r="R97" i="7"/>
  <c r="L97" i="7"/>
  <c r="S97" i="7" s="1"/>
  <c r="K97" i="7"/>
  <c r="G97" i="7"/>
  <c r="R96" i="7"/>
  <c r="K96" i="7"/>
  <c r="L96" i="7" s="1"/>
  <c r="G96" i="7"/>
  <c r="R95" i="7"/>
  <c r="K95" i="7"/>
  <c r="G95" i="7"/>
  <c r="L95" i="7" s="1"/>
  <c r="S95" i="7" s="1"/>
  <c r="V95" i="7" s="1"/>
  <c r="R94" i="7"/>
  <c r="V94" i="7" s="1"/>
  <c r="K94" i="7"/>
  <c r="G94" i="7"/>
  <c r="L94" i="7" s="1"/>
  <c r="S94" i="7" s="1"/>
  <c r="R93" i="7"/>
  <c r="L93" i="7"/>
  <c r="S93" i="7" s="1"/>
  <c r="K93" i="7"/>
  <c r="G93" i="7"/>
  <c r="V92" i="7"/>
  <c r="R92" i="7"/>
  <c r="K92" i="7"/>
  <c r="L92" i="7" s="1"/>
  <c r="G92" i="7"/>
  <c r="V91" i="7"/>
  <c r="R91" i="7"/>
  <c r="L91" i="7"/>
  <c r="S91" i="7" s="1"/>
  <c r="K91" i="7"/>
  <c r="G91" i="7"/>
  <c r="R90" i="7"/>
  <c r="K90" i="7"/>
  <c r="G90" i="7"/>
  <c r="R89" i="7"/>
  <c r="K89" i="7"/>
  <c r="G89" i="7"/>
  <c r="L89" i="7" s="1"/>
  <c r="S89" i="7" s="1"/>
  <c r="V88" i="7"/>
  <c r="R88" i="7"/>
  <c r="K88" i="7"/>
  <c r="L88" i="7" s="1"/>
  <c r="S88" i="7" s="1"/>
  <c r="G88" i="7"/>
  <c r="R87" i="7"/>
  <c r="L87" i="7"/>
  <c r="S87" i="7" s="1"/>
  <c r="V87" i="7" s="1"/>
  <c r="K87" i="7"/>
  <c r="G87" i="7"/>
  <c r="V86" i="7"/>
  <c r="R86" i="7"/>
  <c r="K86" i="7"/>
  <c r="G86" i="7"/>
  <c r="R85" i="7"/>
  <c r="K85" i="7"/>
  <c r="G85" i="7"/>
  <c r="L85" i="7" s="1"/>
  <c r="S85" i="7" s="1"/>
  <c r="V84" i="7"/>
  <c r="R84" i="7"/>
  <c r="K84" i="7"/>
  <c r="L84" i="7" s="1"/>
  <c r="S84" i="7" s="1"/>
  <c r="G84" i="7"/>
  <c r="V83" i="7"/>
  <c r="R83" i="7"/>
  <c r="L83" i="7"/>
  <c r="S83" i="7" s="1"/>
  <c r="K83" i="7"/>
  <c r="G83" i="7"/>
  <c r="R82" i="7"/>
  <c r="K82" i="7"/>
  <c r="G82" i="7"/>
  <c r="L82" i="7" s="1"/>
  <c r="R81" i="7"/>
  <c r="K81" i="7"/>
  <c r="G81" i="7"/>
  <c r="L81" i="7" s="1"/>
  <c r="S81" i="7" s="1"/>
  <c r="R80" i="7"/>
  <c r="V80" i="7" s="1"/>
  <c r="K80" i="7"/>
  <c r="L80" i="7" s="1"/>
  <c r="S80" i="7" s="1"/>
  <c r="G80" i="7"/>
  <c r="R79" i="7"/>
  <c r="L79" i="7"/>
  <c r="S79" i="7" s="1"/>
  <c r="V79" i="7" s="1"/>
  <c r="K79" i="7"/>
  <c r="G79" i="7"/>
  <c r="V78" i="7"/>
  <c r="R78" i="7"/>
  <c r="K78" i="7"/>
  <c r="G78" i="7"/>
  <c r="L78" i="7" s="1"/>
  <c r="V77" i="7"/>
  <c r="R77" i="7"/>
  <c r="L77" i="7"/>
  <c r="S77" i="7" s="1"/>
  <c r="K77" i="7"/>
  <c r="G77" i="7"/>
  <c r="R76" i="7"/>
  <c r="V76" i="7" s="1"/>
  <c r="K76" i="7"/>
  <c r="L76" i="7" s="1"/>
  <c r="S76" i="7" s="1"/>
  <c r="G76" i="7"/>
  <c r="R75" i="7"/>
  <c r="K75" i="7"/>
  <c r="G75" i="7"/>
  <c r="L75" i="7" s="1"/>
  <c r="S75" i="7" s="1"/>
  <c r="V75" i="7" s="1"/>
  <c r="V74" i="7"/>
  <c r="R74" i="7"/>
  <c r="K74" i="7"/>
  <c r="G74" i="7"/>
  <c r="L74" i="7" s="1"/>
  <c r="S74" i="7" s="1"/>
  <c r="R73" i="7"/>
  <c r="L73" i="7"/>
  <c r="S73" i="7" s="1"/>
  <c r="K73" i="7"/>
  <c r="G73" i="7"/>
  <c r="R72" i="7"/>
  <c r="V72" i="7" s="1"/>
  <c r="K72" i="7"/>
  <c r="L72" i="7" s="1"/>
  <c r="S72" i="7" s="1"/>
  <c r="G72" i="7"/>
  <c r="V71" i="7"/>
  <c r="R71" i="7"/>
  <c r="K71" i="7"/>
  <c r="G71" i="7"/>
  <c r="L71" i="7" s="1"/>
  <c r="S71" i="7" s="1"/>
  <c r="R70" i="7"/>
  <c r="V70" i="7" s="1"/>
  <c r="K70" i="7"/>
  <c r="G70" i="7"/>
  <c r="L70" i="7" s="1"/>
  <c r="S70" i="7" s="1"/>
  <c r="R69" i="7"/>
  <c r="L69" i="7"/>
  <c r="S69" i="7" s="1"/>
  <c r="K69" i="7"/>
  <c r="G69" i="7"/>
  <c r="R68" i="7"/>
  <c r="K68" i="7"/>
  <c r="L68" i="7" s="1"/>
  <c r="G68" i="7"/>
  <c r="R67" i="7"/>
  <c r="K67" i="7"/>
  <c r="G67" i="7"/>
  <c r="L67" i="7" s="1"/>
  <c r="S67" i="7" s="1"/>
  <c r="V67" i="7" s="1"/>
  <c r="R66" i="7"/>
  <c r="V66" i="7" s="1"/>
  <c r="K66" i="7"/>
  <c r="G66" i="7"/>
  <c r="L66" i="7" s="1"/>
  <c r="S66" i="7" s="1"/>
  <c r="R65" i="7"/>
  <c r="L65" i="7"/>
  <c r="S65" i="7" s="1"/>
  <c r="K65" i="7"/>
  <c r="G65" i="7"/>
  <c r="R64" i="7"/>
  <c r="K64" i="7"/>
  <c r="L64" i="7" s="1"/>
  <c r="G64" i="7"/>
  <c r="R63" i="7"/>
  <c r="K63" i="7"/>
  <c r="G63" i="7"/>
  <c r="L63" i="7" s="1"/>
  <c r="S63" i="7" s="1"/>
  <c r="V63" i="7" s="1"/>
  <c r="R62" i="7"/>
  <c r="V62" i="7" s="1"/>
  <c r="K62" i="7"/>
  <c r="G62" i="7"/>
  <c r="L62" i="7" s="1"/>
  <c r="S62" i="7" s="1"/>
  <c r="R61" i="7"/>
  <c r="L61" i="7"/>
  <c r="S61" i="7" s="1"/>
  <c r="V61" i="7" s="1"/>
  <c r="K61" i="7"/>
  <c r="G61" i="7"/>
  <c r="V60" i="7"/>
  <c r="S60" i="7"/>
  <c r="R60" i="7"/>
  <c r="K60" i="7"/>
  <c r="G60" i="7"/>
  <c r="L60" i="7" s="1"/>
  <c r="R59" i="7"/>
  <c r="L59" i="7"/>
  <c r="S59" i="7" s="1"/>
  <c r="K59" i="7"/>
  <c r="G59" i="7"/>
  <c r="R58" i="7"/>
  <c r="K58" i="7"/>
  <c r="L58" i="7" s="1"/>
  <c r="S58" i="7" s="1"/>
  <c r="G58" i="7"/>
  <c r="R57" i="7"/>
  <c r="L57" i="7"/>
  <c r="S57" i="7" s="1"/>
  <c r="V57" i="7" s="1"/>
  <c r="K57" i="7"/>
  <c r="G57" i="7"/>
  <c r="S56" i="7"/>
  <c r="V56" i="7" s="1"/>
  <c r="R56" i="7"/>
  <c r="K56" i="7"/>
  <c r="G56" i="7"/>
  <c r="L56" i="7" s="1"/>
  <c r="R55" i="7"/>
  <c r="L55" i="7"/>
  <c r="S55" i="7" s="1"/>
  <c r="K55" i="7"/>
  <c r="G55" i="7"/>
  <c r="R54" i="7"/>
  <c r="K54" i="7"/>
  <c r="L54" i="7" s="1"/>
  <c r="S54" i="7" s="1"/>
  <c r="G54" i="7"/>
  <c r="R53" i="7"/>
  <c r="L53" i="7"/>
  <c r="S53" i="7" s="1"/>
  <c r="V53" i="7" s="1"/>
  <c r="K53" i="7"/>
  <c r="G53" i="7"/>
  <c r="V52" i="7"/>
  <c r="S52" i="7"/>
  <c r="R52" i="7"/>
  <c r="K52" i="7"/>
  <c r="G52" i="7"/>
  <c r="L52" i="7" s="1"/>
  <c r="R51" i="7"/>
  <c r="L51" i="7"/>
  <c r="S51" i="7" s="1"/>
  <c r="K51" i="7"/>
  <c r="G51" i="7"/>
  <c r="R50" i="7"/>
  <c r="K50" i="7"/>
  <c r="L50" i="7" s="1"/>
  <c r="S50" i="7" s="1"/>
  <c r="G50" i="7"/>
  <c r="R49" i="7"/>
  <c r="L49" i="7"/>
  <c r="S49" i="7" s="1"/>
  <c r="V49" i="7" s="1"/>
  <c r="K49" i="7"/>
  <c r="G49" i="7"/>
  <c r="S48" i="7"/>
  <c r="V48" i="7" s="1"/>
  <c r="R48" i="7"/>
  <c r="K48" i="7"/>
  <c r="G48" i="7"/>
  <c r="L48" i="7" s="1"/>
  <c r="R47" i="7"/>
  <c r="K47" i="7"/>
  <c r="L47" i="7" s="1"/>
  <c r="S47" i="7" s="1"/>
  <c r="G47" i="7"/>
  <c r="R46" i="7"/>
  <c r="K46" i="7"/>
  <c r="G46" i="7"/>
  <c r="L46" i="7" s="1"/>
  <c r="S46" i="7" s="1"/>
  <c r="V46" i="7" s="1"/>
  <c r="V45" i="7"/>
  <c r="R45" i="7"/>
  <c r="K45" i="7"/>
  <c r="G45" i="7"/>
  <c r="L45" i="7" s="1"/>
  <c r="S45" i="7" s="1"/>
  <c r="R44" i="7"/>
  <c r="V44" i="7" s="1"/>
  <c r="L44" i="7"/>
  <c r="S44" i="7" s="1"/>
  <c r="K44" i="7"/>
  <c r="G44" i="7"/>
  <c r="R43" i="7"/>
  <c r="K43" i="7"/>
  <c r="L43" i="7" s="1"/>
  <c r="S43" i="7" s="1"/>
  <c r="V43" i="7" s="1"/>
  <c r="G43" i="7"/>
  <c r="R42" i="7"/>
  <c r="K42" i="7"/>
  <c r="G42" i="7"/>
  <c r="L42" i="7" s="1"/>
  <c r="S42" i="7" s="1"/>
  <c r="V42" i="7" s="1"/>
  <c r="R41" i="7"/>
  <c r="V41" i="7" s="1"/>
  <c r="K41" i="7"/>
  <c r="G41" i="7"/>
  <c r="L41" i="7" s="1"/>
  <c r="S41" i="7" s="1"/>
  <c r="R40" i="7"/>
  <c r="L40" i="7"/>
  <c r="S40" i="7" s="1"/>
  <c r="K40" i="7"/>
  <c r="G40" i="7"/>
  <c r="R39" i="7"/>
  <c r="K39" i="7"/>
  <c r="L39" i="7" s="1"/>
  <c r="S39" i="7" s="1"/>
  <c r="V39" i="7" s="1"/>
  <c r="G39" i="7"/>
  <c r="V38" i="7"/>
  <c r="R38" i="7"/>
  <c r="K38" i="7"/>
  <c r="G38" i="7"/>
  <c r="L38" i="7" s="1"/>
  <c r="S38" i="7" s="1"/>
  <c r="R37" i="7"/>
  <c r="K37" i="7"/>
  <c r="G37" i="7"/>
  <c r="L37" i="7" s="1"/>
  <c r="S37" i="7" s="1"/>
  <c r="R36" i="7"/>
  <c r="L36" i="7"/>
  <c r="S36" i="7" s="1"/>
  <c r="K36" i="7"/>
  <c r="G36" i="7"/>
  <c r="R35" i="7"/>
  <c r="K35" i="7"/>
  <c r="L35" i="7" s="1"/>
  <c r="S35" i="7" s="1"/>
  <c r="V35" i="7" s="1"/>
  <c r="G35" i="7"/>
  <c r="R34" i="7"/>
  <c r="K34" i="7"/>
  <c r="G34" i="7"/>
  <c r="L34" i="7" s="1"/>
  <c r="S34" i="7" s="1"/>
  <c r="V34" i="7" s="1"/>
  <c r="R33" i="7"/>
  <c r="V33" i="7" s="1"/>
  <c r="K33" i="7"/>
  <c r="G33" i="7"/>
  <c r="L33" i="7" s="1"/>
  <c r="S33" i="7" s="1"/>
  <c r="R32" i="7"/>
  <c r="V32" i="7" s="1"/>
  <c r="L32" i="7"/>
  <c r="S32" i="7" s="1"/>
  <c r="K32" i="7"/>
  <c r="G32" i="7"/>
  <c r="R31" i="7"/>
  <c r="K31" i="7"/>
  <c r="L31" i="7" s="1"/>
  <c r="S31" i="7" s="1"/>
  <c r="V31" i="7" s="1"/>
  <c r="G31" i="7"/>
  <c r="R30" i="7"/>
  <c r="K30" i="7"/>
  <c r="G30" i="7"/>
  <c r="L30" i="7" s="1"/>
  <c r="S30" i="7" s="1"/>
  <c r="V30" i="7" s="1"/>
  <c r="R29" i="7"/>
  <c r="V29" i="7" s="1"/>
  <c r="K29" i="7"/>
  <c r="G29" i="7"/>
  <c r="L29" i="7" s="1"/>
  <c r="S29" i="7" s="1"/>
  <c r="R28" i="7"/>
  <c r="L28" i="7"/>
  <c r="S28" i="7" s="1"/>
  <c r="K28" i="7"/>
  <c r="G28" i="7"/>
  <c r="R27" i="7"/>
  <c r="K27" i="7"/>
  <c r="L27" i="7" s="1"/>
  <c r="S27" i="7" s="1"/>
  <c r="V27" i="7" s="1"/>
  <c r="G27" i="7"/>
  <c r="R26" i="7"/>
  <c r="K26" i="7"/>
  <c r="G26" i="7"/>
  <c r="L26" i="7" s="1"/>
  <c r="S26" i="7" s="1"/>
  <c r="V26" i="7" s="1"/>
  <c r="R25" i="7"/>
  <c r="K25" i="7"/>
  <c r="G25" i="7"/>
  <c r="L25" i="7" s="1"/>
  <c r="S25" i="7" s="1"/>
  <c r="R24" i="7"/>
  <c r="V24" i="7" s="1"/>
  <c r="L24" i="7"/>
  <c r="S24" i="7" s="1"/>
  <c r="K24" i="7"/>
  <c r="G24" i="7"/>
  <c r="V23" i="7"/>
  <c r="R23" i="7"/>
  <c r="K23" i="7"/>
  <c r="L23" i="7" s="1"/>
  <c r="S23" i="7" s="1"/>
  <c r="G23" i="7"/>
  <c r="R22" i="7"/>
  <c r="V22" i="7" s="1"/>
  <c r="L22" i="7"/>
  <c r="R21" i="7"/>
  <c r="K21" i="7"/>
  <c r="G21" i="7"/>
  <c r="L21" i="7" s="1"/>
  <c r="S21" i="7" s="1"/>
  <c r="V21" i="7" s="1"/>
  <c r="V20" i="7"/>
  <c r="R20" i="7"/>
  <c r="K20" i="7"/>
  <c r="G20" i="7"/>
  <c r="L20" i="7" s="1"/>
  <c r="S20" i="7" s="1"/>
  <c r="R19" i="7"/>
  <c r="L19" i="7"/>
  <c r="S19" i="7" s="1"/>
  <c r="K19" i="7"/>
  <c r="G19" i="7"/>
  <c r="R18" i="7"/>
  <c r="K18" i="7"/>
  <c r="L18" i="7" s="1"/>
  <c r="S18" i="7" s="1"/>
  <c r="V18" i="7" s="1"/>
  <c r="G18" i="7"/>
  <c r="R17" i="7"/>
  <c r="K17" i="7"/>
  <c r="G17" i="7"/>
  <c r="L17" i="7" s="1"/>
  <c r="S17" i="7" s="1"/>
  <c r="V17" i="7" s="1"/>
  <c r="R16" i="7"/>
  <c r="K16" i="7"/>
  <c r="G16" i="7"/>
  <c r="L16" i="7" s="1"/>
  <c r="A16" i="7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R15" i="7"/>
  <c r="L15" i="7"/>
  <c r="S15" i="7" s="1"/>
  <c r="V28" i="7" l="1"/>
  <c r="V40" i="7"/>
  <c r="V90" i="7"/>
  <c r="V37" i="7"/>
  <c r="V58" i="7"/>
  <c r="S16" i="7"/>
  <c r="V15" i="7"/>
  <c r="R142" i="7"/>
  <c r="S142" i="7" s="1"/>
  <c r="R144" i="7"/>
  <c r="S144" i="7" s="1"/>
  <c r="R140" i="7"/>
  <c r="S140" i="7" s="1"/>
  <c r="R146" i="7"/>
  <c r="S146" i="7" s="1"/>
  <c r="V19" i="7"/>
  <c r="V25" i="7"/>
  <c r="V36" i="7"/>
  <c r="V50" i="7"/>
  <c r="V54" i="7"/>
  <c r="V65" i="7"/>
  <c r="V69" i="7"/>
  <c r="V97" i="7"/>
  <c r="V116" i="7"/>
  <c r="V128" i="7"/>
  <c r="V59" i="7"/>
  <c r="V132" i="7"/>
  <c r="V85" i="7"/>
  <c r="V89" i="7"/>
  <c r="V93" i="7"/>
  <c r="V104" i="7"/>
  <c r="V47" i="7"/>
  <c r="V51" i="7"/>
  <c r="V55" i="7"/>
  <c r="V73" i="7"/>
  <c r="S78" i="7"/>
  <c r="S82" i="7"/>
  <c r="V82" i="7" s="1"/>
  <c r="V108" i="7"/>
  <c r="V121" i="7"/>
  <c r="S64" i="7"/>
  <c r="V64" i="7" s="1"/>
  <c r="S68" i="7"/>
  <c r="V68" i="7" s="1"/>
  <c r="V81" i="7"/>
  <c r="L86" i="7"/>
  <c r="S86" i="7" s="1"/>
  <c r="L90" i="7"/>
  <c r="S90" i="7" s="1"/>
  <c r="S92" i="7"/>
  <c r="S96" i="7"/>
  <c r="V96" i="7" s="1"/>
  <c r="S100" i="7"/>
  <c r="V100" i="7" s="1"/>
  <c r="V101" i="7"/>
  <c r="L110" i="7"/>
  <c r="S110" i="7" s="1"/>
  <c r="V110" i="7" s="1"/>
  <c r="V113" i="7"/>
  <c r="L118" i="7"/>
  <c r="S118" i="7" s="1"/>
  <c r="V120" i="7"/>
  <c r="S124" i="7"/>
  <c r="V124" i="7" s="1"/>
  <c r="V125" i="7"/>
  <c r="L134" i="7"/>
  <c r="S134" i="7" s="1"/>
  <c r="T146" i="7" l="1"/>
  <c r="F143" i="7"/>
  <c r="T142" i="7"/>
  <c r="T140" i="7"/>
  <c r="T144" i="7"/>
  <c r="P144" i="7"/>
  <c r="Q144" i="7" s="1"/>
  <c r="P146" i="7"/>
  <c r="Q146" i="7" s="1"/>
  <c r="V16" i="7"/>
  <c r="P140" i="7"/>
  <c r="Q140" i="7" s="1"/>
  <c r="P142" i="7"/>
  <c r="Q142" i="7" s="1"/>
  <c r="F144" i="7" l="1"/>
  <c r="J139" i="7"/>
  <c r="F139" i="7"/>
  <c r="I139" i="7"/>
  <c r="H139" i="7"/>
  <c r="G139" i="7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5" i="5"/>
  <c r="E46" i="5"/>
  <c r="E47" i="5"/>
  <c r="E48" i="5"/>
  <c r="E49" i="5"/>
  <c r="E50" i="5"/>
  <c r="E51" i="5"/>
  <c r="E53" i="5"/>
  <c r="E54" i="5"/>
  <c r="E55" i="5"/>
  <c r="E56" i="5"/>
  <c r="E58" i="5"/>
  <c r="E59" i="5"/>
  <c r="E60" i="5"/>
  <c r="E61" i="5"/>
  <c r="E62" i="5"/>
  <c r="E63" i="5"/>
  <c r="E64" i="5"/>
  <c r="E65" i="5"/>
  <c r="E66" i="5"/>
  <c r="E67" i="5"/>
  <c r="E69" i="5"/>
  <c r="E70" i="5"/>
  <c r="E71" i="5"/>
  <c r="E72" i="5"/>
  <c r="E73" i="5"/>
  <c r="E74" i="5"/>
  <c r="E75" i="5"/>
  <c r="E76" i="5"/>
  <c r="E77" i="5"/>
  <c r="E78" i="5"/>
  <c r="E80" i="5"/>
  <c r="E81" i="5"/>
  <c r="E82" i="5"/>
  <c r="E83" i="5"/>
  <c r="E84" i="5"/>
  <c r="E85" i="5"/>
  <c r="E86" i="5"/>
  <c r="E87" i="5"/>
  <c r="E88" i="5"/>
  <c r="E89" i="5"/>
  <c r="E90" i="5"/>
  <c r="E91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2" i="5"/>
  <c r="E8" i="5"/>
  <c r="R8" i="5" l="1"/>
  <c r="U8" i="5" s="1"/>
  <c r="T8" i="5"/>
  <c r="S8" i="5"/>
  <c r="R99" i="5"/>
  <c r="U99" i="5" s="1"/>
  <c r="S99" i="5"/>
  <c r="T99" i="5"/>
  <c r="R86" i="5"/>
  <c r="U86" i="5" s="1"/>
  <c r="S86" i="5"/>
  <c r="T86" i="5"/>
  <c r="R77" i="5"/>
  <c r="S77" i="5"/>
  <c r="T77" i="5"/>
  <c r="R73" i="5"/>
  <c r="U73" i="5" s="1"/>
  <c r="S73" i="5"/>
  <c r="T73" i="5"/>
  <c r="R69" i="5"/>
  <c r="U69" i="5" s="1"/>
  <c r="S69" i="5"/>
  <c r="T69" i="5"/>
  <c r="R64" i="5"/>
  <c r="U64" i="5" s="1"/>
  <c r="S64" i="5"/>
  <c r="T64" i="5"/>
  <c r="R60" i="5"/>
  <c r="U60" i="5" s="1"/>
  <c r="S60" i="5"/>
  <c r="T60" i="5"/>
  <c r="R55" i="5"/>
  <c r="U55" i="5" s="1"/>
  <c r="S55" i="5"/>
  <c r="T55" i="5"/>
  <c r="R50" i="5"/>
  <c r="U50" i="5" s="1"/>
  <c r="S50" i="5"/>
  <c r="T50" i="5"/>
  <c r="R46" i="5"/>
  <c r="U46" i="5" s="1"/>
  <c r="S46" i="5"/>
  <c r="T46" i="5"/>
  <c r="R39" i="5"/>
  <c r="U39" i="5" s="1"/>
  <c r="S39" i="5"/>
  <c r="T39" i="5"/>
  <c r="R35" i="5"/>
  <c r="U35" i="5" s="1"/>
  <c r="S35" i="5"/>
  <c r="T35" i="5"/>
  <c r="R31" i="5"/>
  <c r="U31" i="5" s="1"/>
  <c r="S31" i="5"/>
  <c r="T31" i="5"/>
  <c r="R27" i="5"/>
  <c r="U27" i="5" s="1"/>
  <c r="S27" i="5"/>
  <c r="T27" i="5"/>
  <c r="R23" i="5"/>
  <c r="U23" i="5" s="1"/>
  <c r="S23" i="5"/>
  <c r="T23" i="5"/>
  <c r="R18" i="5"/>
  <c r="U18" i="5" s="1"/>
  <c r="S18" i="5"/>
  <c r="T18" i="5"/>
  <c r="R14" i="5"/>
  <c r="U14" i="5" s="1"/>
  <c r="S14" i="5"/>
  <c r="T14" i="5"/>
  <c r="R10" i="5"/>
  <c r="U10" i="5" s="1"/>
  <c r="S10" i="5"/>
  <c r="T10" i="5"/>
  <c r="R107" i="5"/>
  <c r="U107" i="5" s="1"/>
  <c r="S107" i="5"/>
  <c r="T107" i="5"/>
  <c r="R95" i="5"/>
  <c r="S95" i="5"/>
  <c r="T95" i="5"/>
  <c r="R82" i="5"/>
  <c r="U82" i="5" s="1"/>
  <c r="S82" i="5"/>
  <c r="T82" i="5"/>
  <c r="R112" i="5"/>
  <c r="S112" i="5"/>
  <c r="T112" i="5"/>
  <c r="R106" i="5"/>
  <c r="U106" i="5" s="1"/>
  <c r="S106" i="5"/>
  <c r="T106" i="5"/>
  <c r="R102" i="5"/>
  <c r="U102" i="5" s="1"/>
  <c r="S102" i="5"/>
  <c r="T102" i="5"/>
  <c r="R98" i="5"/>
  <c r="U98" i="5" s="1"/>
  <c r="S98" i="5"/>
  <c r="T98" i="5"/>
  <c r="R94" i="5"/>
  <c r="U94" i="5" s="1"/>
  <c r="S94" i="5"/>
  <c r="T94" i="5"/>
  <c r="R89" i="5"/>
  <c r="U89" i="5" s="1"/>
  <c r="S89" i="5"/>
  <c r="T89" i="5"/>
  <c r="R85" i="5"/>
  <c r="U85" i="5" s="1"/>
  <c r="S85" i="5"/>
  <c r="T85" i="5"/>
  <c r="R81" i="5"/>
  <c r="U81" i="5" s="1"/>
  <c r="S81" i="5"/>
  <c r="T81" i="5"/>
  <c r="R76" i="5"/>
  <c r="S76" i="5"/>
  <c r="T76" i="5"/>
  <c r="R72" i="5"/>
  <c r="U72" i="5" s="1"/>
  <c r="S72" i="5"/>
  <c r="T72" i="5"/>
  <c r="R67" i="5"/>
  <c r="U67" i="5" s="1"/>
  <c r="S67" i="5"/>
  <c r="T67" i="5"/>
  <c r="R63" i="5"/>
  <c r="U63" i="5" s="1"/>
  <c r="S63" i="5"/>
  <c r="T63" i="5"/>
  <c r="R59" i="5"/>
  <c r="U59" i="5" s="1"/>
  <c r="S59" i="5"/>
  <c r="T59" i="5"/>
  <c r="R54" i="5"/>
  <c r="U54" i="5" s="1"/>
  <c r="S54" i="5"/>
  <c r="T54" i="5"/>
  <c r="R49" i="5"/>
  <c r="U49" i="5" s="1"/>
  <c r="S49" i="5"/>
  <c r="T49" i="5"/>
  <c r="R45" i="5"/>
  <c r="U45" i="5" s="1"/>
  <c r="S45" i="5"/>
  <c r="T45" i="5"/>
  <c r="R38" i="5"/>
  <c r="U38" i="5" s="1"/>
  <c r="S38" i="5"/>
  <c r="T38" i="5"/>
  <c r="R34" i="5"/>
  <c r="U34" i="5" s="1"/>
  <c r="S34" i="5"/>
  <c r="T34" i="5"/>
  <c r="R30" i="5"/>
  <c r="U30" i="5" s="1"/>
  <c r="S30" i="5"/>
  <c r="T30" i="5"/>
  <c r="R26" i="5"/>
  <c r="S26" i="5"/>
  <c r="T26" i="5"/>
  <c r="R21" i="5"/>
  <c r="U21" i="5" s="1"/>
  <c r="S21" i="5"/>
  <c r="T21" i="5"/>
  <c r="R17" i="5"/>
  <c r="U17" i="5" s="1"/>
  <c r="S17" i="5"/>
  <c r="T17" i="5"/>
  <c r="R13" i="5"/>
  <c r="U13" i="5" s="1"/>
  <c r="S13" i="5"/>
  <c r="T13" i="5"/>
  <c r="R9" i="5"/>
  <c r="U9" i="5" s="1"/>
  <c r="S9" i="5"/>
  <c r="T9" i="5"/>
  <c r="R103" i="5"/>
  <c r="U103" i="5" s="1"/>
  <c r="S103" i="5"/>
  <c r="T103" i="5"/>
  <c r="R90" i="5"/>
  <c r="U90" i="5" s="1"/>
  <c r="S90" i="5"/>
  <c r="T90" i="5"/>
  <c r="R105" i="5"/>
  <c r="U105" i="5" s="1"/>
  <c r="S105" i="5"/>
  <c r="T105" i="5"/>
  <c r="R97" i="5"/>
  <c r="U97" i="5" s="1"/>
  <c r="S97" i="5"/>
  <c r="T97" i="5"/>
  <c r="R93" i="5"/>
  <c r="U93" i="5" s="1"/>
  <c r="S93" i="5"/>
  <c r="T93" i="5"/>
  <c r="R88" i="5"/>
  <c r="U88" i="5" s="1"/>
  <c r="S88" i="5"/>
  <c r="T88" i="5"/>
  <c r="R84" i="5"/>
  <c r="S84" i="5"/>
  <c r="T84" i="5"/>
  <c r="R80" i="5"/>
  <c r="U80" i="5" s="1"/>
  <c r="S80" i="5"/>
  <c r="T80" i="5"/>
  <c r="R75" i="5"/>
  <c r="U75" i="5" s="1"/>
  <c r="S75" i="5"/>
  <c r="T75" i="5"/>
  <c r="R71" i="5"/>
  <c r="U71" i="5" s="1"/>
  <c r="S71" i="5"/>
  <c r="T71" i="5"/>
  <c r="R66" i="5"/>
  <c r="U66" i="5" s="1"/>
  <c r="S66" i="5"/>
  <c r="T66" i="5"/>
  <c r="R62" i="5"/>
  <c r="U62" i="5" s="1"/>
  <c r="S62" i="5"/>
  <c r="T62" i="5"/>
  <c r="R58" i="5"/>
  <c r="U58" i="5" s="1"/>
  <c r="S58" i="5"/>
  <c r="T58" i="5"/>
  <c r="R53" i="5"/>
  <c r="U53" i="5" s="1"/>
  <c r="S53" i="5"/>
  <c r="T53" i="5"/>
  <c r="R48" i="5"/>
  <c r="U48" i="5" s="1"/>
  <c r="S48" i="5"/>
  <c r="T48" i="5"/>
  <c r="R41" i="5"/>
  <c r="U41" i="5" s="1"/>
  <c r="S41" i="5"/>
  <c r="T41" i="5"/>
  <c r="R37" i="5"/>
  <c r="U37" i="5" s="1"/>
  <c r="S37" i="5"/>
  <c r="T37" i="5"/>
  <c r="R33" i="5"/>
  <c r="U33" i="5" s="1"/>
  <c r="S33" i="5"/>
  <c r="T33" i="5"/>
  <c r="R29" i="5"/>
  <c r="U29" i="5" s="1"/>
  <c r="S29" i="5"/>
  <c r="T29" i="5"/>
  <c r="R25" i="5"/>
  <c r="U25" i="5" s="1"/>
  <c r="S25" i="5"/>
  <c r="T25" i="5"/>
  <c r="R20" i="5"/>
  <c r="U20" i="5" s="1"/>
  <c r="S20" i="5"/>
  <c r="T20" i="5"/>
  <c r="R16" i="5"/>
  <c r="U16" i="5" s="1"/>
  <c r="S16" i="5"/>
  <c r="T16" i="5"/>
  <c r="R12" i="5"/>
  <c r="U12" i="5" s="1"/>
  <c r="S12" i="5"/>
  <c r="T12" i="5"/>
  <c r="R109" i="5"/>
  <c r="U109" i="5" s="1"/>
  <c r="S109" i="5"/>
  <c r="T109" i="5"/>
  <c r="R101" i="5"/>
  <c r="U101" i="5" s="1"/>
  <c r="S101" i="5"/>
  <c r="T101" i="5"/>
  <c r="R108" i="5"/>
  <c r="U108" i="5" s="1"/>
  <c r="S108" i="5"/>
  <c r="T108" i="5"/>
  <c r="R104" i="5"/>
  <c r="U104" i="5" s="1"/>
  <c r="S104" i="5"/>
  <c r="T104" i="5"/>
  <c r="R100" i="5"/>
  <c r="U100" i="5" s="1"/>
  <c r="S100" i="5"/>
  <c r="T100" i="5"/>
  <c r="R96" i="5"/>
  <c r="S96" i="5"/>
  <c r="T96" i="5"/>
  <c r="R91" i="5"/>
  <c r="U91" i="5" s="1"/>
  <c r="S91" i="5"/>
  <c r="T91" i="5"/>
  <c r="R87" i="5"/>
  <c r="U87" i="5" s="1"/>
  <c r="S87" i="5"/>
  <c r="T87" i="5"/>
  <c r="R83" i="5"/>
  <c r="U83" i="5" s="1"/>
  <c r="S83" i="5"/>
  <c r="T83" i="5"/>
  <c r="R78" i="5"/>
  <c r="U78" i="5" s="1"/>
  <c r="S78" i="5"/>
  <c r="T78" i="5"/>
  <c r="R74" i="5"/>
  <c r="U74" i="5" s="1"/>
  <c r="S74" i="5"/>
  <c r="T74" i="5"/>
  <c r="R70" i="5"/>
  <c r="U70" i="5" s="1"/>
  <c r="S70" i="5"/>
  <c r="T70" i="5"/>
  <c r="R65" i="5"/>
  <c r="U65" i="5" s="1"/>
  <c r="S65" i="5"/>
  <c r="T65" i="5"/>
  <c r="R61" i="5"/>
  <c r="U61" i="5" s="1"/>
  <c r="S61" i="5"/>
  <c r="T61" i="5"/>
  <c r="R56" i="5"/>
  <c r="U56" i="5" s="1"/>
  <c r="S56" i="5"/>
  <c r="T56" i="5"/>
  <c r="R51" i="5"/>
  <c r="U51" i="5" s="1"/>
  <c r="S51" i="5"/>
  <c r="T51" i="5"/>
  <c r="R47" i="5"/>
  <c r="U47" i="5" s="1"/>
  <c r="S47" i="5"/>
  <c r="T47" i="5"/>
  <c r="R40" i="5"/>
  <c r="U40" i="5" s="1"/>
  <c r="S40" i="5"/>
  <c r="T40" i="5"/>
  <c r="R36" i="5"/>
  <c r="U36" i="5" s="1"/>
  <c r="S36" i="5"/>
  <c r="T36" i="5"/>
  <c r="R32" i="5"/>
  <c r="U32" i="5" s="1"/>
  <c r="S32" i="5"/>
  <c r="T32" i="5"/>
  <c r="R28" i="5"/>
  <c r="U28" i="5" s="1"/>
  <c r="S28" i="5"/>
  <c r="T28" i="5"/>
  <c r="R24" i="5"/>
  <c r="U24" i="5" s="1"/>
  <c r="S24" i="5"/>
  <c r="T24" i="5"/>
  <c r="R19" i="5"/>
  <c r="U19" i="5" s="1"/>
  <c r="S19" i="5"/>
  <c r="T19" i="5"/>
  <c r="R15" i="5"/>
  <c r="U15" i="5" s="1"/>
  <c r="S15" i="5"/>
  <c r="T15" i="5"/>
  <c r="R11" i="5"/>
  <c r="U11" i="5" s="1"/>
  <c r="S11" i="5"/>
  <c r="T11" i="5"/>
  <c r="F145" i="7"/>
  <c r="F146" i="7" s="1"/>
  <c r="D128" i="5" l="1"/>
  <c r="F121" i="5"/>
  <c r="F120" i="5"/>
  <c r="F124" i="5"/>
  <c r="F123" i="5"/>
  <c r="F119" i="5"/>
  <c r="F122" i="5"/>
  <c r="F118" i="5"/>
  <c r="F125" i="5"/>
  <c r="G125" i="5" l="1"/>
  <c r="H125" i="5"/>
  <c r="I125" i="5"/>
  <c r="J125" i="5"/>
  <c r="K125" i="5"/>
  <c r="L125" i="5"/>
  <c r="M125" i="5"/>
  <c r="O125" i="5"/>
  <c r="P125" i="5"/>
  <c r="Q125" i="5"/>
  <c r="E125" i="5"/>
  <c r="G124" i="5"/>
  <c r="H124" i="5"/>
  <c r="I124" i="5"/>
  <c r="J124" i="5"/>
  <c r="K124" i="5"/>
  <c r="L124" i="5"/>
  <c r="M124" i="5"/>
  <c r="O124" i="5"/>
  <c r="P124" i="5"/>
  <c r="Q124" i="5"/>
  <c r="E124" i="5"/>
  <c r="G123" i="5"/>
  <c r="H123" i="5"/>
  <c r="I123" i="5"/>
  <c r="J123" i="5"/>
  <c r="K123" i="5"/>
  <c r="L123" i="5"/>
  <c r="M123" i="5"/>
  <c r="O123" i="5"/>
  <c r="P123" i="5"/>
  <c r="Q123" i="5"/>
  <c r="E123" i="5"/>
  <c r="G122" i="5"/>
  <c r="H122" i="5"/>
  <c r="I122" i="5"/>
  <c r="J122" i="5"/>
  <c r="K122" i="5"/>
  <c r="L122" i="5"/>
  <c r="M122" i="5"/>
  <c r="O122" i="5"/>
  <c r="P122" i="5"/>
  <c r="Q122" i="5"/>
  <c r="E122" i="5"/>
  <c r="G121" i="5"/>
  <c r="H121" i="5"/>
  <c r="I121" i="5"/>
  <c r="J121" i="5"/>
  <c r="K121" i="5"/>
  <c r="L121" i="5"/>
  <c r="M121" i="5"/>
  <c r="O121" i="5"/>
  <c r="P121" i="5"/>
  <c r="Q121" i="5"/>
  <c r="E121" i="5"/>
  <c r="G120" i="5"/>
  <c r="H120" i="5"/>
  <c r="I120" i="5"/>
  <c r="J120" i="5"/>
  <c r="K120" i="5"/>
  <c r="L120" i="5"/>
  <c r="M120" i="5"/>
  <c r="O120" i="5"/>
  <c r="P120" i="5"/>
  <c r="Q120" i="5"/>
  <c r="E120" i="5"/>
  <c r="G119" i="5"/>
  <c r="H119" i="5"/>
  <c r="I119" i="5"/>
  <c r="J119" i="5"/>
  <c r="K119" i="5"/>
  <c r="L119" i="5"/>
  <c r="M119" i="5"/>
  <c r="O119" i="5"/>
  <c r="P119" i="5"/>
  <c r="E119" i="5"/>
  <c r="G118" i="5"/>
  <c r="H118" i="5"/>
  <c r="I118" i="5"/>
  <c r="J118" i="5"/>
  <c r="K118" i="5"/>
  <c r="L118" i="5"/>
  <c r="M118" i="5"/>
  <c r="O118" i="5"/>
  <c r="P118" i="5"/>
  <c r="E118" i="5"/>
  <c r="D135" i="5" l="1"/>
  <c r="D130" i="5"/>
  <c r="D129" i="5"/>
  <c r="D134" i="5"/>
  <c r="D137" i="5"/>
  <c r="D136" i="5"/>
  <c r="D133" i="5"/>
  <c r="D132" i="5"/>
  <c r="D131" i="5"/>
  <c r="D138" i="5" l="1"/>
</calcChain>
</file>

<file path=xl/sharedStrings.xml><?xml version="1.0" encoding="utf-8"?>
<sst xmlns="http://schemas.openxmlformats.org/spreadsheetml/2006/main" count="5302" uniqueCount="938">
  <si>
    <t>SCHOOL OF ENGINEERING</t>
  </si>
  <si>
    <t>Name</t>
  </si>
  <si>
    <t>T U</t>
  </si>
  <si>
    <t>Mean</t>
  </si>
  <si>
    <t>PASS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</si>
  <si>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</si>
  <si>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</si>
  <si>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</si>
  <si>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</si>
  <si>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</si>
  <si>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</si>
  <si>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</si>
  <si>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Total</t>
  </si>
  <si>
    <t>11 =&gt;</t>
  </si>
  <si>
    <t>Approved by the Departmental Board of Examiners</t>
  </si>
  <si>
    <t>12 =&gt;</t>
  </si>
  <si>
    <t>Signed:</t>
  </si>
  <si>
    <t>Date:</t>
  </si>
  <si>
    <t>13 =&gt;</t>
  </si>
  <si>
    <t>14 =&gt;</t>
  </si>
  <si>
    <t>Approved by the School Board of Examiners</t>
  </si>
  <si>
    <t>15 =&gt;</t>
  </si>
  <si>
    <t>10 =&gt;</t>
  </si>
  <si>
    <t>Did Not Register</t>
  </si>
  <si>
    <t>TOTAL</t>
  </si>
  <si>
    <t>Recomm.</t>
  </si>
  <si>
    <t>SUMMARY</t>
  </si>
  <si>
    <t>Reg. No</t>
  </si>
  <si>
    <t>DEDAN KIMATHI UNIVERSITY  OF TECHNOLOGY</t>
  </si>
  <si>
    <t>Dean, School of Engineering</t>
  </si>
  <si>
    <t>Approved by DeKUT Senate</t>
  </si>
  <si>
    <t>Chairperson, Senate</t>
  </si>
  <si>
    <t>SPECIALS</t>
  </si>
  <si>
    <t>ACADEMIC LEAVE</t>
  </si>
  <si>
    <t>SUPPS</t>
  </si>
  <si>
    <t>Attempt</t>
  </si>
  <si>
    <t>Student Matters</t>
  </si>
  <si>
    <t>DNR</t>
  </si>
  <si>
    <t>STAY OUT</t>
  </si>
  <si>
    <t>REPEAT</t>
  </si>
  <si>
    <t>DEREGISTER</t>
  </si>
  <si>
    <t>FAILS</t>
  </si>
  <si>
    <t>INCOMPLETE</t>
  </si>
  <si>
    <t>WITHHOLD</t>
  </si>
  <si>
    <t>Sno.</t>
  </si>
  <si>
    <t>E022-01-1161/2021</t>
  </si>
  <si>
    <t>Zebby Arnold AKACH</t>
  </si>
  <si>
    <t>E022-01-1330/2021</t>
  </si>
  <si>
    <t>Fidel Castro OMONDI</t>
  </si>
  <si>
    <t>E022-01-1331/2021</t>
  </si>
  <si>
    <t>David Omondi ACHELLO</t>
  </si>
  <si>
    <t>E022-01-1336/2021</t>
  </si>
  <si>
    <t>Anderson Muteithia MUTUMA</t>
  </si>
  <si>
    <t>E022-01-1337/2021</t>
  </si>
  <si>
    <t>Evans Wajohi MAINA</t>
  </si>
  <si>
    <t>E022-01-1338/2021</t>
  </si>
  <si>
    <t>Collins Wambugu KIMOTHO</t>
  </si>
  <si>
    <t>E022-01-1339/2021</t>
  </si>
  <si>
    <t>Griffins Gitau CHEGE</t>
  </si>
  <si>
    <t>E022-01-1340/2021</t>
  </si>
  <si>
    <t>Keith Kaburu NDEGWA</t>
  </si>
  <si>
    <t>E022-01-1341/2021</t>
  </si>
  <si>
    <t>Grace Waheti THEURI</t>
  </si>
  <si>
    <t>E022-01-1342/2021</t>
  </si>
  <si>
    <t>Oscar Mutamba MWANGA</t>
  </si>
  <si>
    <t>E022-01-1343/2021</t>
  </si>
  <si>
    <t>Maxwel Ngunjiri HENIA</t>
  </si>
  <si>
    <t>E022-01-1344/2021</t>
  </si>
  <si>
    <t>Rejoice Wanjiku NJOROGE</t>
  </si>
  <si>
    <t>E022-01-1345/2021</t>
  </si>
  <si>
    <t>James Gathirwa NG'ANG'A</t>
  </si>
  <si>
    <t>E022-01-1346/2021</t>
  </si>
  <si>
    <t>Michael Kamunya MACHOHI</t>
  </si>
  <si>
    <t>E022-01-1347/2021</t>
  </si>
  <si>
    <t>Paul Migwi KABUCHWA</t>
  </si>
  <si>
    <t>E022-01-1349/2021</t>
  </si>
  <si>
    <t>Mark Ian Muiruri NDUNG'U</t>
  </si>
  <si>
    <t>E022-01-1350/2021</t>
  </si>
  <si>
    <t>Daniel Njoroge MIRINGA</t>
  </si>
  <si>
    <t>E022-01-1351/2021</t>
  </si>
  <si>
    <t>Dennis Muthumbi GATORU</t>
  </si>
  <si>
    <t>E022-01-1352/2021</t>
  </si>
  <si>
    <t>Geoffrey Murimi MUCIRI</t>
  </si>
  <si>
    <t>E022-01-1353/2021</t>
  </si>
  <si>
    <t>Simon Muiruri NGUGI</t>
  </si>
  <si>
    <t>E022-01-1355/2021</t>
  </si>
  <si>
    <t>Prince Tinga DENA</t>
  </si>
  <si>
    <t>E022-01-1358/2021</t>
  </si>
  <si>
    <t>Alex Kimutai KURGAT</t>
  </si>
  <si>
    <t>E022-01-1359/2021</t>
  </si>
  <si>
    <t>Barnabas Kiprotich BETT</t>
  </si>
  <si>
    <t>E022-01-1361/2021</t>
  </si>
  <si>
    <t>Leorne Njiru NJAGI</t>
  </si>
  <si>
    <t>E022-01-1362/2021</t>
  </si>
  <si>
    <t>Caren Wakesho MAGHANGA</t>
  </si>
  <si>
    <t>E022-01-1363/2021</t>
  </si>
  <si>
    <t>Violet Kendi MWONGERA</t>
  </si>
  <si>
    <t>E022-01-1364/2021</t>
  </si>
  <si>
    <t>Lorna Wanjiru WAINAINA</t>
  </si>
  <si>
    <t>E022-01-1366/2021</t>
  </si>
  <si>
    <t>Brian Muhoro KINYUA</t>
  </si>
  <si>
    <t>E022-01-1367/2021</t>
  </si>
  <si>
    <t>Ian Mwangi KINYUA</t>
  </si>
  <si>
    <t>E022-01-1368/2021</t>
  </si>
  <si>
    <t>Shalom Macharia MAINA</t>
  </si>
  <si>
    <t>E022-01-1369/2021</t>
  </si>
  <si>
    <t>Malvin Kariuki WAIRIGU</t>
  </si>
  <si>
    <t>E022-01-1370/2021</t>
  </si>
  <si>
    <t>Abraham MWENDWA</t>
  </si>
  <si>
    <t>E022-01-1371/2021</t>
  </si>
  <si>
    <t>Abdikadir Yahye ABDI</t>
  </si>
  <si>
    <t>E022-01-1373/2021</t>
  </si>
  <si>
    <t>Emmanuel Akhaukwa OMUNGO</t>
  </si>
  <si>
    <t>E022-01-1374/2021</t>
  </si>
  <si>
    <t>James Muinde MUIEI</t>
  </si>
  <si>
    <t>E022-01-1375/2021</t>
  </si>
  <si>
    <t>Cynthia Waruguru KYALO</t>
  </si>
  <si>
    <t>E022-01-1376/2021</t>
  </si>
  <si>
    <t>Wilson Ngei MUMBUA</t>
  </si>
  <si>
    <t>E022-01-1377/2021</t>
  </si>
  <si>
    <t>Shemgriffin Githinji KIARAGO</t>
  </si>
  <si>
    <t>E022-01-1378/2021</t>
  </si>
  <si>
    <t>Hibro Lolo HIBRO</t>
  </si>
  <si>
    <t>E022-01-1380/2021</t>
  </si>
  <si>
    <t>Brian KITHOME</t>
  </si>
  <si>
    <t>E022-01-1381/2021</t>
  </si>
  <si>
    <t>Margaret Kahaki NG'ANG'A</t>
  </si>
  <si>
    <t>E022-01-1383/2021</t>
  </si>
  <si>
    <t>Brenda Mueni MUNYWOKI</t>
  </si>
  <si>
    <t>E022-01-1384/2021</t>
  </si>
  <si>
    <t>Amos Muendo MUNYILU</t>
  </si>
  <si>
    <t>E022-01-1385/2021</t>
  </si>
  <si>
    <t>Brian Kiprono SAMOEI</t>
  </si>
  <si>
    <t>E022-01-1386/2021</t>
  </si>
  <si>
    <t>Derrick Mwendwa MUTIA</t>
  </si>
  <si>
    <t>E022-01-1388/2021</t>
  </si>
  <si>
    <t>Hacket Kipkorir NGETICH</t>
  </si>
  <si>
    <t>E022-01-1389/2021</t>
  </si>
  <si>
    <t>Lawrence Kibet TELE</t>
  </si>
  <si>
    <t>E022-01-1391/2021</t>
  </si>
  <si>
    <t>Robert Njoroge KAIRA</t>
  </si>
  <si>
    <t>E022-01-1392/2021</t>
  </si>
  <si>
    <t>Simonpeter Katami BURUDI</t>
  </si>
  <si>
    <t>E022-01-1393/2021</t>
  </si>
  <si>
    <t>Kevin Teka MAGHANGA</t>
  </si>
  <si>
    <t>E022-01-1394/2021</t>
  </si>
  <si>
    <t>Osebe Collins NYAIGOTI</t>
  </si>
  <si>
    <t>E022-01-1395/2021</t>
  </si>
  <si>
    <t>Brian Kasili WAMALWA</t>
  </si>
  <si>
    <t>E022-01-1396/2021</t>
  </si>
  <si>
    <t>Elvin Maywa KIBET</t>
  </si>
  <si>
    <t>E022-01-1397/2021</t>
  </si>
  <si>
    <t>Anthony Kipng'etich KIBWALEI</t>
  </si>
  <si>
    <t>E022-01-1399/2021</t>
  </si>
  <si>
    <t>Samuel Mwendwa MAKAU</t>
  </si>
  <si>
    <t>E022-01-1400/2021</t>
  </si>
  <si>
    <t>Joseph Mwangi NJOGU</t>
  </si>
  <si>
    <t>E022-01-1402/2021</t>
  </si>
  <si>
    <t>Samuel omondi OJUNGA</t>
  </si>
  <si>
    <t>E022-01-1404/2021</t>
  </si>
  <si>
    <t>Shawn Kipkemoi KIPLAGAT</t>
  </si>
  <si>
    <t>E022-01-1405/2021</t>
  </si>
  <si>
    <t>Miranda Achieng' OMONDI</t>
  </si>
  <si>
    <t>E022-01-1407/2021</t>
  </si>
  <si>
    <t>Jesse Martin JOWI</t>
  </si>
  <si>
    <t>E022-01-1409/2021</t>
  </si>
  <si>
    <t>Kimulot Oscar KIMOSOP</t>
  </si>
  <si>
    <t>E022-01-1410/2021</t>
  </si>
  <si>
    <t>Kipsigei Leonard KORIR</t>
  </si>
  <si>
    <t>E022-01-1411/2021</t>
  </si>
  <si>
    <t>Marc Allosane ABEL</t>
  </si>
  <si>
    <t>E022-01-1412/2021</t>
  </si>
  <si>
    <t>Lyncon BARAKA</t>
  </si>
  <si>
    <t>E022-01-1414/2021</t>
  </si>
  <si>
    <t>Nicole NYAKOA</t>
  </si>
  <si>
    <t>E022-01-1415 /2021</t>
  </si>
  <si>
    <t>David Joseph EGESA</t>
  </si>
  <si>
    <t>E022-01-1416/2021</t>
  </si>
  <si>
    <t>Laville Bueno OMWANGALA</t>
  </si>
  <si>
    <t>E022-01-1417/2021</t>
  </si>
  <si>
    <t>Newton Chesoli SIRUCHA</t>
  </si>
  <si>
    <t>E022-01-1418/2021</t>
  </si>
  <si>
    <t>Henry Justin Malingu</t>
  </si>
  <si>
    <t>E022-01-1419/2021</t>
  </si>
  <si>
    <t>Patience Kamuche KASENA</t>
  </si>
  <si>
    <t>E022-01-1420/2021</t>
  </si>
  <si>
    <t>Bush Mong'are ORINA</t>
  </si>
  <si>
    <t>E022-01-1421/2021</t>
  </si>
  <si>
    <t>Gregory Ajwang OWINO</t>
  </si>
  <si>
    <t>EO22-01-1422/2021</t>
  </si>
  <si>
    <t>Okoth Zefenath OWILI</t>
  </si>
  <si>
    <t>E022-01-1423/2021</t>
  </si>
  <si>
    <t>Nickson KIPROTICH</t>
  </si>
  <si>
    <t>Isaac Mwangi MURIITHI</t>
  </si>
  <si>
    <t>E022-01-1429/2021</t>
  </si>
  <si>
    <t>Caleb Chege MUTHONI</t>
  </si>
  <si>
    <t>E022-01-1439/2021</t>
  </si>
  <si>
    <t>Eugine Nyangweso OMBONGI</t>
  </si>
  <si>
    <t>E022-01-1451/2021</t>
  </si>
  <si>
    <t>Emmanuel Mwanza ITHAU</t>
  </si>
  <si>
    <t>E022-01-1482/2021</t>
  </si>
  <si>
    <t>Joel Kibiwott NG'ENO</t>
  </si>
  <si>
    <t>E022-01-1484/2021</t>
  </si>
  <si>
    <t>Dennis KIBET</t>
  </si>
  <si>
    <t>E022-01-1494/2021</t>
  </si>
  <si>
    <t>Peter Muriu KANYUI</t>
  </si>
  <si>
    <t>E022-01-1499/2021</t>
  </si>
  <si>
    <t>Brian Kipchirchir BETT</t>
  </si>
  <si>
    <t>E022-01-1506/2021</t>
  </si>
  <si>
    <t>Samwel Kamau KAGIRA</t>
  </si>
  <si>
    <t>E022-01-1871/2021</t>
  </si>
  <si>
    <t>Salome Waruguru WACHIRA</t>
  </si>
  <si>
    <t>E022-01-2209/2021</t>
  </si>
  <si>
    <t>Brenda Wangui WANJIRU</t>
  </si>
  <si>
    <t>E022-01-2212/2021</t>
  </si>
  <si>
    <t>Brian Muuo MUTINDA</t>
  </si>
  <si>
    <t>E022-01-2413/2021</t>
  </si>
  <si>
    <t>Caleb Baraka NGUMA</t>
  </si>
  <si>
    <t>E022-01-2455/2021</t>
  </si>
  <si>
    <t>Mergery Wanjiru MUKOMA</t>
  </si>
  <si>
    <t>E022-01-2456/2021</t>
  </si>
  <si>
    <t>Gibson mugambi MWITI</t>
  </si>
  <si>
    <t>E022-01-2465/2021</t>
  </si>
  <si>
    <t>Norman Muturi Maina</t>
  </si>
  <si>
    <t>E022-01-2476/2021</t>
  </si>
  <si>
    <t>Elvis Magare MOIRO</t>
  </si>
  <si>
    <t>E022-01-2487/2021</t>
  </si>
  <si>
    <t>Victor Kariuki KUREMA</t>
  </si>
  <si>
    <t>E022-01-2523/2021</t>
  </si>
  <si>
    <t>Nickxon KIMATHI</t>
  </si>
  <si>
    <t>E022-01-2547/2021</t>
  </si>
  <si>
    <t>Elizabeth Mbulwa MUTUKU</t>
  </si>
  <si>
    <t>E022-01-2505/2021</t>
  </si>
  <si>
    <t>Ryan kiprotich CHERUIYOT</t>
  </si>
  <si>
    <t>E022-01-2579/2021</t>
  </si>
  <si>
    <t>Claude CHEMOIWA</t>
  </si>
  <si>
    <t>E022-01-2638/2021</t>
  </si>
  <si>
    <t>Mark Allan Mwangi KINYUA</t>
  </si>
  <si>
    <t>E022-01-2648/2021</t>
  </si>
  <si>
    <t>Benjamin Kamau KABURA</t>
  </si>
  <si>
    <t>E022-01-2650/2021</t>
  </si>
  <si>
    <t>Andrew MOINDI ONGUBO</t>
  </si>
  <si>
    <t>E022-01-2776/2021</t>
  </si>
  <si>
    <t>Bernice Mwende GIOCHI</t>
  </si>
  <si>
    <t>E022-01-2805/2021</t>
  </si>
  <si>
    <t>Samuel Kimemia MWANGI</t>
  </si>
  <si>
    <t>E022-01-2843/2021</t>
  </si>
  <si>
    <t>Dennis Musya MUSYOKA</t>
  </si>
  <si>
    <t>E022-01-1018/2020</t>
  </si>
  <si>
    <t>Mark Mwangi MURIITHI</t>
  </si>
  <si>
    <t>E022-01-1023/2020</t>
  </si>
  <si>
    <t>E022‐01‐1034/2020</t>
  </si>
  <si>
    <t>Paul Okuyo SHAPWALA</t>
  </si>
  <si>
    <t>E022-01-1051/2020</t>
  </si>
  <si>
    <t>Kamunyaki Maxwell Mutethia</t>
  </si>
  <si>
    <t>E022-01-1073/2020</t>
  </si>
  <si>
    <t>John Nyamogo OMOLO</t>
  </si>
  <si>
    <t>E022-01-0785/2019</t>
  </si>
  <si>
    <t>Carline Lukoa CHEMIATI</t>
  </si>
  <si>
    <t>BACHELOR OF SCIENCE IN MECHATRONIC ENGINEERING</t>
  </si>
  <si>
    <t>Peter Muguro NJOROGE</t>
  </si>
  <si>
    <t>EMT 2101</t>
  </si>
  <si>
    <t>EEE 2101</t>
  </si>
  <si>
    <t>Engineering Drawing and Design II</t>
  </si>
  <si>
    <t>IGS 2101</t>
  </si>
  <si>
    <t>Workshop Practice and Process II</t>
  </si>
  <si>
    <t>EMT 2203</t>
  </si>
  <si>
    <t>Circuit and Network Theory 1</t>
  </si>
  <si>
    <t>EMT 2102</t>
  </si>
  <si>
    <t>Computer Aided Design</t>
  </si>
  <si>
    <t>EMT 2204</t>
  </si>
  <si>
    <t>Thermodynamics</t>
  </si>
  <si>
    <t>EMT 2205</t>
  </si>
  <si>
    <t>Fluid Mechanics</t>
  </si>
  <si>
    <t>SMA 2119</t>
  </si>
  <si>
    <t>Calculus III</t>
  </si>
  <si>
    <t>SMA 2232</t>
  </si>
  <si>
    <t>Ordinary Differential Equations</t>
  </si>
  <si>
    <t>EEE 3101</t>
  </si>
  <si>
    <t>Analog Electronics</t>
  </si>
  <si>
    <t>IGS 2202</t>
  </si>
  <si>
    <t>Philosophy and Critical Thinking</t>
  </si>
  <si>
    <t>Communication Skills: Understanding Africa's Mathematics and Film</t>
  </si>
  <si>
    <t>EMT 2201</t>
  </si>
  <si>
    <t>Engineering Mechanics</t>
  </si>
  <si>
    <t>EMT 2202</t>
  </si>
  <si>
    <t>Engineering Materials</t>
  </si>
  <si>
    <t>EMT 1201</t>
  </si>
  <si>
    <t>Sem 1</t>
  </si>
  <si>
    <t>Sem 2</t>
  </si>
  <si>
    <t>E022-01-1425/2021</t>
  </si>
  <si>
    <t>Specials, Financial</t>
  </si>
  <si>
    <t>Chairperson, Department of Mechatronic Engineering</t>
  </si>
  <si>
    <t>DEDAN KIMATHI UNIVERSITY OF TECHNOLOGY</t>
  </si>
  <si>
    <t>DEGREE: BACHELOR OF SCIENCE IN MECHATRONICS  ENGINEERING</t>
  </si>
  <si>
    <t>SECOND YEAR FIRST SEMESTER 2021/2022 ACADEMIC YEAR</t>
  </si>
  <si>
    <t xml:space="preserve">SCORESHEET </t>
  </si>
  <si>
    <t>UNIT CODE:</t>
  </si>
  <si>
    <t>UNIT TITLE:</t>
  </si>
  <si>
    <t>CALCULUS III</t>
  </si>
  <si>
    <t>S/N</t>
  </si>
  <si>
    <t xml:space="preserve">REG. NO. </t>
  </si>
  <si>
    <t>NAME</t>
  </si>
  <si>
    <t>CONTINUOUS ASSESSMENT TESTS</t>
  </si>
  <si>
    <t>ASSIGNMENTS</t>
  </si>
  <si>
    <t>CATs + LABS + ASSIGNMENTS GRAND TOTAL out of 30</t>
  </si>
  <si>
    <t>END OF SEMESTER EXAMINATION</t>
  </si>
  <si>
    <t>INTERNAL EXAMINER MARKS /100</t>
  </si>
  <si>
    <t>EXTERNAL EXAMINER MARKS /100</t>
  </si>
  <si>
    <t>AGREED MARKS /100</t>
  </si>
  <si>
    <t>GRADE</t>
  </si>
  <si>
    <t>CAT 1 Out of</t>
  </si>
  <si>
    <t>CAT 2 Out of</t>
  </si>
  <si>
    <t>CAT3 Out of</t>
  </si>
  <si>
    <t>Assgnt 1 Out of</t>
  </si>
  <si>
    <t>Assgnt 2 Out of</t>
  </si>
  <si>
    <t>Assgnt 3 Out of</t>
  </si>
  <si>
    <t>Q1 out of</t>
  </si>
  <si>
    <t>Q2 out of</t>
  </si>
  <si>
    <t>Q3 out of</t>
  </si>
  <si>
    <t>Q4 out Of</t>
  </si>
  <si>
    <t>Q5 out of</t>
  </si>
  <si>
    <t>TOTAL EXAM OUT OF</t>
  </si>
  <si>
    <t>E022-01-1097/2018</t>
  </si>
  <si>
    <t>SPECIAL</t>
  </si>
  <si>
    <t>Peter MuguroNJOROGE</t>
  </si>
  <si>
    <t>E022-01-2192/2020</t>
  </si>
  <si>
    <t>Ret</t>
  </si>
  <si>
    <t>E022-01-1084/2020</t>
  </si>
  <si>
    <t>Paul Okeyo SHAPWALA</t>
  </si>
  <si>
    <t>Rejoice wanjiku NJOROGE</t>
  </si>
  <si>
    <t>Michael kamunya MACHOHI</t>
  </si>
  <si>
    <t>E022-01-1356/2021</t>
  </si>
  <si>
    <t>Rachael Wanjiru WAMBUI</t>
  </si>
  <si>
    <t>E022-01-1365/2021</t>
  </si>
  <si>
    <t>Simon Munene MUKONZA</t>
  </si>
  <si>
    <t xml:space="preserve"> Wilson Ngei MUMBUA</t>
  </si>
  <si>
    <t>Kithome M BRIAN</t>
  </si>
  <si>
    <t>Derrick Mwendwa Mutia</t>
  </si>
  <si>
    <t>KIBET ELVIN MAYWA</t>
  </si>
  <si>
    <t>E022-01-1403/2021</t>
  </si>
  <si>
    <t>Amos KIPNGETICH</t>
  </si>
  <si>
    <t>E022-01-1406/2021</t>
  </si>
  <si>
    <t>Edwin Ngure GATHUITA</t>
  </si>
  <si>
    <t>E022-01-1413/2021</t>
  </si>
  <si>
    <t>Emmanuel MULA</t>
  </si>
  <si>
    <t>E022-01-1415/2021</t>
  </si>
  <si>
    <t>E022-01-1422/2021</t>
  </si>
  <si>
    <t>Isaac Meangi MURIITHI</t>
  </si>
  <si>
    <t>Peter MURIU KANYUI</t>
  </si>
  <si>
    <t>E022-01-1507/2021</t>
  </si>
  <si>
    <t>Solomon Wanyungu AMBOKA</t>
  </si>
  <si>
    <t>Salome waruguru WACHIRA</t>
  </si>
  <si>
    <t>E022-01-2420/2020</t>
  </si>
  <si>
    <t>Vincent KIPROTICH</t>
  </si>
  <si>
    <t>E022-01-2484/2021</t>
  </si>
  <si>
    <t>Peter Okello OMONDI</t>
  </si>
  <si>
    <t>Nickxon Kimathi</t>
  </si>
  <si>
    <t>E022-01-2871/2021</t>
  </si>
  <si>
    <t>Morris Waithaka KARIUKI</t>
  </si>
  <si>
    <t>E022-01-2968/2021</t>
  </si>
  <si>
    <t>Simon Kamangaru MUNYIRI</t>
  </si>
  <si>
    <t>SUMMARY OF RESULTS</t>
  </si>
  <si>
    <t>A</t>
  </si>
  <si>
    <t>B</t>
  </si>
  <si>
    <t>C</t>
  </si>
  <si>
    <t>D</t>
  </si>
  <si>
    <t>E</t>
  </si>
  <si>
    <t>CAT+ASS.+LAB</t>
  </si>
  <si>
    <t>EXAM</t>
  </si>
  <si>
    <t>OVERALL</t>
  </si>
  <si>
    <t>I.E.</t>
  </si>
  <si>
    <t>CAT /30</t>
  </si>
  <si>
    <t xml:space="preserve">% </t>
  </si>
  <si>
    <t>EXAM /70</t>
  </si>
  <si>
    <t>%</t>
  </si>
  <si>
    <t>/100</t>
  </si>
  <si>
    <t xml:space="preserve">E.E. </t>
  </si>
  <si>
    <t>MEAN</t>
  </si>
  <si>
    <t>E.E.</t>
  </si>
  <si>
    <t xml:space="preserve">I.E. </t>
  </si>
  <si>
    <t>E.E</t>
  </si>
  <si>
    <t>MIN. MARK</t>
  </si>
  <si>
    <t>FAIL</t>
  </si>
  <si>
    <t>MAX. MARK</t>
  </si>
  <si>
    <t>ABSENT</t>
  </si>
  <si>
    <t>STD. DEV</t>
  </si>
  <si>
    <t>CAT II</t>
  </si>
  <si>
    <t>ASSIGNMENT 01</t>
  </si>
  <si>
    <t>DEGREE: BACHELOR OF SCIENCE IN MECHATRONIC  ENGINEERING</t>
  </si>
  <si>
    <t>SECOND YEAR FIRST SEMESTER 2022/2023 ACADEMIC YEAR</t>
  </si>
  <si>
    <t>ANALOGUE ELECTRONICS</t>
  </si>
  <si>
    <t>LABS</t>
  </si>
  <si>
    <t>Lab 1 out of</t>
  </si>
  <si>
    <t xml:space="preserve">LAB 2 out of </t>
  </si>
  <si>
    <t>Lab 3 out of</t>
  </si>
  <si>
    <t xml:space="preserve">TOTAL LABS out of </t>
  </si>
  <si>
    <t>Johnstone Gakonya KUNGU</t>
  </si>
  <si>
    <t>DEGREE: BACHELOR OF SCIENCE IN ELECTRICAL AND ELECTRONIC  ENGINEERING</t>
  </si>
  <si>
    <t>CATs + LABS + ASSIGNMENTS GRAND TOTAL out of 50</t>
  </si>
  <si>
    <t>E022-01-1425/2022</t>
  </si>
  <si>
    <t>CAT /50</t>
  </si>
  <si>
    <t>EXAM /50</t>
  </si>
  <si>
    <t>E022-01-1994/2021</t>
  </si>
  <si>
    <t>Collins Nyaigoti</t>
  </si>
  <si>
    <t>E022-01-2323/2021</t>
  </si>
  <si>
    <t>Nickson Kimathi</t>
  </si>
  <si>
    <t>E022-01-2138/2020</t>
  </si>
  <si>
    <t>Dennis Mungai</t>
  </si>
  <si>
    <t>SPECIAL - KUNG'U JOHSTONE GAKONYA</t>
  </si>
  <si>
    <t>FIRST YEAR FIRST SEMESTER 2022/2023 ACADEMIC YEAR</t>
  </si>
  <si>
    <t>EMT1203</t>
  </si>
  <si>
    <t>ENGINEERING DRAWING II</t>
  </si>
  <si>
    <t>First name</t>
  </si>
  <si>
    <t>Surname</t>
  </si>
  <si>
    <t>Department</t>
  </si>
  <si>
    <t>NONEDITABLEREGNO/PFNO</t>
  </si>
  <si>
    <t>Quiz: Bsc. Mechatronic 2.1 CAT 1 for Week 1 (Real)</t>
  </si>
  <si>
    <t>Quiz: Bsc. Mechatronic 2.1 CAT 2 for Week 2 (Real)</t>
  </si>
  <si>
    <t>Quiz: Bsc. Mechatronic 2.1 CAT 3 for Week 3 (Real)</t>
  </si>
  <si>
    <t>Final Results</t>
  </si>
  <si>
    <t>MWENDWA</t>
  </si>
  <si>
    <t>ABRAHAM</t>
  </si>
  <si>
    <t>Bsc Mechatronics Eng</t>
  </si>
  <si>
    <t>MIRANDA</t>
  </si>
  <si>
    <t>ACHIENG</t>
  </si>
  <si>
    <t>OMUNGO</t>
  </si>
  <si>
    <t>AKHAUKWA EMMANUEL</t>
  </si>
  <si>
    <t>KURGAT</t>
  </si>
  <si>
    <t>ALEX KIMUTAI</t>
  </si>
  <si>
    <t>MARC</t>
  </si>
  <si>
    <t>ALLOSANE ABEL</t>
  </si>
  <si>
    <t>MUNYILU</t>
  </si>
  <si>
    <t>AMOS MUENDO</t>
  </si>
  <si>
    <t>MUTUMA</t>
  </si>
  <si>
    <t>ANDERSON MUTETHIA</t>
  </si>
  <si>
    <t>KIBWALEI</t>
  </si>
  <si>
    <t>ANTHONY KIPNGETICH</t>
  </si>
  <si>
    <t>LYNCON</t>
  </si>
  <si>
    <t>BARAKA</t>
  </si>
  <si>
    <t>MUNYWOKI</t>
  </si>
  <si>
    <t>BRENDA MUENI</t>
  </si>
  <si>
    <t>WANJIRU</t>
  </si>
  <si>
    <t>BRENDA WANGUI</t>
  </si>
  <si>
    <t>WAMALWA</t>
  </si>
  <si>
    <t>BRIAN KASILI</t>
  </si>
  <si>
    <t>0</t>
  </si>
  <si>
    <t>KITHOME</t>
  </si>
  <si>
    <t>BRIAN M.</t>
  </si>
  <si>
    <t>KINYUA</t>
  </si>
  <si>
    <t>BRIAN MUHORO</t>
  </si>
  <si>
    <t>MUTINDA</t>
  </si>
  <si>
    <t>BRIAN MUUO</t>
  </si>
  <si>
    <t>KIPRONO</t>
  </si>
  <si>
    <t>BRIAN SAMOEI</t>
  </si>
  <si>
    <t>ORINA</t>
  </si>
  <si>
    <t>BUSH MONG'ARE</t>
  </si>
  <si>
    <t>MUTHONI</t>
  </si>
  <si>
    <t>CALEB CHEGE</t>
  </si>
  <si>
    <t>MAGHANGA</t>
  </si>
  <si>
    <t>CAREN WAKESHO</t>
  </si>
  <si>
    <t>OSEBE</t>
  </si>
  <si>
    <t>COLLINS NYAIGOTI</t>
  </si>
  <si>
    <t>KYALO</t>
  </si>
  <si>
    <t>CYNTHIA WARUGURU</t>
  </si>
  <si>
    <t>MIRINGA</t>
  </si>
  <si>
    <t>DANIEL NJOROGE</t>
  </si>
  <si>
    <t>ACHELLO</t>
  </si>
  <si>
    <t>DAVID OMONDI</t>
  </si>
  <si>
    <t>KIBET</t>
  </si>
  <si>
    <t>DENNIS</t>
  </si>
  <si>
    <t>KIPRUTO</t>
  </si>
  <si>
    <t>E022-01-1398/2021</t>
  </si>
  <si>
    <t>-</t>
  </si>
  <si>
    <t>NJENGA</t>
  </si>
  <si>
    <t>DENNIS KAMIRI</t>
  </si>
  <si>
    <t>E022-01-1348/2021</t>
  </si>
  <si>
    <t>GATORU</t>
  </si>
  <si>
    <t>DENNIS MUTHUMBI</t>
  </si>
  <si>
    <t>MUTIA</t>
  </si>
  <si>
    <t>DERRICK MWENDWA</t>
  </si>
  <si>
    <t>GATHUITA</t>
  </si>
  <si>
    <t>EDWIN NGURE</t>
  </si>
  <si>
    <t>JOSEPH</t>
  </si>
  <si>
    <t>EGESA DAVID</t>
  </si>
  <si>
    <t>ELVIN</t>
  </si>
  <si>
    <t>MWANZA</t>
  </si>
  <si>
    <t>EMMANUEL</t>
  </si>
  <si>
    <t>BSc. Mechanical</t>
  </si>
  <si>
    <t>E023-01-1451/2021</t>
  </si>
  <si>
    <t>MUGENDI</t>
  </si>
  <si>
    <t>EMMANUEL MUTHOMI</t>
  </si>
  <si>
    <t>E022-01-1357/2021</t>
  </si>
  <si>
    <t>MAINA</t>
  </si>
  <si>
    <t>EVAN WANJOHI</t>
  </si>
  <si>
    <t>OMONDI</t>
  </si>
  <si>
    <t>FIDEL CASTRO</t>
  </si>
  <si>
    <t>NJUE</t>
  </si>
  <si>
    <t>FLORENCE JOY WAMBUI</t>
  </si>
  <si>
    <t>E022-01-1379/2021</t>
  </si>
  <si>
    <t>MUTUA</t>
  </si>
  <si>
    <t>FRANKLIN KARANJA</t>
  </si>
  <si>
    <t>E022-01-1354/2021</t>
  </si>
  <si>
    <t>JAMES</t>
  </si>
  <si>
    <t>GATHIRWA NG'ANG'A</t>
  </si>
  <si>
    <t>MUCIRI</t>
  </si>
  <si>
    <t>GEOFFREY MURIMI</t>
  </si>
  <si>
    <t>bernice mwende</t>
  </si>
  <si>
    <t>giochi</t>
  </si>
  <si>
    <t>THEURI</t>
  </si>
  <si>
    <t>GRACE WAHETI</t>
  </si>
  <si>
    <t>AJWANG</t>
  </si>
  <si>
    <t>GREGORY OWINO</t>
  </si>
  <si>
    <t>GITAU</t>
  </si>
  <si>
    <t>GRIFFINS CHEGE</t>
  </si>
  <si>
    <t>MALINGU</t>
  </si>
  <si>
    <t>HENRY JUSTIN</t>
  </si>
  <si>
    <t>IAN MWANGI</t>
  </si>
  <si>
    <t>MUIEI</t>
  </si>
  <si>
    <t>JAMES MUINDE</t>
  </si>
  <si>
    <t>KILIMO</t>
  </si>
  <si>
    <t>JEANNE WANJIRU</t>
  </si>
  <si>
    <t>E022-01-1387/2021</t>
  </si>
  <si>
    <t>OWUOR</t>
  </si>
  <si>
    <t>JESSE MARTIN JOWI</t>
  </si>
  <si>
    <t>OMOLO</t>
  </si>
  <si>
    <t>JOHN NYAMOGO</t>
  </si>
  <si>
    <t>Bachelor of Science Mechatronics  Engineering</t>
  </si>
  <si>
    <t>NJOGU</t>
  </si>
  <si>
    <t>JOSEPH MWANGI</t>
  </si>
  <si>
    <t>CHOI</t>
  </si>
  <si>
    <t>JOY BRENDA</t>
  </si>
  <si>
    <t>E022-01-1401/2021</t>
  </si>
  <si>
    <t>Charles</t>
  </si>
  <si>
    <t>K Rika</t>
  </si>
  <si>
    <t>E022-01-0710/2017</t>
  </si>
  <si>
    <t>Benjamin</t>
  </si>
  <si>
    <t>Kamau Kabura</t>
  </si>
  <si>
    <t>Victor</t>
  </si>
  <si>
    <t>Kariuki Kurema</t>
  </si>
  <si>
    <t>BURUDI</t>
  </si>
  <si>
    <t>KATAMI SIMONPETER</t>
  </si>
  <si>
    <t>NDEGWA</t>
  </si>
  <si>
    <t>KEITH KABURU</t>
  </si>
  <si>
    <t>KEVIN TEKA</t>
  </si>
  <si>
    <t>dennis</t>
  </si>
  <si>
    <t>kibet</t>
  </si>
  <si>
    <t>Elearning</t>
  </si>
  <si>
    <t>B012-01-0474/2014</t>
  </si>
  <si>
    <t>kimathi</t>
  </si>
  <si>
    <t>Samuel</t>
  </si>
  <si>
    <t>Kimemia Mwangi</t>
  </si>
  <si>
    <t>Claude</t>
  </si>
  <si>
    <t>Kimiach Chemoiwa</t>
  </si>
  <si>
    <t>KIMOSOP</t>
  </si>
  <si>
    <t>KIMULOT OSCAR</t>
  </si>
  <si>
    <t>Allan Mwangi</t>
  </si>
  <si>
    <t>Kinyua</t>
  </si>
  <si>
    <t>Bett Brian</t>
  </si>
  <si>
    <t>Kipchirchir</t>
  </si>
  <si>
    <t>HACKET</t>
  </si>
  <si>
    <t>KIPKORIR NGETICH</t>
  </si>
  <si>
    <t>BARNABAS</t>
  </si>
  <si>
    <t>KIPROTICH</t>
  </si>
  <si>
    <t>NICKSON</t>
  </si>
  <si>
    <t>VINCENT</t>
  </si>
  <si>
    <t>RYAN</t>
  </si>
  <si>
    <t>KIPROTICH CHERUIYOT</t>
  </si>
  <si>
    <t>Johnstone Gakonya</t>
  </si>
  <si>
    <t>kung'u</t>
  </si>
  <si>
    <t>MECHATRONIC</t>
  </si>
  <si>
    <t>OMWANGALA</t>
  </si>
  <si>
    <t>LAVILLE BUENO</t>
  </si>
  <si>
    <t>TELE</t>
  </si>
  <si>
    <t>LAWRENCE KIBET</t>
  </si>
  <si>
    <t>KIPSIGEI</t>
  </si>
  <si>
    <t>LEONARD KORIR</t>
  </si>
  <si>
    <t>NJAGI</t>
  </si>
  <si>
    <t>LEONE NJIRU</t>
  </si>
  <si>
    <t>BILL</t>
  </si>
  <si>
    <t>LISI MUSYIMI</t>
  </si>
  <si>
    <t>E022-01-1372/2021</t>
  </si>
  <si>
    <t>HIRBO</t>
  </si>
  <si>
    <t>LOLO HIRBO</t>
  </si>
  <si>
    <t>WAINAINA</t>
  </si>
  <si>
    <t>LORNA WANJIRU</t>
  </si>
  <si>
    <t>Elvis</t>
  </si>
  <si>
    <t>Magare Moiro</t>
  </si>
  <si>
    <t>WAIRIGU</t>
  </si>
  <si>
    <t>MALVIN KARIUKI</t>
  </si>
  <si>
    <t>NG'ANG'A</t>
  </si>
  <si>
    <t>MARGARET KAHAKI</t>
  </si>
  <si>
    <t>NDUNG'U</t>
  </si>
  <si>
    <t>MARK IAN MUIRURI</t>
  </si>
  <si>
    <t>MURIITHI</t>
  </si>
  <si>
    <t>MARK MWANGI</t>
  </si>
  <si>
    <t>NJUGUNA</t>
  </si>
  <si>
    <t>MARTIN KINYUA</t>
  </si>
  <si>
    <t>E022-01-1390/2021</t>
  </si>
  <si>
    <t>KAMUNYAKI</t>
  </si>
  <si>
    <t>MAXWEL MUTETHIA</t>
  </si>
  <si>
    <t>HENIA</t>
  </si>
  <si>
    <t>MAXWEL NGUNJIRI</t>
  </si>
  <si>
    <t>Elizabeth</t>
  </si>
  <si>
    <t>Mbulwa</t>
  </si>
  <si>
    <t>MACHOHI</t>
  </si>
  <si>
    <t>MICHAEL KAMUNYA</t>
  </si>
  <si>
    <t>Andrew</t>
  </si>
  <si>
    <t>Moindi Ongubo</t>
  </si>
  <si>
    <t>Mergery Wanjiru</t>
  </si>
  <si>
    <t>Mukoma</t>
  </si>
  <si>
    <t>MUSYA MUSYOKA</t>
  </si>
  <si>
    <t>Norman</t>
  </si>
  <si>
    <t>Muturi Maina</t>
  </si>
  <si>
    <t>ISAAC</t>
  </si>
  <si>
    <t>MWANGI MURIITHI</t>
  </si>
  <si>
    <t>SAMUEL</t>
  </si>
  <si>
    <t>MWENDWA MAKAU</t>
  </si>
  <si>
    <t>Gibson mugambi</t>
  </si>
  <si>
    <t>mwiti</t>
  </si>
  <si>
    <t>SIRUCHA</t>
  </si>
  <si>
    <t>NEWTON CHESOLI</t>
  </si>
  <si>
    <t>JOEL KIBIWOTT</t>
  </si>
  <si>
    <t>NG`ENO</t>
  </si>
  <si>
    <t>NGEI WAMBUA</t>
  </si>
  <si>
    <t>Bachelor of science in mechatronics engineering</t>
  </si>
  <si>
    <t>E022-01-0775/2019</t>
  </si>
  <si>
    <t>WILLIAM</t>
  </si>
  <si>
    <t>NGUGI WATUKU</t>
  </si>
  <si>
    <t>E022-01-0756/2019</t>
  </si>
  <si>
    <t>CALEB BARAKA</t>
  </si>
  <si>
    <t>NGUMA</t>
  </si>
  <si>
    <t>NYAKOA</t>
  </si>
  <si>
    <t>NICOLE</t>
  </si>
  <si>
    <t>John</t>
  </si>
  <si>
    <t>Njuguna Kabi</t>
  </si>
  <si>
    <t>E022-01-2007/2019</t>
  </si>
  <si>
    <t>NYARANGI</t>
  </si>
  <si>
    <t>NYANDUKO JOYLLETTE</t>
  </si>
  <si>
    <t>E022-01-1360/2021</t>
  </si>
  <si>
    <t>EUGINE</t>
  </si>
  <si>
    <t>NYANGWESO OMBONGI</t>
  </si>
  <si>
    <t>Beatrice</t>
  </si>
  <si>
    <t>Nyawira</t>
  </si>
  <si>
    <t>betty</t>
  </si>
  <si>
    <t>Peter</t>
  </si>
  <si>
    <t>Okello Omondi</t>
  </si>
  <si>
    <t>MWANGA</t>
  </si>
  <si>
    <t>OSCAR MUTAMBA</t>
  </si>
  <si>
    <t>KASENA</t>
  </si>
  <si>
    <t>PATIENCE KAMUCHE</t>
  </si>
  <si>
    <t>KABUCHWA</t>
  </si>
  <si>
    <t>PAUL MIGWI</t>
  </si>
  <si>
    <t>SHAPWALA</t>
  </si>
  <si>
    <t>PAUL OKUYO</t>
  </si>
  <si>
    <t>E022-01-1034/2020</t>
  </si>
  <si>
    <t>NJOROGE</t>
  </si>
  <si>
    <t>PETER MUGURO</t>
  </si>
  <si>
    <t>KANYUI</t>
  </si>
  <si>
    <t>PETER MURIU</t>
  </si>
  <si>
    <t>KIPLAGAT</t>
  </si>
  <si>
    <t>PIUS KIBIWOTT</t>
  </si>
  <si>
    <t>E022-01-1408/2021</t>
  </si>
  <si>
    <t>WAMBUI</t>
  </si>
  <si>
    <t>RACHAEL WANJIRU</t>
  </si>
  <si>
    <t>REJOICE WANJIKU</t>
  </si>
  <si>
    <t>KAIRA</t>
  </si>
  <si>
    <t>ROBERT NJOROGE</t>
  </si>
  <si>
    <t>WACHIRA</t>
  </si>
  <si>
    <t>S. WARUGURU</t>
  </si>
  <si>
    <t>Chemical Engineering</t>
  </si>
  <si>
    <t>E034-01-1871/2021</t>
  </si>
  <si>
    <t>OJUNG'A</t>
  </si>
  <si>
    <t>SAMUEL OMONDI</t>
  </si>
  <si>
    <t>KAGIRA</t>
  </si>
  <si>
    <t>SAMWEL KAMAU</t>
  </si>
  <si>
    <t>SHALOM MACHARIA</t>
  </si>
  <si>
    <t>SHAWN KIPKEMOI</t>
  </si>
  <si>
    <t>KIARAGO</t>
  </si>
  <si>
    <t>SHEM GRIFFIN KITHINJI</t>
  </si>
  <si>
    <t>NGUGI</t>
  </si>
  <si>
    <t>SIMON MUIRURI</t>
  </si>
  <si>
    <t>MUKONZA</t>
  </si>
  <si>
    <t>SIMON MUNENE</t>
  </si>
  <si>
    <t>AMBOKA</t>
  </si>
  <si>
    <t>SOLOMON WANYUNGU</t>
  </si>
  <si>
    <t>PRINCE</t>
  </si>
  <si>
    <t>TINGA DENA</t>
  </si>
  <si>
    <t>AKWEYU</t>
  </si>
  <si>
    <t>VICTOR ASINGOI</t>
  </si>
  <si>
    <t>E022-01-1424/2021</t>
  </si>
  <si>
    <t>MWONGERA</t>
  </si>
  <si>
    <t>VIOLET KENDI</t>
  </si>
  <si>
    <t>CARLINE</t>
  </si>
  <si>
    <t>WAFULA LUKOA C</t>
  </si>
  <si>
    <t>Morris</t>
  </si>
  <si>
    <t>Waithaka Kariuki</t>
  </si>
  <si>
    <t>COLLINS</t>
  </si>
  <si>
    <t>WAMBUGU</t>
  </si>
  <si>
    <t>MUMBUA</t>
  </si>
  <si>
    <t>WILSON NGEI</t>
  </si>
  <si>
    <t>ABDIKADIR</t>
  </si>
  <si>
    <t>YAHYE ABDI ADOW</t>
  </si>
  <si>
    <t>AKACH</t>
  </si>
  <si>
    <t>ZEBBY ARNOLD</t>
  </si>
  <si>
    <t>OKOTH</t>
  </si>
  <si>
    <t>ZEFENATH OWILI</t>
  </si>
  <si>
    <t>BACHELOR OF SCIENCE IN MECHATRONICS ENGINEERING</t>
  </si>
  <si>
    <t>EMT 2103</t>
  </si>
  <si>
    <t>BS</t>
  </si>
  <si>
    <t>AS</t>
  </si>
  <si>
    <t>E022-01-1026/2020</t>
  </si>
  <si>
    <t>Dennis Wamutitu WAMBUGU</t>
  </si>
  <si>
    <t>CARRY FORWARD; 1  UNIT</t>
  </si>
  <si>
    <t>E022-01-1068/2020</t>
  </si>
  <si>
    <t>Nicholus Kamau NG'ANG'A</t>
  </si>
  <si>
    <t>E022-01-1080/2020</t>
  </si>
  <si>
    <t>Collins Mumo MANTHI</t>
  </si>
  <si>
    <t>E022-01-1086/2020</t>
  </si>
  <si>
    <t>Rony Oronje ONYANGO</t>
  </si>
  <si>
    <t>E022-01-0758/2019</t>
  </si>
  <si>
    <t>Bwonda Brian NDEMO</t>
  </si>
  <si>
    <t>E022-01-0866/2019</t>
  </si>
  <si>
    <t>Edwin Kariuki MAINA</t>
  </si>
  <si>
    <t>E022-01-2069/2018</t>
  </si>
  <si>
    <t>Elizabeth Mugure MAINA</t>
  </si>
  <si>
    <t>CARRY FORWARD; 2  UNIT</t>
  </si>
  <si>
    <t>No. of SUPP</t>
  </si>
  <si>
    <t>REPEAT YEAR</t>
  </si>
  <si>
    <t>Chairperson of Department</t>
  </si>
  <si>
    <t>Planar Mechanisms</t>
  </si>
  <si>
    <t>Dean of School</t>
  </si>
  <si>
    <t>Chairperson, DeKUT Senate</t>
  </si>
  <si>
    <t>S. No.</t>
  </si>
  <si>
    <t>Reg. No.</t>
  </si>
  <si>
    <t>SMA 2270</t>
  </si>
  <si>
    <t>SMA 3144</t>
  </si>
  <si>
    <t>RECOMMENDATION</t>
  </si>
  <si>
    <t>E022-01-0770/2019</t>
  </si>
  <si>
    <t>Kariuki Joshua NJERU</t>
  </si>
  <si>
    <t>B.S</t>
  </si>
  <si>
    <t>A.S</t>
  </si>
  <si>
    <t>CARRY FORWARD, 1</t>
  </si>
  <si>
    <t>A.CF</t>
  </si>
  <si>
    <t>SUPP, 1 Unit</t>
  </si>
  <si>
    <t>S.A.CF</t>
  </si>
  <si>
    <t>REPEAT UNIT</t>
  </si>
  <si>
    <t>STAYOUT</t>
  </si>
  <si>
    <t>A.SO</t>
  </si>
  <si>
    <t>E022-01-0788/2019</t>
  </si>
  <si>
    <t>Mwangi Ian MUCHIRI</t>
  </si>
  <si>
    <t>17C</t>
  </si>
  <si>
    <t>A.SP</t>
  </si>
  <si>
    <t>supps, 3</t>
  </si>
  <si>
    <t>CARRY FORWARD, 1 UNIT</t>
  </si>
  <si>
    <t>EXTERNAL REPEAT</t>
  </si>
  <si>
    <t>S.A.SO</t>
  </si>
  <si>
    <t>CARRY FORWARD, 1 Unit</t>
  </si>
  <si>
    <t>19C</t>
  </si>
  <si>
    <t>E022-01-2009/2019</t>
  </si>
  <si>
    <t xml:space="preserve">Charles WACHIRA </t>
  </si>
  <si>
    <t>15C</t>
  </si>
  <si>
    <t>supp, 3</t>
  </si>
  <si>
    <t>SUPP, 3 UNITS</t>
  </si>
  <si>
    <t>E022-01-2156/2019</t>
  </si>
  <si>
    <t>Inyani PATIENCE</t>
  </si>
  <si>
    <t>1 =&gt;</t>
  </si>
  <si>
    <t>EEE 2202 - ANALOGUE ELECTRONICS I (1)</t>
  </si>
  <si>
    <t>2 =&gt;</t>
  </si>
  <si>
    <t>EMT 2102 - COMPUTER AIDED DESIGN (1)</t>
  </si>
  <si>
    <t>3 =&gt;</t>
  </si>
  <si>
    <t>EMT 2103 - PLANAR MECHANISM  (1)</t>
  </si>
  <si>
    <t>4 =&gt;</t>
  </si>
  <si>
    <t>EMT 2101 - WORKSHOP PROCESSES &amp; PRACTICE II</t>
  </si>
  <si>
    <t>5 =&gt;</t>
  </si>
  <si>
    <t>SMA 2270 - CALCULUS III (1)</t>
  </si>
  <si>
    <t>6 =&gt;</t>
  </si>
  <si>
    <t>SMA 2232 - ORDINARY DIFFERENTIAL EQUATIONS (1)</t>
  </si>
  <si>
    <t>7 =&gt;</t>
  </si>
  <si>
    <t>EMT 2205 - FLUID MECHANICS (1)</t>
  </si>
  <si>
    <t>8 =&gt;</t>
  </si>
  <si>
    <t>EMT 2204 - THERMODYNAMICS (1)</t>
  </si>
  <si>
    <t>9 =&gt;</t>
  </si>
  <si>
    <t>EMT 2201 - ENGINEERING MECHANICS (1)</t>
  </si>
  <si>
    <t>EMT 2202 - ENGINEERING MATERIALS (1)</t>
  </si>
  <si>
    <t>EMT 2203 - CIRCUIT AND NETWORK THEORY I (1)</t>
  </si>
  <si>
    <t>SMA 3144 - PARTIAL DIFFERENTIAL EQUATIONS (1)</t>
  </si>
  <si>
    <t>S.ARP</t>
  </si>
  <si>
    <t>S.ASO</t>
  </si>
  <si>
    <t>A.R</t>
  </si>
  <si>
    <t xml:space="preserve">CONSOLIDATED MARK SHEET FOR 2022/2023- YEAR 2 CF </t>
  </si>
  <si>
    <t xml:space="preserve">CONSOLIDATED MARK SHEET FOR 2022/2023 A.Y. - YEAR 2 CF </t>
  </si>
  <si>
    <t>35C</t>
  </si>
  <si>
    <t>37C</t>
  </si>
  <si>
    <t>22C</t>
  </si>
  <si>
    <t>32C</t>
  </si>
  <si>
    <t>21C</t>
  </si>
  <si>
    <t>39C</t>
  </si>
  <si>
    <t>18C</t>
  </si>
  <si>
    <t>16C</t>
  </si>
  <si>
    <t>26C</t>
  </si>
  <si>
    <t>20C</t>
  </si>
  <si>
    <t>31C</t>
  </si>
  <si>
    <t>23C</t>
  </si>
  <si>
    <t>14C</t>
  </si>
  <si>
    <t>36C</t>
  </si>
  <si>
    <t>33C</t>
  </si>
  <si>
    <t>approved</t>
  </si>
  <si>
    <t>S.NO</t>
  </si>
  <si>
    <t>REG. NO.</t>
  </si>
  <si>
    <t xml:space="preserve">UNIT CODE </t>
  </si>
  <si>
    <t>UNIT NAME</t>
  </si>
  <si>
    <t>S.NO:</t>
  </si>
  <si>
    <t>REG. NO.:</t>
  </si>
  <si>
    <t>UNIT CODE</t>
  </si>
  <si>
    <t>S.NO.:</t>
  </si>
  <si>
    <t>11 C</t>
  </si>
  <si>
    <t>16 C</t>
  </si>
  <si>
    <t>18 C</t>
  </si>
  <si>
    <t>NULLIFY</t>
  </si>
  <si>
    <t>Johnstone Gakonya NDUNG'U</t>
  </si>
  <si>
    <t>20 C</t>
  </si>
  <si>
    <t>13 C</t>
  </si>
  <si>
    <t>ACADEMIC LEAVE (Financial Ground); Fail, 1 Unit</t>
  </si>
  <si>
    <t xml:space="preserve"> Did not do cats for IGS 2101</t>
  </si>
  <si>
    <t>Workshop Practice and Processes II</t>
  </si>
  <si>
    <t>Planar Mechanics</t>
  </si>
  <si>
    <t>N/A</t>
  </si>
  <si>
    <t>66</t>
  </si>
  <si>
    <t>80</t>
  </si>
  <si>
    <t>81</t>
  </si>
  <si>
    <t>compassionate</t>
  </si>
  <si>
    <t>Compassionate</t>
  </si>
  <si>
    <t>29C</t>
  </si>
  <si>
    <t>ENGINEERING MECHANICS</t>
  </si>
  <si>
    <t>Patience Bunyanzi</t>
  </si>
  <si>
    <t>Nicholas Ng'ang'a</t>
  </si>
  <si>
    <t>CNT</t>
  </si>
  <si>
    <t>Patience Inyani</t>
  </si>
  <si>
    <t>E022-01-1090/2018</t>
  </si>
  <si>
    <t>Kelvin Asiago</t>
  </si>
  <si>
    <t>THERMODYNAMICS</t>
  </si>
  <si>
    <t>Johnstone Gakoya</t>
  </si>
  <si>
    <t xml:space="preserve"> </t>
  </si>
  <si>
    <t>E022-01-2131/2020</t>
  </si>
  <si>
    <t>Samson Kariuki</t>
  </si>
  <si>
    <t>Johnston Gakonya</t>
  </si>
  <si>
    <t>FLUID MECHANICS</t>
  </si>
  <si>
    <t>SPECIALS, FINANCIAL</t>
  </si>
  <si>
    <t>SPECIALS COMPASSIONATE</t>
  </si>
  <si>
    <t>SPECIALS FIN</t>
  </si>
  <si>
    <t>SPECIALS FINANCIAL</t>
  </si>
  <si>
    <t>SECOND YEAR SECOND SEMESTER 2022/2023 ACADEMIC YEAR</t>
  </si>
  <si>
    <t>Engineering materials</t>
  </si>
  <si>
    <t>academic leave</t>
  </si>
  <si>
    <t>Dennis Wamutitu Wambugu</t>
  </si>
  <si>
    <t>march 1st 2023</t>
  </si>
  <si>
    <t>Titus Mulembo</t>
  </si>
  <si>
    <t>ORDINARY DIFFERENTIAL EQUATIONS</t>
  </si>
  <si>
    <t>Samuel Omondi OJUNGA</t>
  </si>
  <si>
    <t>Gibson Mugambi MWITI</t>
  </si>
  <si>
    <t>Ryan Kiprotich CHERUIYOT</t>
  </si>
  <si>
    <t>Kelvin ASIOGO</t>
  </si>
  <si>
    <t>Johnstone GAKONYA</t>
  </si>
  <si>
    <t>E022-01-1538/2017</t>
  </si>
  <si>
    <t>RETAKE</t>
  </si>
  <si>
    <t>IGS 2202 (Pending)</t>
  </si>
  <si>
    <t>SPECIALS, 5 UNITS</t>
  </si>
  <si>
    <t>SPECIALS, 1 UNIT</t>
  </si>
  <si>
    <t>FINANCIAL</t>
  </si>
  <si>
    <t>FINANCIAL/ TO CHECK</t>
  </si>
  <si>
    <t>HAD ONLY PAID 5%</t>
  </si>
  <si>
    <t>HAD ONLY PAID 71 %</t>
  </si>
  <si>
    <t>Kamunyaki Maxwell MUTEITHIA</t>
  </si>
  <si>
    <t>Discontinuation</t>
  </si>
  <si>
    <t>Repeat Unit</t>
  </si>
  <si>
    <t>Retake, 1 UNIT</t>
  </si>
  <si>
    <t>Deregistration</t>
  </si>
  <si>
    <t>Special</t>
  </si>
  <si>
    <t>Pass</t>
  </si>
  <si>
    <t>EEE 2202</t>
  </si>
  <si>
    <t>SMA 2271</t>
  </si>
  <si>
    <t>SMA 2175</t>
  </si>
  <si>
    <t>SMA 2371</t>
  </si>
  <si>
    <t>E022-01-1046/2018</t>
  </si>
  <si>
    <t xml:space="preserve">Duncan Mwaniki OLOLCHOKI </t>
  </si>
  <si>
    <t>SPECIAL 1 UNITS, SUPP 1 UNIT</t>
  </si>
  <si>
    <t>SUPP 1 UNIT(S)</t>
  </si>
  <si>
    <t>CF 1 UNIT</t>
  </si>
  <si>
    <t>CF, 1 UNIT</t>
  </si>
  <si>
    <t>DISCONTINUE</t>
  </si>
  <si>
    <t>A.EX</t>
  </si>
  <si>
    <t>STAY-OUT</t>
  </si>
  <si>
    <t xml:space="preserve">Nyambaka Kelvin ASIAGO </t>
  </si>
  <si>
    <t>REPEAT, 2 UNIT</t>
  </si>
  <si>
    <t>WILFRED Roy Obimbo</t>
  </si>
  <si>
    <t>SUPPLIMENTARY</t>
  </si>
  <si>
    <t>CARRY FORWAD 2 UNITS</t>
  </si>
  <si>
    <t>SMA 2371 - PARTIAL DIFFERENTIAL EQUATIONS (1)</t>
  </si>
  <si>
    <t>SMA 2175 - COMPUTER PROGRAMMING I (1)</t>
  </si>
  <si>
    <t>SMA 2271 - ORDINARY DIFFERENTIAL EQUATIONS (1)</t>
  </si>
  <si>
    <t>EME 2203</t>
  </si>
  <si>
    <t>EME 2209</t>
  </si>
  <si>
    <t>EME 2315</t>
  </si>
  <si>
    <t>EMT 2301</t>
  </si>
  <si>
    <t>EMT 2206</t>
  </si>
  <si>
    <t>SMA 2276</t>
  </si>
  <si>
    <t>EMT 2204 - ENGINEERING MECHANICS (1)</t>
  </si>
  <si>
    <t>EME 2203 - ENGINEERING DRAWING &amp; DESIGN III (1)</t>
  </si>
  <si>
    <t>EMT 2301 - SOLID AND STRUCTURAL MECHANICS (1)</t>
  </si>
  <si>
    <t>EMT 2201 - PLANAR MECHANISM I (1)</t>
  </si>
  <si>
    <t>EMT 2206 - CIRCUIT AND NETWORK THEORY I (1)</t>
  </si>
  <si>
    <t>EMT 2202 - WORKSHOP PROCESSES &amp; PRACTICE III (1)</t>
  </si>
  <si>
    <t>SMA 2276 - COMPUTER PROGRAMMING II (1)</t>
  </si>
  <si>
    <t>EMT 2203 - ENGINEERING MATERIALS (1)</t>
  </si>
  <si>
    <t>EME 2209 - FLUID MECHANICS (1)</t>
  </si>
  <si>
    <t>EME 2315 - THERMALDYNAMICS (1)</t>
  </si>
  <si>
    <t>A.Repeat</t>
  </si>
  <si>
    <t>CONSOLIDATED MARK SHEET FOR 2022/2023- YEAR 2 CF/ER</t>
  </si>
  <si>
    <t>A. Retake</t>
  </si>
  <si>
    <t>dint attempt the unit</t>
  </si>
  <si>
    <t>SPCEIALS, 1 UNIT</t>
  </si>
  <si>
    <t>21c</t>
  </si>
  <si>
    <t>SPECIALS, 2 UNIT</t>
  </si>
  <si>
    <t>MEDICAL</t>
  </si>
  <si>
    <t xml:space="preserve">CONSOLIDATED MARK SHEET FOR 2022/2023- YEAR 2 </t>
  </si>
  <si>
    <t>CONSOLIDATED MARK SHEET FOR 2022/2023 A.Y. - YEAR 2.2 (Pending IGS 2201)</t>
  </si>
  <si>
    <t>suspension, exam irregularities. 3.1</t>
  </si>
  <si>
    <t>SUPP</t>
  </si>
  <si>
    <t>SUPP,1 UNIT</t>
  </si>
  <si>
    <t>*4</t>
  </si>
  <si>
    <t>CONSOLIDATED MARK SHEET FOR 2022/2023 A.Y. - YEAR 2 ON SUSPENSION</t>
  </si>
  <si>
    <t>DISCONTINUATION</t>
  </si>
  <si>
    <t>RPEAT UNIT</t>
  </si>
  <si>
    <t>SUPP, 1 UNIT</t>
  </si>
  <si>
    <r>
      <rPr>
        <sz val="9"/>
        <color rgb="FFFF0000"/>
        <rFont val="Arial"/>
        <family val="2"/>
      </rPr>
      <t>FAIL, 1 UNIT</t>
    </r>
    <r>
      <rPr>
        <sz val="9"/>
        <color indexed="8"/>
        <rFont val="Arial"/>
        <family val="2"/>
      </rPr>
      <t xml:space="preserve">; </t>
    </r>
    <r>
      <rPr>
        <sz val="9"/>
        <color rgb="FF92D050"/>
        <rFont val="Arial"/>
        <family val="2"/>
      </rPr>
      <t>SPECIALS, 1 UNIT</t>
    </r>
  </si>
  <si>
    <t>SPECIALS, 2 UNITS</t>
  </si>
  <si>
    <t xml:space="preserve">Communication Skills: African Technology and Literature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</si>
</sst>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.00_);\-#,##0.00"/>
    <numFmt numFmtId="165" formatCode="m\/d\/yyyy"/>
    <numFmt numFmtId="166" formatCode="0.0"/>
    <numFmt numFmtId="167" formatCode="#,##0_);\-#,##0"/>
    <numFmt numFmtId="168" formatCode="_(* #,##0_);_(* \(#,##0\);_(* &quot;-&quot;??_);_(@_)"/>
    <numFmt numFmtId="169" formatCode="0.000"/>
    <numFmt numFmtId="170" formatCode="#,##0.0_);\-#,##0.0"/>
  </numFmts>
  <fonts count="195">
    <font>
      <sz val="10"/>
      <color indexed="8"/>
      <name val="MS Sans Serif"/>
    </font>
    <font>
      <b/>
      <sz val="14.05"/>
      <color indexed="8"/>
      <name val="Verdana"/>
      <family val="2"/>
    </font>
    <font>
      <b/>
      <sz val="12"/>
      <color indexed="16"/>
      <name val="Verdana"/>
      <family val="2"/>
    </font>
    <font>
      <sz val="6"/>
      <color indexed="8"/>
      <name val="Verdana"/>
      <family val="2"/>
    </font>
    <font>
      <b/>
      <sz val="10"/>
      <color indexed="8"/>
      <name val="MS Sans Serif"/>
      <family val="2"/>
    </font>
    <font>
      <sz val="8"/>
      <color indexed="8"/>
      <name val="Verdana"/>
      <family val="2"/>
    </font>
    <font>
      <b/>
      <sz val="8"/>
      <color indexed="8"/>
      <name val="MS Sans Serif"/>
      <family val="2"/>
    </font>
    <font>
      <sz val="8.0500000000000007"/>
      <name val="Verdana"/>
      <family val="2"/>
    </font>
    <font>
      <sz val="10"/>
      <color indexed="8"/>
      <name val="MS Sans Serif"/>
    </font>
    <font>
      <b/>
      <sz val="11.05"/>
      <color indexed="8"/>
      <name val="Verdana"/>
      <family val="2"/>
    </font>
    <font>
      <b/>
      <sz val="8.0500000000000007"/>
      <color indexed="8"/>
      <name val="Verdana"/>
      <family val="2"/>
    </font>
    <font>
      <b/>
      <sz val="8"/>
      <color indexed="8"/>
      <name val="Verdana"/>
      <family val="2"/>
    </font>
    <font>
      <sz val="8.0500000000000007"/>
      <color indexed="8"/>
      <name val="Verdana"/>
      <family val="2"/>
    </font>
    <font>
      <sz val="7"/>
      <color indexed="8"/>
      <name val="Verdana"/>
      <family val="2"/>
    </font>
    <font>
      <sz val="9"/>
      <color indexed="8"/>
      <name val="MS Sans Serif"/>
    </font>
    <font>
      <sz val="8"/>
      <color indexed="8"/>
      <name val="MS Sans Serif"/>
    </font>
    <font>
      <sz val="10"/>
      <color indexed="8"/>
      <name val="Calibri"/>
      <family val="2"/>
      <scheme val="minor"/>
    </font>
    <font>
      <sz val="10"/>
      <color indexed="8"/>
      <name val="MS Sans Serif"/>
      <family val="2"/>
    </font>
    <font>
      <b/>
      <sz val="8"/>
      <color indexed="8"/>
      <name val="Calibri"/>
      <family val="2"/>
      <scheme val="minor"/>
    </font>
    <font>
      <sz val="10"/>
      <color theme="1"/>
      <name val="MS Sans Serif"/>
      <family val="2"/>
    </font>
    <font>
      <b/>
      <u/>
      <sz val="24"/>
      <color rgb="FF000000"/>
      <name val="Times New Roman"/>
      <family val="1"/>
    </font>
    <font>
      <b/>
      <u/>
      <sz val="18"/>
      <color rgb="FFFF0000"/>
      <name val="Times New Roman"/>
      <family val="1"/>
    </font>
    <font>
      <b/>
      <u/>
      <sz val="18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993300"/>
      <name val="Arial"/>
      <family val="2"/>
    </font>
    <font>
      <b/>
      <sz val="14"/>
      <color rgb="FFFF0000"/>
      <name val="Arial"/>
      <family val="2"/>
    </font>
    <font>
      <sz val="16"/>
      <name val="Calibri"/>
      <family val="2"/>
    </font>
    <font>
      <sz val="20"/>
      <color rgb="FF000000"/>
      <name val="Calibri"/>
      <family val="2"/>
    </font>
    <font>
      <sz val="11"/>
      <name val="Calibri"/>
      <family val="2"/>
    </font>
    <font>
      <sz val="20"/>
      <color rgb="FF993300"/>
      <name val="Calibri"/>
      <family val="2"/>
    </font>
    <font>
      <b/>
      <sz val="20"/>
      <color rgb="FF000000"/>
      <name val="Chandas"/>
      <charset val="1"/>
    </font>
    <font>
      <b/>
      <sz val="14"/>
      <name val="Calibri"/>
      <family val="2"/>
    </font>
    <font>
      <sz val="20"/>
      <color rgb="FF000000"/>
      <name val="Arial"/>
      <family val="2"/>
    </font>
    <font>
      <sz val="14"/>
      <color rgb="FF000000"/>
      <name val="Verdana"/>
      <family val="2"/>
    </font>
    <font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Verdana"/>
      <family val="2"/>
    </font>
    <font>
      <b/>
      <sz val="2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24"/>
      <name val="Times New Roman"/>
      <family val="1"/>
      <charset val="134"/>
    </font>
    <font>
      <b/>
      <u/>
      <sz val="18"/>
      <color rgb="FFFF0000"/>
      <name val="Times New Roman"/>
      <family val="1"/>
      <charset val="134"/>
    </font>
    <font>
      <b/>
      <u/>
      <sz val="18"/>
      <name val="Times New Roman"/>
      <family val="1"/>
      <charset val="134"/>
    </font>
    <font>
      <b/>
      <u/>
      <sz val="12"/>
      <name val="Times New Roman"/>
      <family val="1"/>
      <charset val="134"/>
    </font>
    <font>
      <b/>
      <sz val="18"/>
      <name val="Times New Roman"/>
      <family val="1"/>
      <charset val="134"/>
    </font>
    <font>
      <sz val="11"/>
      <name val="Times New Roman"/>
      <family val="1"/>
      <charset val="134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b/>
      <sz val="14"/>
      <name val="Arial"/>
      <family val="2"/>
      <charset val="134"/>
    </font>
    <font>
      <b/>
      <sz val="11"/>
      <color indexed="60"/>
      <name val="Arial"/>
      <family val="2"/>
      <charset val="134"/>
    </font>
    <font>
      <b/>
      <sz val="16"/>
      <color indexed="10"/>
      <name val="Arial"/>
      <family val="2"/>
      <charset val="134"/>
    </font>
    <font>
      <b/>
      <sz val="16"/>
      <color indexed="8"/>
      <name val="Arial"/>
      <family val="2"/>
      <charset val="134"/>
    </font>
    <font>
      <sz val="14"/>
      <color indexed="8"/>
      <name val="Verdana"/>
      <family val="2"/>
      <charset val="134"/>
    </font>
    <font>
      <sz val="20"/>
      <color indexed="8"/>
      <name val="Calibri"/>
      <family val="2"/>
      <charset val="134"/>
    </font>
    <font>
      <b/>
      <sz val="20"/>
      <color indexed="10"/>
      <name val="Calibri"/>
      <family val="2"/>
    </font>
    <font>
      <b/>
      <sz val="20"/>
      <color indexed="60"/>
      <name val="Calibri"/>
      <family val="2"/>
    </font>
    <font>
      <b/>
      <sz val="20"/>
      <color indexed="8"/>
      <name val="Calibri"/>
      <family val="2"/>
    </font>
    <font>
      <sz val="20"/>
      <name val="Arial"/>
      <family val="2"/>
      <charset val="134"/>
    </font>
    <font>
      <sz val="12"/>
      <name val="Calibri"/>
      <family val="2"/>
      <charset val="134"/>
    </font>
    <font>
      <sz val="10"/>
      <name val="Arial"/>
      <family val="2"/>
      <charset val="134"/>
    </font>
    <font>
      <sz val="12"/>
      <name val="Verdana"/>
      <family val="2"/>
      <charset val="134"/>
    </font>
    <font>
      <b/>
      <sz val="22"/>
      <name val="Calibri"/>
      <family val="2"/>
      <charset val="134"/>
    </font>
    <font>
      <b/>
      <sz val="12"/>
      <name val="Calibri"/>
      <family val="2"/>
      <charset val="134"/>
    </font>
    <font>
      <sz val="12"/>
      <name val="Arial"/>
      <family val="2"/>
      <charset val="134"/>
    </font>
    <font>
      <b/>
      <sz val="12"/>
      <name val="Times New Roman"/>
      <family val="1"/>
      <charset val="134"/>
    </font>
    <font>
      <b/>
      <sz val="11"/>
      <color indexed="52"/>
      <name val="Calibri"/>
      <family val="2"/>
      <charset val="134"/>
    </font>
    <font>
      <sz val="12"/>
      <name val="Times New Roman"/>
      <family val="1"/>
      <charset val="134"/>
    </font>
    <font>
      <b/>
      <sz val="11"/>
      <name val="Times New Roman"/>
      <family val="1"/>
      <charset val="134"/>
    </font>
    <font>
      <sz val="20"/>
      <name val="Times New Roman"/>
      <family val="1"/>
      <charset val="134"/>
    </font>
    <font>
      <sz val="16"/>
      <name val="Times New Roman"/>
      <family val="1"/>
      <charset val="134"/>
    </font>
    <font>
      <sz val="16"/>
      <name val="Calibri"/>
      <family val="2"/>
      <charset val="134"/>
    </font>
    <font>
      <sz val="11"/>
      <color rgb="FF000000"/>
      <name val="Calibri"/>
      <family val="2"/>
    </font>
    <font>
      <b/>
      <u/>
      <sz val="2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b/>
      <u/>
      <sz val="18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Verdana"/>
      <family val="2"/>
    </font>
    <font>
      <b/>
      <sz val="22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b/>
      <u/>
      <sz val="20"/>
      <name val="Times New Roman"/>
      <family val="1"/>
      <charset val="134"/>
    </font>
    <font>
      <b/>
      <sz val="20"/>
      <name val="Arial"/>
      <family val="2"/>
      <charset val="134"/>
    </font>
    <font>
      <sz val="20"/>
      <color indexed="8"/>
      <name val="Calibri"/>
      <family val="2"/>
    </font>
    <font>
      <b/>
      <sz val="14"/>
      <color rgb="FFFF0000"/>
      <name val="Verdana"/>
      <family val="2"/>
      <charset val="134"/>
    </font>
    <font>
      <b/>
      <sz val="20"/>
      <color rgb="FFFF0000"/>
      <name val="Calibri"/>
      <family val="2"/>
      <charset val="134"/>
    </font>
    <font>
      <sz val="20"/>
      <name val="Verdana"/>
      <family val="2"/>
      <charset val="134"/>
    </font>
    <font>
      <sz val="20"/>
      <name val="Calibri"/>
      <family val="2"/>
      <charset val="134"/>
    </font>
    <font>
      <b/>
      <sz val="11"/>
      <color rgb="FF000000"/>
      <name val="Calibri"/>
      <family val="2"/>
    </font>
    <font>
      <sz val="10"/>
      <color theme="1"/>
      <name val="MS Sans Serif"/>
    </font>
    <font>
      <b/>
      <sz val="8"/>
      <color theme="1"/>
      <name val="Verdana"/>
      <family val="2"/>
    </font>
    <font>
      <sz val="10"/>
      <color indexed="8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6"/>
      <color indexed="8"/>
      <name val="MS Sans Serif"/>
    </font>
    <font>
      <sz val="9"/>
      <color indexed="8"/>
      <name val="Verdana"/>
      <family val="2"/>
    </font>
    <font>
      <sz val="9"/>
      <color indexed="8"/>
      <name val="MS Sans Serif"/>
      <family val="2"/>
    </font>
    <font>
      <sz val="9"/>
      <color theme="1"/>
      <name val="MS Sans Serif"/>
    </font>
    <font>
      <b/>
      <sz val="9"/>
      <color indexed="8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Arial"/>
      <family val="2"/>
    </font>
    <font>
      <sz val="7"/>
      <color indexed="8"/>
      <name val="MS Sans Serif"/>
    </font>
    <font>
      <b/>
      <sz val="18"/>
      <color indexed="8"/>
      <name val="Verdana"/>
      <family val="2"/>
    </font>
    <font>
      <sz val="12"/>
      <color indexed="8"/>
      <name val="MS Sans Serif"/>
    </font>
    <font>
      <sz val="10"/>
      <name val="MS Sans Serif"/>
      <family val="2"/>
    </font>
    <font>
      <b/>
      <sz val="14"/>
      <color indexed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3.5"/>
      <color indexed="8"/>
      <name val="MS Sans Serif"/>
      <family val="2"/>
    </font>
    <font>
      <b/>
      <sz val="13.5"/>
      <color indexed="8"/>
      <name val="Verdana"/>
      <family val="2"/>
    </font>
    <font>
      <sz val="12"/>
      <color indexed="8"/>
      <name val="MS Sans Serif"/>
      <family val="2"/>
    </font>
    <font>
      <sz val="12"/>
      <color theme="0"/>
      <name val="Verdana"/>
      <family val="2"/>
    </font>
    <font>
      <b/>
      <sz val="12"/>
      <color theme="1"/>
      <name val="Verdana"/>
      <family val="2"/>
    </font>
    <font>
      <sz val="13.5"/>
      <color theme="0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i/>
      <sz val="8"/>
      <color indexed="8"/>
      <name val="Calibri"/>
      <family val="2"/>
      <scheme val="minor"/>
    </font>
    <font>
      <sz val="8"/>
      <name val="Arial"/>
      <family val="2"/>
      <charset val="134"/>
    </font>
    <font>
      <sz val="22"/>
      <color indexed="8"/>
      <name val="Times New Roman"/>
      <family val="1"/>
    </font>
    <font>
      <sz val="20"/>
      <color indexed="10"/>
      <name val="Calibri"/>
      <family val="2"/>
      <charset val="134"/>
    </font>
    <font>
      <sz val="12"/>
      <color indexed="18"/>
      <name val="Arial"/>
      <family val="2"/>
      <charset val="134"/>
    </font>
    <font>
      <sz val="20"/>
      <color indexed="60"/>
      <name val="Calibri"/>
      <family val="2"/>
      <charset val="134"/>
    </font>
    <font>
      <sz val="20"/>
      <name val="Calibri"/>
      <family val="2"/>
    </font>
    <font>
      <b/>
      <sz val="14"/>
      <color indexed="10"/>
      <name val="Arial"/>
      <family val="2"/>
      <charset val="134"/>
    </font>
    <font>
      <b/>
      <sz val="12"/>
      <color indexed="8"/>
      <name val="Arial"/>
      <family val="2"/>
      <charset val="134"/>
    </font>
    <font>
      <sz val="10"/>
      <name val="Arial"/>
      <family val="2"/>
    </font>
    <font>
      <sz val="22"/>
      <name val="Times New Roman"/>
      <family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indexed="16"/>
      <name val="Arial"/>
      <family val="2"/>
    </font>
    <font>
      <b/>
      <sz val="14"/>
      <color rgb="FFFF0000"/>
      <name val="Calibri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"/>
      <name val="Arial"/>
      <family val="2"/>
    </font>
    <font>
      <b/>
      <sz val="9"/>
      <color indexed="16"/>
      <name val="Arial"/>
      <family val="2"/>
    </font>
    <font>
      <b/>
      <sz val="9"/>
      <color indexed="8"/>
      <name val="MS Sans Serif"/>
      <family val="2"/>
    </font>
    <font>
      <sz val="9"/>
      <name val="Arial"/>
      <family val="2"/>
    </font>
    <font>
      <sz val="9"/>
      <name val="MS Sans Serif"/>
    </font>
    <font>
      <sz val="9"/>
      <name val="Verdana"/>
      <family val="2"/>
    </font>
    <font>
      <sz val="9"/>
      <color indexed="8"/>
      <name val="Calibri"/>
      <family val="2"/>
      <scheme val="minor"/>
    </font>
    <font>
      <b/>
      <sz val="9"/>
      <color indexed="8"/>
      <name val="MS Sans Serif"/>
    </font>
    <font>
      <b/>
      <sz val="11"/>
      <color indexed="8"/>
      <name val="MS Sans Serif"/>
      <family val="2"/>
    </font>
    <font>
      <b/>
      <sz val="11"/>
      <color indexed="8"/>
      <name val="Verdana"/>
      <family val="2"/>
    </font>
    <font>
      <b/>
      <sz val="11"/>
      <color theme="1"/>
      <name val="Verdana"/>
      <family val="2"/>
    </font>
    <font>
      <b/>
      <sz val="11"/>
      <color indexed="8"/>
      <name val="Calibri"/>
      <family val="2"/>
      <scheme val="minor"/>
    </font>
    <font>
      <sz val="11"/>
      <color indexed="8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sz val="11"/>
      <color indexed="8"/>
      <name val="MS Sans Serif"/>
    </font>
    <font>
      <sz val="11"/>
      <color rgb="FFFF0000"/>
      <name val="Verdana"/>
      <family val="2"/>
    </font>
    <font>
      <b/>
      <sz val="14"/>
      <color indexed="16"/>
      <name val="Verdana"/>
      <family val="2"/>
    </font>
    <font>
      <sz val="14"/>
      <color indexed="8"/>
      <name val="MS Sans Serif"/>
    </font>
    <font>
      <b/>
      <sz val="14"/>
      <color indexed="8"/>
      <name val="MS Sans Serif"/>
      <family val="2"/>
    </font>
    <font>
      <sz val="14"/>
      <color rgb="FF000000"/>
      <name val="Times New Roman"/>
      <family val="1"/>
    </font>
    <font>
      <sz val="9"/>
      <color rgb="FF92D050"/>
      <name val="Arial"/>
      <family val="2"/>
    </font>
    <font>
      <sz val="9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CC99FF"/>
        <bgColor rgb="FF9999FF"/>
      </patternFill>
    </fill>
    <fill>
      <patternFill patternType="solid">
        <fgColor rgb="FFFFCC00"/>
        <bgColor rgb="FFFFFF00"/>
      </patternFill>
    </fill>
    <fill>
      <patternFill patternType="solid">
        <fgColor indexed="9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99FF"/>
        <bgColor rgb="FFCC99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rgb="FF9999FF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CC99FF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CC00"/>
      </patternFill>
    </fill>
    <fill>
      <patternFill patternType="solid">
        <fgColor rgb="FFC46F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24"/>
      </patternFill>
    </fill>
    <fill>
      <patternFill patternType="solid">
        <fgColor rgb="FFFFFF00"/>
        <bgColor indexed="49"/>
      </patternFill>
    </fill>
    <fill>
      <patternFill patternType="solid">
        <fgColor rgb="FFFFFF00"/>
        <bgColor indexed="13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24"/>
      </patternFill>
    </fill>
    <fill>
      <patternFill patternType="solid">
        <fgColor rgb="FF92D050"/>
        <bgColor indexed="49"/>
      </patternFill>
    </fill>
    <fill>
      <patternFill patternType="solid">
        <fgColor rgb="FF92D050"/>
        <bgColor indexed="13"/>
      </patternFill>
    </fill>
    <fill>
      <patternFill patternType="solid">
        <fgColor theme="0" tint="-4.9989318521683403E-2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 style="thin">
        <color rgb="FF333333"/>
      </left>
      <right style="thin">
        <color rgb="FF808080"/>
      </right>
      <top style="thin">
        <color rgb="FF808080"/>
      </top>
      <bottom style="thin">
        <color rgb="FF333333"/>
      </bottom>
      <diagonal/>
    </border>
    <border>
      <left style="thin">
        <color rgb="FF333333"/>
      </left>
      <right style="thin">
        <color rgb="FF808080"/>
      </right>
      <top style="thin">
        <color rgb="FF33333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23"/>
      </right>
      <top style="thin">
        <color indexed="23"/>
      </top>
      <bottom style="thin">
        <color indexed="63"/>
      </bottom>
      <diagonal/>
    </border>
    <border>
      <left style="thin">
        <color indexed="63"/>
      </left>
      <right style="thin">
        <color indexed="23"/>
      </right>
      <top style="thin">
        <color indexed="63"/>
      </top>
      <bottom/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dotted">
        <color indexed="64"/>
      </bottom>
      <diagonal/>
    </border>
    <border>
      <left style="medium">
        <color indexed="64"/>
      </left>
      <right/>
      <top style="thick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0" fillId="0" borderId="0">
      <alignment vertical="center"/>
    </xf>
    <xf numFmtId="0" fontId="76" fillId="12" borderId="39" applyNumberFormat="0" applyAlignment="0" applyProtection="0">
      <alignment vertical="center"/>
    </xf>
    <xf numFmtId="0" fontId="156" fillId="0" borderId="0"/>
  </cellStyleXfs>
  <cellXfs count="1102">
    <xf numFmtId="0" fontId="0" fillId="0" borderId="0" xfId="0" applyNumberFormat="1" applyFill="1" applyBorder="1" applyAlignment="1" applyProtection="1"/>
    <xf numFmtId="1" fontId="5" fillId="2" borderId="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8" fillId="2" borderId="0" xfId="0" applyNumberFormat="1" applyFont="1" applyFill="1" applyBorder="1" applyAlignment="1" applyProtection="1"/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 applyProtection="1"/>
    <xf numFmtId="0" fontId="11" fillId="2" borderId="3" xfId="0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 applyProtection="1"/>
    <xf numFmtId="0" fontId="15" fillId="2" borderId="0" xfId="0" applyNumberFormat="1" applyFont="1" applyFill="1" applyBorder="1" applyAlignment="1" applyProtection="1"/>
    <xf numFmtId="0" fontId="16" fillId="2" borderId="0" xfId="0" applyNumberFormat="1" applyFont="1" applyFill="1" applyBorder="1" applyAlignment="1" applyProtection="1"/>
    <xf numFmtId="0" fontId="12" fillId="2" borderId="0" xfId="0" applyFont="1" applyFill="1" applyBorder="1" applyAlignment="1">
      <alignment horizontal="center" vertical="center"/>
    </xf>
    <xf numFmtId="0" fontId="17" fillId="2" borderId="0" xfId="0" applyNumberFormat="1" applyFont="1" applyFill="1" applyBorder="1" applyAlignment="1" applyProtection="1">
      <alignment horizontal="center"/>
    </xf>
    <xf numFmtId="3" fontId="11" fillId="2" borderId="7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6" xfId="0" applyNumberFormat="1" applyFont="1" applyFill="1" applyBorder="1" applyAlignment="1" applyProtection="1"/>
    <xf numFmtId="0" fontId="5" fillId="2" borderId="12" xfId="0" applyFont="1" applyFill="1" applyBorder="1" applyAlignment="1">
      <alignment vertical="center"/>
    </xf>
    <xf numFmtId="0" fontId="8" fillId="2" borderId="17" xfId="0" applyNumberFormat="1" applyFont="1" applyFill="1" applyBorder="1" applyAlignment="1" applyProtection="1">
      <alignment horizontal="center"/>
    </xf>
    <xf numFmtId="0" fontId="11" fillId="2" borderId="17" xfId="0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12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 applyProtection="1">
      <alignment horizontal="center" vertical="center" wrapText="1"/>
    </xf>
    <xf numFmtId="0" fontId="11" fillId="2" borderId="10" xfId="0" applyNumberFormat="1" applyFont="1" applyFill="1" applyBorder="1" applyAlignment="1" applyProtection="1"/>
    <xf numFmtId="0" fontId="11" fillId="2" borderId="1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left" vertical="center"/>
    </xf>
    <xf numFmtId="2" fontId="5" fillId="2" borderId="7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0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horizontal="center"/>
    </xf>
    <xf numFmtId="3" fontId="12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/>
    <xf numFmtId="166" fontId="0" fillId="0" borderId="0" xfId="0" applyNumberFormat="1"/>
    <xf numFmtId="1" fontId="0" fillId="0" borderId="0" xfId="0" applyNumberForma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6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6" fillId="4" borderId="24" xfId="0" applyFont="1" applyFill="1" applyBorder="1" applyAlignment="1">
      <alignment horizontal="center" vertical="center" textRotation="90" wrapText="1"/>
    </xf>
    <xf numFmtId="0" fontId="26" fillId="4" borderId="24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 textRotation="90" wrapText="1"/>
    </xf>
    <xf numFmtId="0" fontId="27" fillId="4" borderId="24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 wrapText="1"/>
    </xf>
    <xf numFmtId="1" fontId="29" fillId="6" borderId="24" xfId="0" applyNumberFormat="1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25" fillId="4" borderId="24" xfId="0" applyFont="1" applyFill="1" applyBorder="1" applyAlignment="1">
      <alignment horizontal="center" vertical="center" wrapText="1"/>
    </xf>
    <xf numFmtId="0" fontId="25" fillId="7" borderId="24" xfId="0" applyFont="1" applyFill="1" applyBorder="1" applyAlignment="1">
      <alignment horizontal="center" vertical="center" wrapText="1"/>
    </xf>
    <xf numFmtId="0" fontId="31" fillId="0" borderId="7" xfId="0" applyFont="1" applyBorder="1"/>
    <xf numFmtId="166" fontId="31" fillId="7" borderId="25" xfId="0" applyNumberFormat="1" applyFont="1" applyFill="1" applyBorder="1"/>
    <xf numFmtId="1" fontId="31" fillId="0" borderId="25" xfId="0" applyNumberFormat="1" applyFont="1" applyBorder="1"/>
    <xf numFmtId="166" fontId="36" fillId="0" borderId="25" xfId="0" applyNumberFormat="1" applyFont="1" applyBorder="1" applyAlignment="1">
      <alignment vertical="center"/>
    </xf>
    <xf numFmtId="3" fontId="37" fillId="0" borderId="25" xfId="0" applyNumberFormat="1" applyFont="1" applyBorder="1" applyAlignment="1">
      <alignment horizontal="center" vertical="center"/>
    </xf>
    <xf numFmtId="166" fontId="31" fillId="0" borderId="25" xfId="0" applyNumberFormat="1" applyFont="1" applyBorder="1"/>
    <xf numFmtId="2" fontId="31" fillId="0" borderId="25" xfId="0" applyNumberFormat="1" applyFont="1" applyBorder="1"/>
    <xf numFmtId="2" fontId="38" fillId="6" borderId="25" xfId="0" applyNumberFormat="1" applyFont="1" applyFill="1" applyBorder="1"/>
    <xf numFmtId="1" fontId="33" fillId="5" borderId="25" xfId="0" applyNumberFormat="1" applyFont="1" applyFill="1" applyBorder="1" applyAlignment="1">
      <alignment horizontal="center"/>
    </xf>
    <xf numFmtId="0" fontId="31" fillId="0" borderId="0" xfId="0" applyFont="1"/>
    <xf numFmtId="0" fontId="31" fillId="0" borderId="7" xfId="0" applyFont="1" applyBorder="1" applyAlignment="1">
      <alignment vertical="center"/>
    </xf>
    <xf numFmtId="0" fontId="39" fillId="4" borderId="0" xfId="0" applyFont="1" applyFill="1"/>
    <xf numFmtId="0" fontId="40" fillId="4" borderId="0" xfId="0" applyFont="1" applyFill="1" applyAlignment="1">
      <alignment vertical="center"/>
    </xf>
    <xf numFmtId="1" fontId="39" fillId="4" borderId="0" xfId="0" applyNumberFormat="1" applyFont="1" applyFill="1"/>
    <xf numFmtId="0" fontId="25" fillId="4" borderId="0" xfId="0" applyFont="1" applyFill="1"/>
    <xf numFmtId="0" fontId="42" fillId="4" borderId="0" xfId="0" applyFont="1" applyFill="1"/>
    <xf numFmtId="0" fontId="43" fillId="4" borderId="27" xfId="0" applyFont="1" applyFill="1" applyBorder="1" applyAlignment="1">
      <alignment horizontal="center" vertical="center"/>
    </xf>
    <xf numFmtId="2" fontId="43" fillId="4" borderId="24" xfId="0" applyNumberFormat="1" applyFont="1" applyFill="1" applyBorder="1" applyAlignment="1">
      <alignment horizontal="center" vertical="center"/>
    </xf>
    <xf numFmtId="0" fontId="43" fillId="4" borderId="28" xfId="0" applyFont="1" applyFill="1" applyBorder="1" applyAlignment="1">
      <alignment horizontal="center" vertical="center"/>
    </xf>
    <xf numFmtId="2" fontId="44" fillId="4" borderId="24" xfId="0" applyNumberFormat="1" applyFont="1" applyFill="1" applyBorder="1" applyAlignment="1">
      <alignment horizontal="center" vertical="center"/>
    </xf>
    <xf numFmtId="0" fontId="46" fillId="4" borderId="0" xfId="0" applyFont="1" applyFill="1"/>
    <xf numFmtId="0" fontId="47" fillId="4" borderId="30" xfId="0" applyFont="1" applyFill="1" applyBorder="1" applyAlignment="1">
      <alignment horizontal="center" vertical="center"/>
    </xf>
    <xf numFmtId="0" fontId="47" fillId="4" borderId="31" xfId="0" applyFont="1" applyFill="1" applyBorder="1" applyAlignment="1">
      <alignment horizontal="center" vertical="center"/>
    </xf>
    <xf numFmtId="0" fontId="47" fillId="4" borderId="25" xfId="0" applyFont="1" applyFill="1" applyBorder="1" applyAlignment="1">
      <alignment horizontal="center" vertical="center"/>
    </xf>
    <xf numFmtId="2" fontId="43" fillId="4" borderId="24" xfId="0" applyNumberFormat="1" applyFont="1" applyFill="1" applyBorder="1" applyAlignment="1">
      <alignment horizontal="center" vertical="center" wrapText="1"/>
    </xf>
    <xf numFmtId="2" fontId="43" fillId="4" borderId="32" xfId="0" applyNumberFormat="1" applyFont="1" applyFill="1" applyBorder="1" applyAlignment="1">
      <alignment horizontal="center" vertical="center" wrapText="1"/>
    </xf>
    <xf numFmtId="166" fontId="43" fillId="4" borderId="24" xfId="0" applyNumberFormat="1" applyFont="1" applyFill="1" applyBorder="1" applyAlignment="1">
      <alignment horizontal="center" vertical="center"/>
    </xf>
    <xf numFmtId="2" fontId="43" fillId="4" borderId="27" xfId="0" applyNumberFormat="1" applyFont="1" applyFill="1" applyBorder="1" applyAlignment="1">
      <alignment horizontal="center" vertical="center"/>
    </xf>
    <xf numFmtId="2" fontId="48" fillId="4" borderId="24" xfId="0" applyNumberFormat="1" applyFont="1" applyFill="1" applyBorder="1" applyAlignment="1">
      <alignment horizontal="center" vertical="center"/>
    </xf>
    <xf numFmtId="166" fontId="48" fillId="4" borderId="24" xfId="0" applyNumberFormat="1" applyFont="1" applyFill="1" applyBorder="1" applyAlignment="1">
      <alignment horizontal="center" vertical="center"/>
    </xf>
    <xf numFmtId="0" fontId="46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center"/>
    </xf>
    <xf numFmtId="2" fontId="46" fillId="4" borderId="0" xfId="0" applyNumberFormat="1" applyFont="1" applyFill="1" applyAlignment="1">
      <alignment horizontal="center" vertical="center"/>
    </xf>
    <xf numFmtId="2" fontId="49" fillId="4" borderId="32" xfId="0" applyNumberFormat="1" applyFont="1" applyFill="1" applyBorder="1" applyAlignment="1">
      <alignment horizontal="center" vertical="center"/>
    </xf>
    <xf numFmtId="0" fontId="39" fillId="4" borderId="31" xfId="0" applyFont="1" applyFill="1" applyBorder="1" applyAlignment="1">
      <alignment horizontal="center" vertical="center"/>
    </xf>
    <xf numFmtId="0" fontId="39" fillId="4" borderId="30" xfId="0" applyFont="1" applyFill="1" applyBorder="1" applyAlignment="1">
      <alignment horizontal="center" vertical="center"/>
    </xf>
    <xf numFmtId="0" fontId="44" fillId="4" borderId="24" xfId="0" applyFont="1" applyFill="1" applyBorder="1" applyAlignment="1">
      <alignment horizontal="center" vertical="center"/>
    </xf>
    <xf numFmtId="2" fontId="48" fillId="4" borderId="29" xfId="0" applyNumberFormat="1" applyFont="1" applyFill="1" applyBorder="1" applyAlignment="1">
      <alignment horizontal="center" vertical="center"/>
    </xf>
    <xf numFmtId="2" fontId="49" fillId="4" borderId="33" xfId="0" applyNumberFormat="1" applyFont="1" applyFill="1" applyBorder="1" applyAlignment="1">
      <alignment horizontal="center" vertical="center"/>
    </xf>
    <xf numFmtId="0" fontId="47" fillId="4" borderId="24" xfId="0" applyFont="1" applyFill="1" applyBorder="1" applyAlignment="1">
      <alignment horizontal="center" vertical="center"/>
    </xf>
    <xf numFmtId="2" fontId="49" fillId="4" borderId="24" xfId="0" applyNumberFormat="1" applyFont="1" applyFill="1" applyBorder="1" applyAlignment="1">
      <alignment horizontal="center" vertical="center"/>
    </xf>
    <xf numFmtId="166" fontId="39" fillId="4" borderId="0" xfId="0" applyNumberFormat="1" applyFont="1" applyFill="1" applyAlignment="1">
      <alignment horizontal="center" vertical="center"/>
    </xf>
    <xf numFmtId="0" fontId="50" fillId="0" borderId="0" xfId="0" applyFont="1"/>
    <xf numFmtId="0" fontId="0" fillId="0" borderId="0" xfId="0" applyAlignment="1"/>
    <xf numFmtId="166" fontId="0" fillId="0" borderId="0" xfId="0" applyNumberFormat="1" applyAlignment="1"/>
    <xf numFmtId="0" fontId="0" fillId="0" borderId="0" xfId="0" applyFill="1" applyAlignment="1"/>
    <xf numFmtId="1" fontId="0" fillId="0" borderId="0" xfId="0" applyNumberFormat="1" applyAlignment="1"/>
    <xf numFmtId="0" fontId="54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0" fontId="53" fillId="0" borderId="0" xfId="0" applyFont="1" applyFill="1" applyBorder="1" applyAlignment="1">
      <alignment horizontal="center"/>
    </xf>
    <xf numFmtId="0" fontId="56" fillId="0" borderId="0" xfId="0" applyFont="1" applyBorder="1" applyAlignment="1"/>
    <xf numFmtId="166" fontId="54" fillId="0" borderId="0" xfId="0" applyNumberFormat="1" applyFont="1" applyFill="1" applyBorder="1" applyAlignment="1">
      <alignment horizontal="center"/>
    </xf>
    <xf numFmtId="1" fontId="54" fillId="0" borderId="0" xfId="0" applyNumberFormat="1" applyFont="1" applyFill="1" applyBorder="1" applyAlignment="1">
      <alignment horizontal="center"/>
    </xf>
    <xf numFmtId="0" fontId="58" fillId="8" borderId="34" xfId="0" applyFont="1" applyFill="1" applyBorder="1" applyAlignment="1">
      <alignment horizontal="center" vertical="center" textRotation="90" wrapText="1"/>
    </xf>
    <xf numFmtId="0" fontId="58" fillId="8" borderId="34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 textRotation="90" wrapText="1"/>
    </xf>
    <xf numFmtId="0" fontId="59" fillId="8" borderId="34" xfId="0" applyFont="1" applyFill="1" applyBorder="1" applyAlignment="1">
      <alignment horizontal="center" vertical="center"/>
    </xf>
    <xf numFmtId="0" fontId="59" fillId="0" borderId="34" xfId="0" applyFont="1" applyFill="1" applyBorder="1" applyAlignment="1">
      <alignment horizontal="center" vertical="center" textRotation="90" wrapText="1"/>
    </xf>
    <xf numFmtId="0" fontId="59" fillId="8" borderId="34" xfId="0" applyFont="1" applyFill="1" applyBorder="1" applyAlignment="1">
      <alignment horizontal="center" vertical="center" wrapText="1"/>
    </xf>
    <xf numFmtId="1" fontId="61" fillId="10" borderId="34" xfId="0" applyNumberFormat="1" applyFont="1" applyFill="1" applyBorder="1" applyAlignment="1">
      <alignment horizontal="center" vertical="center" wrapText="1"/>
    </xf>
    <xf numFmtId="0" fontId="61" fillId="1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 wrapText="1"/>
    </xf>
    <xf numFmtId="0" fontId="62" fillId="11" borderId="34" xfId="0" applyFont="1" applyFill="1" applyBorder="1" applyAlignment="1">
      <alignment horizontal="center" vertical="center" wrapText="1"/>
    </xf>
    <xf numFmtId="3" fontId="63" fillId="0" borderId="35" xfId="0" applyNumberFormat="1" applyFont="1" applyFill="1" applyBorder="1" applyAlignment="1">
      <alignment horizontal="left" vertical="center"/>
    </xf>
    <xf numFmtId="0" fontId="64" fillId="0" borderId="7" xfId="0" applyFont="1" applyBorder="1" applyAlignment="1"/>
    <xf numFmtId="166" fontId="64" fillId="0" borderId="35" xfId="0" applyNumberFormat="1" applyFont="1" applyFill="1" applyBorder="1" applyAlignment="1"/>
    <xf numFmtId="2" fontId="65" fillId="10" borderId="35" xfId="0" applyNumberFormat="1" applyFont="1" applyFill="1" applyBorder="1" applyAlignment="1"/>
    <xf numFmtId="166" fontId="66" fillId="9" borderId="35" xfId="0" applyNumberFormat="1" applyFont="1" applyFill="1" applyBorder="1" applyAlignment="1"/>
    <xf numFmtId="166" fontId="67" fillId="11" borderId="35" xfId="0" applyNumberFormat="1" applyFont="1" applyFill="1" applyBorder="1" applyAlignment="1"/>
    <xf numFmtId="1" fontId="64" fillId="0" borderId="35" xfId="0" applyNumberFormat="1" applyFont="1" applyFill="1" applyBorder="1" applyAlignment="1"/>
    <xf numFmtId="166" fontId="68" fillId="0" borderId="35" xfId="0" applyNumberFormat="1" applyFont="1" applyFill="1" applyBorder="1" applyAlignment="1">
      <alignment vertical="center"/>
    </xf>
    <xf numFmtId="0" fontId="69" fillId="8" borderId="0" xfId="0" applyFont="1" applyFill="1" applyBorder="1" applyAlignment="1"/>
    <xf numFmtId="0" fontId="71" fillId="8" borderId="0" xfId="2" applyFont="1" applyFill="1" applyBorder="1" applyAlignment="1">
      <alignment vertical="center"/>
    </xf>
    <xf numFmtId="1" fontId="69" fillId="8" borderId="0" xfId="0" applyNumberFormat="1" applyFont="1" applyFill="1" applyBorder="1" applyAlignment="1"/>
    <xf numFmtId="0" fontId="57" fillId="8" borderId="0" xfId="0" applyFont="1" applyFill="1" applyBorder="1" applyAlignment="1"/>
    <xf numFmtId="0" fontId="74" fillId="8" borderId="0" xfId="0" applyFont="1" applyFill="1" applyBorder="1" applyAlignment="1"/>
    <xf numFmtId="0" fontId="75" fillId="8" borderId="37" xfId="0" applyFont="1" applyFill="1" applyBorder="1" applyAlignment="1">
      <alignment horizontal="center" vertical="center"/>
    </xf>
    <xf numFmtId="2" fontId="75" fillId="8" borderId="34" xfId="0" applyNumberFormat="1" applyFont="1" applyFill="1" applyBorder="1" applyAlignment="1">
      <alignment horizontal="center" vertical="center"/>
    </xf>
    <xf numFmtId="0" fontId="75" fillId="8" borderId="38" xfId="0" applyFont="1" applyFill="1" applyBorder="1" applyAlignment="1">
      <alignment horizontal="center" vertical="center"/>
    </xf>
    <xf numFmtId="2" fontId="73" fillId="8" borderId="34" xfId="3" applyNumberFormat="1" applyFont="1" applyFill="1" applyBorder="1" applyAlignment="1" applyProtection="1">
      <alignment horizontal="center" vertical="center"/>
    </xf>
    <xf numFmtId="166" fontId="73" fillId="0" borderId="0" xfId="3" applyNumberFormat="1" applyFont="1" applyFill="1" applyBorder="1" applyAlignment="1" applyProtection="1">
      <alignment horizontal="center" vertical="center"/>
    </xf>
    <xf numFmtId="2" fontId="77" fillId="8" borderId="0" xfId="0" applyNumberFormat="1" applyFont="1" applyFill="1" applyBorder="1" applyAlignment="1">
      <alignment horizontal="center" vertical="center"/>
    </xf>
    <xf numFmtId="0" fontId="77" fillId="8" borderId="0" xfId="0" applyFont="1" applyFill="1" applyBorder="1" applyAlignment="1"/>
    <xf numFmtId="0" fontId="79" fillId="8" borderId="41" xfId="0" applyFont="1" applyFill="1" applyBorder="1" applyAlignment="1">
      <alignment horizontal="center" vertical="center"/>
    </xf>
    <xf numFmtId="0" fontId="79" fillId="8" borderId="42" xfId="0" applyFont="1" applyFill="1" applyBorder="1" applyAlignment="1">
      <alignment horizontal="center" vertical="center"/>
    </xf>
    <xf numFmtId="0" fontId="79" fillId="8" borderId="35" xfId="0" applyFont="1" applyFill="1" applyBorder="1" applyAlignment="1">
      <alignment horizontal="center" vertical="center"/>
    </xf>
    <xf numFmtId="2" fontId="75" fillId="8" borderId="34" xfId="0" applyNumberFormat="1" applyFont="1" applyFill="1" applyBorder="1" applyAlignment="1">
      <alignment horizontal="center" vertical="center" wrapText="1"/>
    </xf>
    <xf numFmtId="2" fontId="75" fillId="8" borderId="43" xfId="3" applyNumberFormat="1" applyFont="1" applyFill="1" applyBorder="1" applyAlignment="1" applyProtection="1">
      <alignment horizontal="center" vertical="center" wrapText="1"/>
    </xf>
    <xf numFmtId="166" fontId="75" fillId="8" borderId="34" xfId="0" applyNumberFormat="1" applyFont="1" applyFill="1" applyBorder="1" applyAlignment="1">
      <alignment horizontal="center" vertical="center"/>
    </xf>
    <xf numFmtId="2" fontId="75" fillId="8" borderId="37" xfId="0" applyNumberFormat="1" applyFont="1" applyFill="1" applyBorder="1" applyAlignment="1">
      <alignment horizontal="center" vertical="center"/>
    </xf>
    <xf numFmtId="2" fontId="80" fillId="8" borderId="34" xfId="0" applyNumberFormat="1" applyFont="1" applyFill="1" applyBorder="1" applyAlignment="1">
      <alignment horizontal="center" vertical="center"/>
    </xf>
    <xf numFmtId="166" fontId="80" fillId="8" borderId="34" xfId="0" applyNumberFormat="1" applyFont="1" applyFill="1" applyBorder="1" applyAlignment="1">
      <alignment horizontal="center" vertical="center"/>
    </xf>
    <xf numFmtId="0" fontId="77" fillId="8" borderId="0" xfId="0" applyFont="1" applyFill="1" applyBorder="1" applyAlignment="1">
      <alignment horizontal="center" vertical="center"/>
    </xf>
    <xf numFmtId="0" fontId="69" fillId="8" borderId="0" xfId="0" applyFont="1" applyFill="1" applyBorder="1" applyAlignment="1">
      <alignment horizontal="center" vertical="center"/>
    </xf>
    <xf numFmtId="2" fontId="81" fillId="8" borderId="43" xfId="3" applyNumberFormat="1" applyFont="1" applyFill="1" applyBorder="1" applyAlignment="1" applyProtection="1">
      <alignment horizontal="center" vertical="center"/>
    </xf>
    <xf numFmtId="0" fontId="69" fillId="8" borderId="42" xfId="0" applyFont="1" applyFill="1" applyBorder="1" applyAlignment="1">
      <alignment horizontal="center" vertical="center"/>
    </xf>
    <xf numFmtId="0" fontId="69" fillId="8" borderId="41" xfId="0" applyFont="1" applyFill="1" applyBorder="1" applyAlignment="1">
      <alignment horizontal="center" vertical="center"/>
    </xf>
    <xf numFmtId="0" fontId="73" fillId="8" borderId="34" xfId="0" applyFont="1" applyFill="1" applyBorder="1" applyAlignment="1">
      <alignment horizontal="center" vertical="center"/>
    </xf>
    <xf numFmtId="2" fontId="80" fillId="8" borderId="40" xfId="0" applyNumberFormat="1" applyFont="1" applyFill="1" applyBorder="1" applyAlignment="1">
      <alignment horizontal="center" vertical="center"/>
    </xf>
    <xf numFmtId="2" fontId="81" fillId="8" borderId="44" xfId="3" applyNumberFormat="1" applyFont="1" applyFill="1" applyBorder="1" applyAlignment="1" applyProtection="1">
      <alignment horizontal="center" vertical="center"/>
    </xf>
    <xf numFmtId="0" fontId="79" fillId="8" borderId="34" xfId="0" applyFont="1" applyFill="1" applyBorder="1" applyAlignment="1">
      <alignment horizontal="center" vertical="center"/>
    </xf>
    <xf numFmtId="2" fontId="81" fillId="8" borderId="34" xfId="3" applyNumberFormat="1" applyFont="1" applyFill="1" applyBorder="1" applyAlignment="1" applyProtection="1">
      <alignment horizontal="center" vertical="center"/>
    </xf>
    <xf numFmtId="166" fontId="77" fillId="0" borderId="0" xfId="0" applyNumberFormat="1" applyFont="1" applyFill="1" applyBorder="1" applyAlignment="1">
      <alignment horizontal="center" vertical="center"/>
    </xf>
    <xf numFmtId="0" fontId="74" fillId="8" borderId="0" xfId="2" applyFont="1" applyFill="1" applyBorder="1" applyAlignment="1"/>
    <xf numFmtId="0" fontId="69" fillId="0" borderId="0" xfId="0" applyFont="1" applyFill="1" applyBorder="1" applyAlignment="1">
      <alignment horizontal="center" vertical="center"/>
    </xf>
    <xf numFmtId="166" fontId="69" fillId="8" borderId="0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166" fontId="82" fillId="0" borderId="0" xfId="0" applyNumberFormat="1" applyFont="1"/>
    <xf numFmtId="1" fontId="82" fillId="0" borderId="0" xfId="0" applyNumberFormat="1" applyFont="1"/>
    <xf numFmtId="0" fontId="84" fillId="0" borderId="0" xfId="0" applyFont="1"/>
    <xf numFmtId="0" fontId="85" fillId="0" borderId="0" xfId="0" applyFont="1" applyAlignment="1">
      <alignment horizontal="center"/>
    </xf>
    <xf numFmtId="0" fontId="87" fillId="0" borderId="0" xfId="0" applyFont="1"/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166" fontId="88" fillId="0" borderId="0" xfId="0" applyNumberFormat="1" applyFont="1" applyAlignment="1">
      <alignment horizontal="center"/>
    </xf>
    <xf numFmtId="1" fontId="88" fillId="0" borderId="0" xfId="0" applyNumberFormat="1" applyFont="1" applyAlignment="1">
      <alignment horizontal="center"/>
    </xf>
    <xf numFmtId="0" fontId="87" fillId="0" borderId="0" xfId="0" applyFont="1" applyAlignment="1">
      <alignment horizontal="center" vertical="center" wrapText="1"/>
    </xf>
    <xf numFmtId="0" fontId="90" fillId="13" borderId="24" xfId="0" applyFont="1" applyFill="1" applyBorder="1" applyAlignment="1">
      <alignment horizontal="center" vertical="center" textRotation="90" wrapText="1"/>
    </xf>
    <xf numFmtId="0" fontId="91" fillId="13" borderId="24" xfId="0" applyFont="1" applyFill="1" applyBorder="1" applyAlignment="1">
      <alignment horizontal="center" vertical="center"/>
    </xf>
    <xf numFmtId="0" fontId="92" fillId="13" borderId="24" xfId="0" applyFont="1" applyFill="1" applyBorder="1" applyAlignment="1">
      <alignment horizontal="center" vertical="center"/>
    </xf>
    <xf numFmtId="0" fontId="92" fillId="13" borderId="24" xfId="0" applyFont="1" applyFill="1" applyBorder="1" applyAlignment="1">
      <alignment horizontal="center" vertical="center" textRotation="90" wrapText="1"/>
    </xf>
    <xf numFmtId="0" fontId="92" fillId="13" borderId="24" xfId="0" applyFont="1" applyFill="1" applyBorder="1" applyAlignment="1">
      <alignment horizontal="center" vertical="center" wrapText="1"/>
    </xf>
    <xf numFmtId="1" fontId="29" fillId="15" borderId="24" xfId="0" applyNumberFormat="1" applyFont="1" applyFill="1" applyBorder="1" applyAlignment="1">
      <alignment horizontal="center" vertical="center" wrapText="1"/>
    </xf>
    <xf numFmtId="0" fontId="29" fillId="15" borderId="24" xfId="0" applyFont="1" applyFill="1" applyBorder="1" applyAlignment="1">
      <alignment horizontal="center" vertical="center" wrapText="1"/>
    </xf>
    <xf numFmtId="0" fontId="90" fillId="13" borderId="24" xfId="0" applyFont="1" applyFill="1" applyBorder="1" applyAlignment="1">
      <alignment horizontal="center" vertical="center" wrapText="1"/>
    </xf>
    <xf numFmtId="0" fontId="25" fillId="16" borderId="24" xfId="0" applyFont="1" applyFill="1" applyBorder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3" fontId="37" fillId="0" borderId="25" xfId="0" applyNumberFormat="1" applyFont="1" applyBorder="1" applyAlignment="1">
      <alignment horizontal="left" vertical="center"/>
    </xf>
    <xf numFmtId="0" fontId="31" fillId="0" borderId="47" xfId="0" applyFont="1" applyBorder="1"/>
    <xf numFmtId="166" fontId="31" fillId="0" borderId="25" xfId="0" applyNumberFormat="1" applyFont="1" applyBorder="1" applyAlignment="1"/>
    <xf numFmtId="2" fontId="31" fillId="0" borderId="25" xfId="0" applyNumberFormat="1" applyFont="1" applyBorder="1" applyAlignment="1"/>
    <xf numFmtId="2" fontId="38" fillId="15" borderId="25" xfId="0" applyNumberFormat="1" applyFont="1" applyFill="1" applyBorder="1"/>
    <xf numFmtId="166" fontId="33" fillId="14" borderId="25" xfId="0" applyNumberFormat="1" applyFont="1" applyFill="1" applyBorder="1"/>
    <xf numFmtId="166" fontId="31" fillId="16" borderId="25" xfId="0" applyNumberFormat="1" applyFont="1" applyFill="1" applyBorder="1"/>
    <xf numFmtId="166" fontId="94" fillId="0" borderId="25" xfId="0" applyNumberFormat="1" applyFont="1" applyBorder="1" applyAlignment="1">
      <alignment vertical="center"/>
    </xf>
    <xf numFmtId="0" fontId="82" fillId="0" borderId="0" xfId="0" applyFont="1"/>
    <xf numFmtId="0" fontId="31" fillId="0" borderId="47" xfId="0" applyFont="1" applyBorder="1" applyAlignment="1"/>
    <xf numFmtId="0" fontId="82" fillId="0" borderId="47" xfId="0" applyFont="1" applyBorder="1"/>
    <xf numFmtId="0" fontId="95" fillId="13" borderId="0" xfId="0" applyFont="1" applyFill="1" applyBorder="1"/>
    <xf numFmtId="0" fontId="96" fillId="13" borderId="0" xfId="0" applyFont="1" applyFill="1" applyBorder="1" applyAlignment="1">
      <alignment vertical="center"/>
    </xf>
    <xf numFmtId="1" fontId="95" fillId="13" borderId="0" xfId="0" applyNumberFormat="1" applyFont="1" applyFill="1" applyBorder="1"/>
    <xf numFmtId="0" fontId="90" fillId="13" borderId="0" xfId="0" applyFont="1" applyFill="1" applyBorder="1"/>
    <xf numFmtId="0" fontId="85" fillId="13" borderId="0" xfId="0" applyFont="1" applyFill="1" applyBorder="1"/>
    <xf numFmtId="0" fontId="98" fillId="13" borderId="27" xfId="0" applyFont="1" applyFill="1" applyBorder="1" applyAlignment="1">
      <alignment horizontal="center" vertical="center"/>
    </xf>
    <xf numFmtId="2" fontId="98" fillId="13" borderId="24" xfId="0" applyNumberFormat="1" applyFont="1" applyFill="1" applyBorder="1" applyAlignment="1">
      <alignment horizontal="center" vertical="center"/>
    </xf>
    <xf numFmtId="0" fontId="98" fillId="13" borderId="28" xfId="0" applyFont="1" applyFill="1" applyBorder="1" applyAlignment="1">
      <alignment horizontal="center" vertical="center"/>
    </xf>
    <xf numFmtId="2" fontId="99" fillId="13" borderId="24" xfId="0" applyNumberFormat="1" applyFont="1" applyFill="1" applyBorder="1" applyAlignment="1">
      <alignment horizontal="center" vertical="center"/>
    </xf>
    <xf numFmtId="0" fontId="87" fillId="13" borderId="0" xfId="0" applyFont="1" applyFill="1" applyBorder="1"/>
    <xf numFmtId="0" fontId="101" fillId="13" borderId="30" xfId="0" applyFont="1" applyFill="1" applyBorder="1" applyAlignment="1">
      <alignment horizontal="center" vertical="center"/>
    </xf>
    <xf numFmtId="0" fontId="101" fillId="13" borderId="31" xfId="0" applyFont="1" applyFill="1" applyBorder="1" applyAlignment="1">
      <alignment horizontal="center" vertical="center"/>
    </xf>
    <xf numFmtId="0" fontId="101" fillId="13" borderId="25" xfId="0" applyFont="1" applyFill="1" applyBorder="1" applyAlignment="1">
      <alignment horizontal="center" vertical="center"/>
    </xf>
    <xf numFmtId="2" fontId="98" fillId="13" borderId="24" xfId="0" applyNumberFormat="1" applyFont="1" applyFill="1" applyBorder="1" applyAlignment="1">
      <alignment horizontal="center" vertical="center" wrapText="1"/>
    </xf>
    <xf numFmtId="2" fontId="98" fillId="13" borderId="32" xfId="0" applyNumberFormat="1" applyFont="1" applyFill="1" applyBorder="1" applyAlignment="1">
      <alignment horizontal="center" vertical="center" wrapText="1"/>
    </xf>
    <xf numFmtId="166" fontId="98" fillId="13" borderId="24" xfId="0" applyNumberFormat="1" applyFont="1" applyFill="1" applyBorder="1" applyAlignment="1">
      <alignment horizontal="center" vertical="center"/>
    </xf>
    <xf numFmtId="2" fontId="98" fillId="13" borderId="27" xfId="0" applyNumberFormat="1" applyFont="1" applyFill="1" applyBorder="1" applyAlignment="1">
      <alignment horizontal="center" vertical="center"/>
    </xf>
    <xf numFmtId="2" fontId="102" fillId="13" borderId="24" xfId="0" applyNumberFormat="1" applyFont="1" applyFill="1" applyBorder="1" applyAlignment="1">
      <alignment horizontal="center" vertical="center"/>
    </xf>
    <xf numFmtId="166" fontId="102" fillId="13" borderId="24" xfId="0" applyNumberFormat="1" applyFont="1" applyFill="1" applyBorder="1" applyAlignment="1">
      <alignment horizontal="center" vertical="center"/>
    </xf>
    <xf numFmtId="169" fontId="82" fillId="0" borderId="0" xfId="0" applyNumberFormat="1" applyFont="1"/>
    <xf numFmtId="0" fontId="87" fillId="13" borderId="0" xfId="0" applyFont="1" applyFill="1" applyBorder="1" applyAlignment="1">
      <alignment horizontal="center" vertical="center"/>
    </xf>
    <xf numFmtId="0" fontId="95" fillId="13" borderId="0" xfId="0" applyFont="1" applyFill="1" applyBorder="1" applyAlignment="1">
      <alignment horizontal="center" vertical="center"/>
    </xf>
    <xf numFmtId="2" fontId="87" fillId="13" borderId="0" xfId="0" applyNumberFormat="1" applyFont="1" applyFill="1" applyBorder="1" applyAlignment="1">
      <alignment horizontal="center" vertical="center"/>
    </xf>
    <xf numFmtId="2" fontId="103" fillId="13" borderId="32" xfId="0" applyNumberFormat="1" applyFont="1" applyFill="1" applyBorder="1" applyAlignment="1">
      <alignment horizontal="center" vertical="center"/>
    </xf>
    <xf numFmtId="0" fontId="95" fillId="13" borderId="31" xfId="0" applyFont="1" applyFill="1" applyBorder="1" applyAlignment="1">
      <alignment horizontal="center" vertical="center"/>
    </xf>
    <xf numFmtId="0" fontId="95" fillId="13" borderId="30" xfId="0" applyFont="1" applyFill="1" applyBorder="1" applyAlignment="1">
      <alignment horizontal="center" vertical="center"/>
    </xf>
    <xf numFmtId="0" fontId="99" fillId="13" borderId="24" xfId="0" applyFont="1" applyFill="1" applyBorder="1" applyAlignment="1">
      <alignment horizontal="center" vertical="center"/>
    </xf>
    <xf numFmtId="2" fontId="102" fillId="13" borderId="29" xfId="0" applyNumberFormat="1" applyFont="1" applyFill="1" applyBorder="1" applyAlignment="1">
      <alignment horizontal="center" vertical="center"/>
    </xf>
    <xf numFmtId="2" fontId="103" fillId="13" borderId="33" xfId="0" applyNumberFormat="1" applyFont="1" applyFill="1" applyBorder="1" applyAlignment="1">
      <alignment horizontal="center" vertical="center"/>
    </xf>
    <xf numFmtId="0" fontId="101" fillId="13" borderId="24" xfId="0" applyFont="1" applyFill="1" applyBorder="1" applyAlignment="1">
      <alignment horizontal="center" vertical="center"/>
    </xf>
    <xf numFmtId="2" fontId="103" fillId="13" borderId="24" xfId="0" applyNumberFormat="1" applyFont="1" applyFill="1" applyBorder="1" applyAlignment="1">
      <alignment horizontal="center" vertical="center"/>
    </xf>
    <xf numFmtId="166" fontId="95" fillId="13" borderId="0" xfId="0" applyNumberFormat="1" applyFont="1" applyFill="1" applyBorder="1" applyAlignment="1">
      <alignment horizontal="center" vertical="center"/>
    </xf>
    <xf numFmtId="0" fontId="64" fillId="0" borderId="0" xfId="0" applyFont="1" applyAlignment="1"/>
    <xf numFmtId="0" fontId="54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6" fillId="0" borderId="0" xfId="0" applyFont="1" applyAlignment="1"/>
    <xf numFmtId="166" fontId="54" fillId="0" borderId="0" xfId="0" applyNumberFormat="1" applyFont="1" applyAlignment="1">
      <alignment horizontal="center"/>
    </xf>
    <xf numFmtId="1" fontId="54" fillId="0" borderId="0" xfId="0" applyNumberFormat="1" applyFont="1" applyAlignment="1">
      <alignment horizontal="center"/>
    </xf>
    <xf numFmtId="3" fontId="63" fillId="0" borderId="35" xfId="0" applyNumberFormat="1" applyFont="1" applyBorder="1" applyAlignment="1">
      <alignment horizontal="left" vertical="center"/>
    </xf>
    <xf numFmtId="166" fontId="64" fillId="0" borderId="35" xfId="0" applyNumberFormat="1" applyFont="1" applyBorder="1" applyAlignment="1"/>
    <xf numFmtId="1" fontId="64" fillId="0" borderId="35" xfId="0" applyNumberFormat="1" applyFont="1" applyBorder="1" applyAlignment="1"/>
    <xf numFmtId="166" fontId="68" fillId="0" borderId="35" xfId="0" applyNumberFormat="1" applyFont="1" applyBorder="1" applyAlignment="1">
      <alignment vertical="center"/>
    </xf>
    <xf numFmtId="0" fontId="106" fillId="0" borderId="7" xfId="0" applyFont="1" applyBorder="1" applyAlignment="1"/>
    <xf numFmtId="0" fontId="64" fillId="0" borderId="0" xfId="0" applyFont="1" applyBorder="1" applyAlignment="1"/>
    <xf numFmtId="166" fontId="64" fillId="0" borderId="0" xfId="0" applyNumberFormat="1" applyFont="1" applyBorder="1" applyAlignment="1"/>
    <xf numFmtId="2" fontId="65" fillId="10" borderId="0" xfId="0" applyNumberFormat="1" applyFont="1" applyFill="1" applyBorder="1" applyAlignment="1"/>
    <xf numFmtId="166" fontId="66" fillId="9" borderId="0" xfId="0" applyNumberFormat="1" applyFont="1" applyFill="1" applyBorder="1" applyAlignment="1"/>
    <xf numFmtId="1" fontId="64" fillId="0" borderId="0" xfId="0" applyNumberFormat="1" applyFont="1" applyBorder="1" applyAlignment="1"/>
    <xf numFmtId="166" fontId="68" fillId="0" borderId="0" xfId="0" applyNumberFormat="1" applyFont="1" applyBorder="1" applyAlignment="1">
      <alignment vertical="center"/>
    </xf>
    <xf numFmtId="3" fontId="107" fillId="0" borderId="35" xfId="0" applyNumberFormat="1" applyFont="1" applyBorder="1" applyAlignment="1">
      <alignment horizontal="left" vertical="center"/>
    </xf>
    <xf numFmtId="0" fontId="108" fillId="0" borderId="7" xfId="0" applyFont="1" applyBorder="1" applyAlignment="1"/>
    <xf numFmtId="0" fontId="108" fillId="0" borderId="0" xfId="0" applyFont="1" applyBorder="1" applyAlignment="1"/>
    <xf numFmtId="166" fontId="108" fillId="0" borderId="0" xfId="0" applyNumberFormat="1" applyFont="1" applyBorder="1" applyAlignment="1"/>
    <xf numFmtId="0" fontId="69" fillId="8" borderId="0" xfId="0" applyFont="1" applyFill="1" applyAlignment="1"/>
    <xf numFmtId="0" fontId="109" fillId="8" borderId="0" xfId="2" applyFont="1" applyFill="1">
      <alignment vertical="center"/>
    </xf>
    <xf numFmtId="1" fontId="69" fillId="8" borderId="0" xfId="0" applyNumberFormat="1" applyFont="1" applyFill="1" applyAlignment="1"/>
    <xf numFmtId="0" fontId="105" fillId="8" borderId="0" xfId="0" applyFont="1" applyFill="1" applyAlignment="1"/>
    <xf numFmtId="0" fontId="68" fillId="8" borderId="0" xfId="0" applyFont="1" applyFill="1" applyAlignment="1"/>
    <xf numFmtId="166" fontId="73" fillId="8" borderId="0" xfId="3" applyNumberFormat="1" applyFont="1" applyFill="1" applyBorder="1" applyAlignment="1" applyProtection="1">
      <alignment horizontal="center" vertical="center"/>
    </xf>
    <xf numFmtId="2" fontId="77" fillId="8" borderId="0" xfId="0" applyNumberFormat="1" applyFont="1" applyFill="1" applyAlignment="1">
      <alignment horizontal="center" vertical="center"/>
    </xf>
    <xf numFmtId="0" fontId="79" fillId="8" borderId="0" xfId="0" applyFont="1" applyFill="1" applyAlignment="1"/>
    <xf numFmtId="0" fontId="110" fillId="8" borderId="0" xfId="0" applyFont="1" applyFill="1" applyAlignment="1"/>
    <xf numFmtId="0" fontId="77" fillId="8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center" vertical="center"/>
    </xf>
    <xf numFmtId="166" fontId="77" fillId="8" borderId="0" xfId="0" applyNumberFormat="1" applyFont="1" applyFill="1" applyAlignment="1">
      <alignment horizontal="center" vertical="center"/>
    </xf>
    <xf numFmtId="0" fontId="68" fillId="8" borderId="0" xfId="2" applyFont="1" applyFill="1" applyAlignment="1"/>
    <xf numFmtId="166" fontId="69" fillId="8" borderId="0" xfId="0" applyNumberFormat="1" applyFont="1" applyFill="1" applyAlignment="1">
      <alignment horizontal="center" vertical="center"/>
    </xf>
    <xf numFmtId="0" fontId="52" fillId="0" borderId="0" xfId="0" applyFont="1" applyAlignment="1"/>
    <xf numFmtId="0" fontId="71" fillId="8" borderId="0" xfId="2" applyFont="1" applyFill="1">
      <alignment vertical="center"/>
    </xf>
    <xf numFmtId="0" fontId="57" fillId="8" borderId="0" xfId="0" applyFont="1" applyFill="1" applyAlignment="1"/>
    <xf numFmtId="0" fontId="74" fillId="8" borderId="0" xfId="0" applyFont="1" applyFill="1" applyAlignment="1"/>
    <xf numFmtId="0" fontId="77" fillId="8" borderId="0" xfId="0" applyFont="1" applyFill="1" applyAlignment="1"/>
    <xf numFmtId="0" fontId="74" fillId="8" borderId="0" xfId="2" applyFont="1" applyFill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1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0" fillId="18" borderId="25" xfId="0" applyFont="1" applyFill="1" applyBorder="1" applyAlignment="1">
      <alignment horizontal="center"/>
    </xf>
    <xf numFmtId="0" fontId="31" fillId="18" borderId="7" xfId="0" applyFont="1" applyFill="1" applyBorder="1"/>
    <xf numFmtId="0" fontId="32" fillId="18" borderId="25" xfId="0" applyFont="1" applyFill="1" applyBorder="1"/>
    <xf numFmtId="0" fontId="27" fillId="19" borderId="24" xfId="0" applyFont="1" applyFill="1" applyBorder="1" applyAlignment="1">
      <alignment horizontal="center" vertical="center" wrapText="1"/>
    </xf>
    <xf numFmtId="1" fontId="29" fillId="20" borderId="24" xfId="0" applyNumberFormat="1" applyFont="1" applyFill="1" applyBorder="1" applyAlignment="1">
      <alignment horizontal="center" vertical="center" wrapText="1"/>
    </xf>
    <xf numFmtId="0" fontId="29" fillId="20" borderId="24" xfId="0" applyFont="1" applyFill="1" applyBorder="1" applyAlignment="1">
      <alignment horizontal="center" vertical="center" wrapText="1"/>
    </xf>
    <xf numFmtId="166" fontId="33" fillId="21" borderId="25" xfId="0" applyNumberFormat="1" applyFont="1" applyFill="1" applyBorder="1"/>
    <xf numFmtId="0" fontId="34" fillId="19" borderId="24" xfId="0" applyFont="1" applyFill="1" applyBorder="1" applyAlignment="1">
      <alignment horizontal="center" vertical="center" wrapText="1"/>
    </xf>
    <xf numFmtId="166" fontId="31" fillId="22" borderId="25" xfId="0" applyNumberFormat="1" applyFont="1" applyFill="1" applyBorder="1"/>
    <xf numFmtId="1" fontId="31" fillId="18" borderId="25" xfId="0" applyNumberFormat="1" applyFont="1" applyFill="1" applyBorder="1"/>
    <xf numFmtId="0" fontId="35" fillId="18" borderId="25" xfId="0" applyFont="1" applyFill="1" applyBorder="1" applyAlignment="1">
      <alignment horizontal="center"/>
    </xf>
    <xf numFmtId="166" fontId="36" fillId="18" borderId="25" xfId="0" applyNumberFormat="1" applyFont="1" applyFill="1" applyBorder="1" applyAlignment="1">
      <alignment vertical="center"/>
    </xf>
    <xf numFmtId="0" fontId="0" fillId="18" borderId="0" xfId="0" applyNumberFormat="1" applyFill="1" applyBorder="1" applyAlignment="1" applyProtection="1"/>
    <xf numFmtId="3" fontId="37" fillId="18" borderId="25" xfId="0" applyNumberFormat="1" applyFont="1" applyFill="1" applyBorder="1" applyAlignment="1">
      <alignment horizontal="center" vertical="center"/>
    </xf>
    <xf numFmtId="166" fontId="31" fillId="18" borderId="25" xfId="0" applyNumberFormat="1" applyFont="1" applyFill="1" applyBorder="1"/>
    <xf numFmtId="2" fontId="31" fillId="18" borderId="25" xfId="0" applyNumberFormat="1" applyFont="1" applyFill="1" applyBorder="1"/>
    <xf numFmtId="2" fontId="38" fillId="20" borderId="25" xfId="0" applyNumberFormat="1" applyFont="1" applyFill="1" applyBorder="1"/>
    <xf numFmtId="1" fontId="33" fillId="21" borderId="25" xfId="0" applyNumberFormat="1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112" fillId="2" borderId="0" xfId="0" applyNumberFormat="1" applyFont="1" applyFill="1" applyBorder="1" applyAlignment="1" applyProtection="1"/>
    <xf numFmtId="0" fontId="10" fillId="2" borderId="3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1" fontId="10" fillId="0" borderId="3" xfId="0" applyNumberFormat="1" applyFont="1" applyFill="1" applyBorder="1" applyAlignment="1">
      <alignment horizontal="center" vertical="center"/>
    </xf>
    <xf numFmtId="0" fontId="113" fillId="2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/>
    <xf numFmtId="0" fontId="4" fillId="2" borderId="5" xfId="0" applyNumberFormat="1" applyFont="1" applyFill="1" applyBorder="1" applyAlignment="1" applyProtection="1">
      <alignment horizontal="center"/>
    </xf>
    <xf numFmtId="0" fontId="4" fillId="2" borderId="6" xfId="0" applyNumberFormat="1" applyFont="1" applyFill="1" applyBorder="1" applyAlignment="1" applyProtection="1"/>
    <xf numFmtId="0" fontId="4" fillId="2" borderId="11" xfId="0" applyNumberFormat="1" applyFont="1" applyFill="1" applyBorder="1" applyAlignment="1" applyProtection="1"/>
    <xf numFmtId="0" fontId="18" fillId="0" borderId="6" xfId="0" applyFont="1" applyFill="1" applyBorder="1" applyAlignment="1">
      <alignment horizontal="center" vertical="center" wrapText="1"/>
    </xf>
    <xf numFmtId="1" fontId="18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 applyProtection="1">
      <alignment horizontal="center" vertical="center" wrapText="1"/>
    </xf>
    <xf numFmtId="0" fontId="113" fillId="2" borderId="5" xfId="0" applyNumberFormat="1" applyFont="1" applyFill="1" applyBorder="1" applyAlignment="1" applyProtection="1"/>
    <xf numFmtId="0" fontId="114" fillId="2" borderId="7" xfId="0" applyFont="1" applyFill="1" applyBorder="1" applyAlignment="1"/>
    <xf numFmtId="1" fontId="5" fillId="0" borderId="8" xfId="0" applyNumberFormat="1" applyFont="1" applyFill="1" applyBorder="1" applyAlignment="1">
      <alignment horizontal="center" vertical="center"/>
    </xf>
    <xf numFmtId="3" fontId="12" fillId="2" borderId="4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 applyProtection="1"/>
    <xf numFmtId="0" fontId="114" fillId="2" borderId="13" xfId="0" applyFont="1" applyFill="1" applyBorder="1" applyAlignment="1"/>
    <xf numFmtId="1" fontId="5" fillId="0" borderId="7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114" fillId="2" borderId="8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 applyProtection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0" fontId="115" fillId="2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12" fillId="0" borderId="0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168" fontId="5" fillId="0" borderId="7" xfId="1" applyNumberFormat="1" applyFont="1" applyFill="1" applyBorder="1" applyAlignment="1">
      <alignment horizontal="center" vertical="center"/>
    </xf>
    <xf numFmtId="168" fontId="5" fillId="2" borderId="0" xfId="1" applyNumberFormat="1" applyFont="1" applyFill="1" applyBorder="1" applyAlignment="1">
      <alignment horizontal="center" vertical="center"/>
    </xf>
    <xf numFmtId="168" fontId="5" fillId="2" borderId="7" xfId="1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 applyProtection="1">
      <alignment vertical="center"/>
    </xf>
    <xf numFmtId="0" fontId="11" fillId="2" borderId="1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17" fillId="0" borderId="0" xfId="0" applyNumberFormat="1" applyFont="1" applyFill="1" applyBorder="1" applyAlignment="1" applyProtection="1">
      <alignment horizontal="center" vertical="center"/>
    </xf>
    <xf numFmtId="0" fontId="118" fillId="0" borderId="0" xfId="0" applyFont="1" applyFill="1" applyBorder="1" applyAlignment="1">
      <alignment horizontal="left" vertical="center"/>
    </xf>
    <xf numFmtId="0" fontId="119" fillId="0" borderId="0" xfId="0" applyNumberFormat="1" applyFont="1" applyFill="1" applyBorder="1" applyAlignment="1" applyProtection="1"/>
    <xf numFmtId="0" fontId="120" fillId="2" borderId="0" xfId="0" applyNumberFormat="1" applyFont="1" applyFill="1" applyBorder="1" applyAlignment="1" applyProtection="1"/>
    <xf numFmtId="0" fontId="3" fillId="0" borderId="0" xfId="0" applyFont="1" applyFill="1" applyAlignment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1" fontId="5" fillId="0" borderId="0" xfId="0" applyNumberFormat="1" applyFont="1" applyFill="1" applyAlignment="1">
      <alignment horizontal="center" vertical="center"/>
    </xf>
    <xf numFmtId="0" fontId="121" fillId="0" borderId="0" xfId="0" applyFont="1" applyFill="1" applyBorder="1" applyAlignment="1">
      <alignment horizontal="left" vertical="center"/>
    </xf>
    <xf numFmtId="0" fontId="121" fillId="0" borderId="0" xfId="0" applyFont="1" applyBorder="1" applyAlignment="1">
      <alignment horizontal="left" vertical="center"/>
    </xf>
    <xf numFmtId="0" fontId="118" fillId="2" borderId="0" xfId="0" applyNumberFormat="1" applyFont="1" applyFill="1" applyBorder="1" applyAlignment="1" applyProtection="1"/>
    <xf numFmtId="0" fontId="122" fillId="2" borderId="0" xfId="0" applyNumberFormat="1" applyFont="1" applyFill="1" applyBorder="1" applyAlignment="1" applyProtection="1"/>
    <xf numFmtId="0" fontId="121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5" fillId="0" borderId="0" xfId="0" applyNumberFormat="1" applyFont="1" applyFill="1" applyBorder="1" applyAlignment="1" applyProtection="1">
      <alignment horizontal="center" vertical="center"/>
    </xf>
    <xf numFmtId="1" fontId="13" fillId="0" borderId="0" xfId="0" applyNumberFormat="1" applyFont="1" applyFill="1" applyAlignment="1">
      <alignment horizontal="center" vertical="center"/>
    </xf>
    <xf numFmtId="0" fontId="123" fillId="0" borderId="0" xfId="0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 applyProtection="1">
      <alignment vertical="center"/>
    </xf>
    <xf numFmtId="0" fontId="124" fillId="2" borderId="0" xfId="0" applyNumberFormat="1" applyFont="1" applyFill="1" applyBorder="1" applyAlignment="1" applyProtection="1"/>
    <xf numFmtId="1" fontId="125" fillId="0" borderId="0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/>
    <xf numFmtId="1" fontId="15" fillId="0" borderId="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/>
    </xf>
    <xf numFmtId="0" fontId="0" fillId="2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/>
    <xf numFmtId="0" fontId="118" fillId="0" borderId="0" xfId="0" applyNumberFormat="1" applyFont="1" applyFill="1" applyBorder="1" applyAlignment="1" applyProtection="1"/>
    <xf numFmtId="165" fontId="3" fillId="2" borderId="0" xfId="0" applyNumberFormat="1" applyFont="1" applyFill="1" applyBorder="1" applyAlignment="1">
      <alignment horizontal="center" vertical="center"/>
    </xf>
    <xf numFmtId="0" fontId="127" fillId="0" borderId="0" xfId="0" applyNumberFormat="1" applyFont="1" applyFill="1" applyBorder="1" applyAlignment="1" applyProtection="1">
      <alignment vertical="center"/>
    </xf>
    <xf numFmtId="0" fontId="127" fillId="0" borderId="0" xfId="0" applyNumberFormat="1" applyFont="1" applyFill="1" applyBorder="1" applyAlignment="1" applyProtection="1"/>
    <xf numFmtId="0" fontId="127" fillId="0" borderId="0" xfId="0" applyNumberFormat="1" applyFont="1" applyFill="1" applyBorder="1" applyAlignment="1" applyProtection="1">
      <alignment horizontal="left"/>
    </xf>
    <xf numFmtId="0" fontId="12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0" fillId="2" borderId="0" xfId="0" applyNumberFormat="1" applyFill="1" applyBorder="1" applyAlignment="1" applyProtection="1"/>
    <xf numFmtId="2" fontId="0" fillId="0" borderId="0" xfId="0" applyNumberFormat="1" applyFill="1" applyBorder="1" applyAlignment="1" applyProtection="1"/>
    <xf numFmtId="0" fontId="132" fillId="0" borderId="7" xfId="0" applyFont="1" applyFill="1" applyBorder="1" applyAlignment="1">
      <alignment vertical="center"/>
    </xf>
    <xf numFmtId="1" fontId="132" fillId="0" borderId="7" xfId="0" applyNumberFormat="1" applyFont="1" applyFill="1" applyBorder="1" applyAlignment="1">
      <alignment horizontal="center" vertical="center"/>
    </xf>
    <xf numFmtId="1" fontId="132" fillId="2" borderId="7" xfId="0" applyNumberFormat="1" applyFont="1" applyFill="1" applyBorder="1" applyAlignment="1">
      <alignment horizontal="center" vertical="center"/>
    </xf>
    <xf numFmtId="3" fontId="132" fillId="0" borderId="7" xfId="0" applyNumberFormat="1" applyFont="1" applyFill="1" applyBorder="1" applyAlignment="1">
      <alignment horizontal="center" vertical="center"/>
    </xf>
    <xf numFmtId="3" fontId="132" fillId="0" borderId="7" xfId="0" applyNumberFormat="1" applyFont="1" applyFill="1" applyBorder="1" applyAlignment="1">
      <alignment horizontal="right" vertical="center"/>
    </xf>
    <xf numFmtId="0" fontId="132" fillId="2" borderId="7" xfId="0" applyFont="1" applyFill="1" applyBorder="1" applyAlignment="1">
      <alignment vertical="center"/>
    </xf>
    <xf numFmtId="3" fontId="132" fillId="2" borderId="7" xfId="0" applyNumberFormat="1" applyFont="1" applyFill="1" applyBorder="1" applyAlignment="1">
      <alignment horizontal="center" vertical="center"/>
    </xf>
    <xf numFmtId="3" fontId="132" fillId="2" borderId="7" xfId="0" applyNumberFormat="1" applyFont="1" applyFill="1" applyBorder="1" applyAlignment="1">
      <alignment horizontal="right" vertical="center"/>
    </xf>
    <xf numFmtId="0" fontId="132" fillId="0" borderId="7" xfId="0" applyFont="1" applyBorder="1" applyAlignment="1">
      <alignment vertical="center"/>
    </xf>
    <xf numFmtId="0" fontId="127" fillId="2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 vertical="center"/>
    </xf>
    <xf numFmtId="0" fontId="132" fillId="2" borderId="0" xfId="0" applyFont="1" applyFill="1" applyBorder="1" applyAlignment="1">
      <alignment vertical="center"/>
    </xf>
    <xf numFmtId="1" fontId="132" fillId="0" borderId="0" xfId="0" applyNumberFormat="1" applyFont="1" applyFill="1" applyBorder="1" applyAlignment="1">
      <alignment horizontal="center" vertical="center"/>
    </xf>
    <xf numFmtId="1" fontId="132" fillId="2" borderId="0" xfId="0" applyNumberFormat="1" applyFont="1" applyFill="1" applyBorder="1" applyAlignment="1">
      <alignment horizontal="center" vertical="center"/>
    </xf>
    <xf numFmtId="3" fontId="132" fillId="2" borderId="0" xfId="0" applyNumberFormat="1" applyFont="1" applyFill="1" applyBorder="1" applyAlignment="1">
      <alignment horizontal="center" vertical="center"/>
    </xf>
    <xf numFmtId="3" fontId="132" fillId="2" borderId="0" xfId="0" applyNumberFormat="1" applyFont="1" applyFill="1" applyBorder="1" applyAlignment="1">
      <alignment horizontal="right" vertical="center"/>
    </xf>
    <xf numFmtId="170" fontId="132" fillId="2" borderId="0" xfId="0" applyNumberFormat="1" applyFont="1" applyFill="1" applyBorder="1" applyAlignment="1">
      <alignment horizontal="center" vertical="center"/>
    </xf>
    <xf numFmtId="0" fontId="131" fillId="0" borderId="0" xfId="0" applyNumberFormat="1" applyFont="1" applyFill="1" applyBorder="1" applyAlignment="1" applyProtection="1">
      <alignment vertical="center"/>
    </xf>
    <xf numFmtId="0" fontId="131" fillId="0" borderId="0" xfId="0" applyNumberFormat="1" applyFont="1" applyFill="1" applyBorder="1" applyAlignment="1" applyProtection="1"/>
    <xf numFmtId="0" fontId="131" fillId="0" borderId="0" xfId="0" applyFont="1" applyFill="1" applyAlignment="1">
      <alignment horizontal="left" vertical="center"/>
    </xf>
    <xf numFmtId="1" fontId="118" fillId="0" borderId="0" xfId="0" applyNumberFormat="1" applyFont="1" applyFill="1" applyBorder="1" applyAlignment="1" applyProtection="1"/>
    <xf numFmtId="1" fontId="118" fillId="2" borderId="0" xfId="0" applyNumberFormat="1" applyFont="1" applyFill="1" applyBorder="1" applyAlignment="1" applyProtection="1"/>
    <xf numFmtId="166" fontId="118" fillId="0" borderId="0" xfId="0" applyNumberFormat="1" applyFont="1" applyAlignment="1">
      <alignment horizontal="center" vertical="center"/>
    </xf>
    <xf numFmtId="0" fontId="118" fillId="0" borderId="0" xfId="0" applyNumberFormat="1" applyFont="1" applyFill="1" applyBorder="1" applyAlignment="1" applyProtection="1">
      <alignment horizontal="center"/>
    </xf>
    <xf numFmtId="0" fontId="118" fillId="2" borderId="0" xfId="0" applyNumberFormat="1" applyFont="1" applyFill="1" applyBorder="1" applyAlignment="1" applyProtection="1">
      <alignment horizontal="center"/>
    </xf>
    <xf numFmtId="170" fontId="118" fillId="0" borderId="0" xfId="0" applyNumberFormat="1" applyFont="1" applyAlignment="1">
      <alignment horizontal="center" vertical="center"/>
    </xf>
    <xf numFmtId="3" fontId="118" fillId="0" borderId="0" xfId="0" applyNumberFormat="1" applyFont="1" applyAlignment="1">
      <alignment horizontal="center" vertical="center"/>
    </xf>
    <xf numFmtId="3" fontId="118" fillId="0" borderId="0" xfId="0" applyNumberFormat="1" applyFont="1" applyFill="1" applyAlignment="1">
      <alignment horizontal="center" vertical="center"/>
    </xf>
    <xf numFmtId="3" fontId="118" fillId="2" borderId="0" xfId="0" applyNumberFormat="1" applyFont="1" applyFill="1" applyAlignment="1">
      <alignment horizontal="center" vertical="center"/>
    </xf>
    <xf numFmtId="1" fontId="118" fillId="0" borderId="0" xfId="0" applyNumberFormat="1" applyFont="1" applyAlignment="1">
      <alignment horizontal="center" vertical="center"/>
    </xf>
    <xf numFmtId="1" fontId="118" fillId="0" borderId="0" xfId="0" applyNumberFormat="1" applyFont="1" applyFill="1" applyAlignment="1">
      <alignment horizontal="center" vertical="center"/>
    </xf>
    <xf numFmtId="1" fontId="118" fillId="2" borderId="0" xfId="0" applyNumberFormat="1" applyFont="1" applyFill="1" applyAlignment="1">
      <alignment horizontal="center" vertical="center"/>
    </xf>
    <xf numFmtId="0" fontId="137" fillId="0" borderId="0" xfId="0" applyNumberFormat="1" applyFont="1" applyFill="1" applyBorder="1" applyAlignment="1" applyProtection="1"/>
    <xf numFmtId="0" fontId="138" fillId="0" borderId="0" xfId="0" applyFont="1" applyFill="1" applyAlignment="1">
      <alignment horizontal="center" vertical="center"/>
    </xf>
    <xf numFmtId="1" fontId="114" fillId="0" borderId="0" xfId="0" applyNumberFormat="1" applyFont="1" applyFill="1" applyAlignment="1">
      <alignment horizontal="center" vertical="center"/>
    </xf>
    <xf numFmtId="1" fontId="114" fillId="2" borderId="0" xfId="0" applyNumberFormat="1" applyFont="1" applyFill="1" applyAlignment="1">
      <alignment horizontal="center" vertical="center"/>
    </xf>
    <xf numFmtId="0" fontId="139" fillId="0" borderId="0" xfId="0" applyNumberFormat="1" applyFont="1" applyFill="1" applyBorder="1" applyAlignment="1" applyProtection="1"/>
    <xf numFmtId="1" fontId="114" fillId="0" borderId="0" xfId="0" applyNumberFormat="1" applyFont="1" applyAlignment="1">
      <alignment horizontal="center" vertical="center"/>
    </xf>
    <xf numFmtId="2" fontId="139" fillId="0" borderId="0" xfId="0" applyNumberFormat="1" applyFont="1" applyFill="1" applyBorder="1" applyAlignment="1" applyProtection="1"/>
    <xf numFmtId="0" fontId="131" fillId="0" borderId="0" xfId="0" applyFont="1" applyFill="1" applyBorder="1" applyAlignment="1">
      <alignment horizontal="left" vertical="center"/>
    </xf>
    <xf numFmtId="1" fontId="131" fillId="0" borderId="0" xfId="0" applyNumberFormat="1" applyFont="1" applyFill="1" applyAlignment="1">
      <alignment horizontal="left" vertical="center"/>
    </xf>
    <xf numFmtId="1" fontId="131" fillId="0" borderId="0" xfId="0" applyNumberFormat="1" applyFont="1" applyFill="1" applyAlignment="1">
      <alignment horizontal="center" vertical="center"/>
    </xf>
    <xf numFmtId="0" fontId="131" fillId="0" borderId="0" xfId="0" applyFont="1" applyBorder="1" applyAlignment="1">
      <alignment vertical="center"/>
    </xf>
    <xf numFmtId="0" fontId="131" fillId="0" borderId="0" xfId="0" applyFont="1" applyFill="1" applyBorder="1" applyAlignment="1">
      <alignment vertical="center"/>
    </xf>
    <xf numFmtId="3" fontId="140" fillId="0" borderId="0" xfId="0" applyNumberFormat="1" applyFont="1" applyFill="1" applyAlignment="1">
      <alignment horizontal="center" vertical="center"/>
    </xf>
    <xf numFmtId="1" fontId="141" fillId="0" borderId="0" xfId="0" applyNumberFormat="1" applyFont="1" applyFill="1" applyAlignment="1">
      <alignment horizontal="center" vertical="center"/>
    </xf>
    <xf numFmtId="1" fontId="131" fillId="2" borderId="0" xfId="0" applyNumberFormat="1" applyFont="1" applyFill="1" applyAlignment="1">
      <alignment horizontal="center" vertical="center"/>
    </xf>
    <xf numFmtId="1" fontId="131" fillId="0" borderId="0" xfId="0" applyNumberFormat="1" applyFont="1" applyAlignment="1">
      <alignment horizontal="center" vertical="center"/>
    </xf>
    <xf numFmtId="3" fontId="142" fillId="0" borderId="0" xfId="0" applyNumberFormat="1" applyFont="1" applyFill="1" applyAlignment="1">
      <alignment horizontal="center" vertical="center"/>
    </xf>
    <xf numFmtId="1" fontId="114" fillId="0" borderId="0" xfId="0" applyNumberFormat="1" applyFont="1" applyFill="1" applyAlignment="1">
      <alignment horizontal="right" vertical="center"/>
    </xf>
    <xf numFmtId="0" fontId="139" fillId="2" borderId="0" xfId="0" applyNumberFormat="1" applyFont="1" applyFill="1" applyBorder="1" applyAlignment="1" applyProtection="1"/>
    <xf numFmtId="0" fontId="130" fillId="0" borderId="0" xfId="0" applyFont="1" applyFill="1" applyAlignment="1">
      <alignment horizontal="left" vertical="center"/>
    </xf>
    <xf numFmtId="0" fontId="130" fillId="2" borderId="0" xfId="0" applyFont="1" applyFill="1" applyAlignment="1">
      <alignment horizontal="left" vertical="center"/>
    </xf>
    <xf numFmtId="0" fontId="130" fillId="0" borderId="0" xfId="0" applyFont="1" applyFill="1" applyBorder="1" applyAlignment="1">
      <alignment horizontal="left" vertical="center"/>
    </xf>
    <xf numFmtId="0" fontId="138" fillId="0" borderId="0" xfId="0" applyFont="1" applyBorder="1" applyAlignment="1">
      <alignment vertical="center"/>
    </xf>
    <xf numFmtId="0" fontId="138" fillId="0" borderId="0" xfId="0" applyFont="1" applyFill="1" applyBorder="1" applyAlignment="1">
      <alignment vertical="center"/>
    </xf>
    <xf numFmtId="1" fontId="143" fillId="0" borderId="0" xfId="0" applyNumberFormat="1" applyFont="1" applyFill="1" applyAlignment="1">
      <alignment horizontal="right" vertical="center"/>
    </xf>
    <xf numFmtId="1" fontId="143" fillId="0" borderId="0" xfId="0" applyNumberFormat="1" applyFont="1" applyFill="1" applyAlignment="1">
      <alignment horizontal="center" vertical="center"/>
    </xf>
    <xf numFmtId="1" fontId="130" fillId="0" borderId="0" xfId="0" applyNumberFormat="1" applyFont="1" applyFill="1" applyAlignment="1">
      <alignment horizontal="center" vertical="center"/>
    </xf>
    <xf numFmtId="0" fontId="130" fillId="0" borderId="0" xfId="0" applyFont="1" applyFill="1" applyAlignment="1">
      <alignment horizontal="center" vertical="center"/>
    </xf>
    <xf numFmtId="0" fontId="139" fillId="0" borderId="0" xfId="0" applyFont="1" applyFill="1" applyAlignment="1">
      <alignment horizontal="left" vertical="center"/>
    </xf>
    <xf numFmtId="0" fontId="114" fillId="0" borderId="0" xfId="0" applyFont="1" applyFill="1" applyAlignment="1">
      <alignment horizontal="left" vertical="center"/>
    </xf>
    <xf numFmtId="0" fontId="17" fillId="0" borderId="0" xfId="0" applyNumberFormat="1" applyFont="1" applyFill="1" applyBorder="1" applyAlignment="1" applyProtection="1"/>
    <xf numFmtId="0" fontId="141" fillId="0" borderId="0" xfId="0" applyFont="1" applyFill="1" applyAlignment="1">
      <alignment horizontal="left" vertical="center"/>
    </xf>
    <xf numFmtId="0" fontId="114" fillId="0" borderId="0" xfId="0" applyFont="1" applyFill="1" applyAlignment="1">
      <alignment vertical="center"/>
    </xf>
    <xf numFmtId="0" fontId="114" fillId="0" borderId="0" xfId="0" applyFont="1" applyAlignment="1">
      <alignment horizontal="left" vertical="center"/>
    </xf>
    <xf numFmtId="0" fontId="130" fillId="0" borderId="0" xfId="0" applyFont="1" applyFill="1" applyBorder="1" applyAlignment="1">
      <alignment horizontal="center" vertical="center"/>
    </xf>
    <xf numFmtId="0" fontId="131" fillId="0" borderId="0" xfId="0" applyFont="1" applyFill="1" applyAlignment="1">
      <alignment vertical="center"/>
    </xf>
    <xf numFmtId="0" fontId="0" fillId="0" borderId="7" xfId="0" applyNumberFormat="1" applyFill="1" applyBorder="1" applyAlignment="1" applyProtection="1"/>
    <xf numFmtId="0" fontId="64" fillId="0" borderId="7" xfId="0" applyFont="1" applyFill="1" applyBorder="1" applyAlignment="1"/>
    <xf numFmtId="2" fontId="65" fillId="0" borderId="35" xfId="0" applyNumberFormat="1" applyFont="1" applyFill="1" applyBorder="1" applyAlignment="1"/>
    <xf numFmtId="166" fontId="66" fillId="0" borderId="35" xfId="0" applyNumberFormat="1" applyFont="1" applyFill="1" applyBorder="1" applyAlignment="1"/>
    <xf numFmtId="166" fontId="67" fillId="0" borderId="35" xfId="0" applyNumberFormat="1" applyFont="1" applyFill="1" applyBorder="1" applyAlignment="1"/>
    <xf numFmtId="0" fontId="145" fillId="2" borderId="0" xfId="0" applyNumberFormat="1" applyFont="1" applyFill="1" applyBorder="1" applyAlignment="1" applyProtection="1"/>
    <xf numFmtId="0" fontId="145" fillId="2" borderId="0" xfId="0" applyNumberFormat="1" applyFont="1" applyFill="1" applyBorder="1" applyAlignment="1" applyProtection="1">
      <alignment horizontal="center"/>
    </xf>
    <xf numFmtId="0" fontId="145" fillId="0" borderId="0" xfId="0" applyNumberFormat="1" applyFont="1" applyFill="1" applyBorder="1" applyAlignment="1" applyProtection="1">
      <alignment horizontal="center"/>
    </xf>
    <xf numFmtId="0" fontId="146" fillId="2" borderId="0" xfId="0" applyNumberFormat="1" applyFont="1" applyFill="1" applyBorder="1" applyAlignment="1" applyProtection="1"/>
    <xf numFmtId="0" fontId="146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center" vertical="center"/>
    </xf>
    <xf numFmtId="1" fontId="8" fillId="2" borderId="0" xfId="0" applyNumberFormat="1" applyFont="1" applyFill="1" applyBorder="1" applyAlignment="1" applyProtection="1">
      <alignment horizontal="center" vertical="center"/>
    </xf>
    <xf numFmtId="0" fontId="8" fillId="24" borderId="0" xfId="0" applyNumberFormat="1" applyFont="1" applyFill="1" applyBorder="1" applyAlignment="1" applyProtection="1"/>
    <xf numFmtId="1" fontId="10" fillId="2" borderId="3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 applyProtection="1">
      <alignment horizontal="left"/>
    </xf>
    <xf numFmtId="1" fontId="18" fillId="2" borderId="6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/>
    </xf>
    <xf numFmtId="1" fontId="5" fillId="2" borderId="8" xfId="0" applyNumberFormat="1" applyFont="1" applyFill="1" applyBorder="1" applyAlignment="1" applyProtection="1">
      <alignment horizontal="center" vertical="center"/>
    </xf>
    <xf numFmtId="0" fontId="147" fillId="24" borderId="7" xfId="0" applyNumberFormat="1" applyFont="1" applyFill="1" applyBorder="1" applyAlignment="1" applyProtection="1"/>
    <xf numFmtId="0" fontId="5" fillId="25" borderId="8" xfId="0" applyFont="1" applyFill="1" applyBorder="1" applyAlignment="1">
      <alignment horizontal="center" vertical="center"/>
    </xf>
    <xf numFmtId="1" fontId="5" fillId="25" borderId="8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 applyProtection="1">
      <alignment horizontal="center"/>
    </xf>
    <xf numFmtId="0" fontId="115" fillId="26" borderId="8" xfId="0" applyFont="1" applyFill="1" applyBorder="1" applyAlignment="1">
      <alignment horizontal="center" vertical="center"/>
    </xf>
    <xf numFmtId="0" fontId="8" fillId="24" borderId="7" xfId="0" applyNumberFormat="1" applyFont="1" applyFill="1" applyBorder="1" applyAlignment="1" applyProtection="1"/>
    <xf numFmtId="0" fontId="5" fillId="2" borderId="8" xfId="0" applyFont="1" applyFill="1" applyBorder="1" applyAlignment="1">
      <alignment horizontal="left" vertical="center"/>
    </xf>
    <xf numFmtId="0" fontId="16" fillId="2" borderId="0" xfId="0" applyNumberFormat="1" applyFont="1" applyFill="1" applyBorder="1" applyAlignment="1" applyProtection="1">
      <alignment horizontal="left"/>
    </xf>
    <xf numFmtId="0" fontId="4" fillId="2" borderId="0" xfId="0" applyNumberFormat="1" applyFont="1" applyFill="1" applyBorder="1" applyAlignment="1" applyProtection="1">
      <alignment horizontal="center"/>
    </xf>
    <xf numFmtId="1" fontId="1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18" fillId="0" borderId="0" xfId="0" applyFont="1" applyAlignment="1">
      <alignment horizontal="left" vertical="center"/>
    </xf>
    <xf numFmtId="0" fontId="8" fillId="2" borderId="0" xfId="0" applyNumberFormat="1" applyFont="1" applyFill="1" applyBorder="1" applyAlignment="1" applyProtection="1">
      <alignment horizontal="left" vertical="center"/>
    </xf>
    <xf numFmtId="1" fontId="5" fillId="2" borderId="0" xfId="0" applyNumberFormat="1" applyFont="1" applyFill="1" applyAlignment="1">
      <alignment horizontal="center" vertical="center"/>
    </xf>
    <xf numFmtId="0" fontId="121" fillId="0" borderId="0" xfId="0" applyFont="1" applyAlignment="1">
      <alignment horizontal="left" vertical="center"/>
    </xf>
    <xf numFmtId="0" fontId="12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23" fillId="0" borderId="0" xfId="0" applyFont="1" applyAlignment="1">
      <alignment horizontal="left" vertical="center"/>
    </xf>
    <xf numFmtId="0" fontId="15" fillId="2" borderId="0" xfId="0" applyNumberFormat="1" applyFont="1" applyFill="1" applyBorder="1" applyAlignment="1" applyProtection="1">
      <alignment horizontal="center" vertical="center"/>
    </xf>
    <xf numFmtId="1" fontId="15" fillId="2" borderId="0" xfId="0" applyNumberFormat="1" applyFont="1" applyFill="1" applyBorder="1" applyAlignment="1" applyProtection="1">
      <alignment horizontal="center" vertical="center"/>
    </xf>
    <xf numFmtId="0" fontId="121" fillId="0" borderId="0" xfId="0" applyFont="1" applyBorder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left"/>
    </xf>
    <xf numFmtId="2" fontId="75" fillId="8" borderId="34" xfId="0" applyNumberFormat="1" applyFont="1" applyFill="1" applyBorder="1" applyAlignment="1">
      <alignment horizontal="center" vertical="center"/>
    </xf>
    <xf numFmtId="0" fontId="75" fillId="8" borderId="37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7" fillId="8" borderId="34" xfId="0" applyFont="1" applyFill="1" applyBorder="1" applyAlignment="1">
      <alignment horizontal="center" vertical="center" wrapText="1"/>
    </xf>
    <xf numFmtId="3" fontId="37" fillId="3" borderId="25" xfId="0" applyNumberFormat="1" applyFont="1" applyFill="1" applyBorder="1" applyAlignment="1">
      <alignment horizontal="left" vertical="center"/>
    </xf>
    <xf numFmtId="0" fontId="31" fillId="3" borderId="47" xfId="0" applyFont="1" applyFill="1" applyBorder="1"/>
    <xf numFmtId="166" fontId="31" fillId="3" borderId="25" xfId="0" applyNumberFormat="1" applyFont="1" applyFill="1" applyBorder="1" applyAlignment="1"/>
    <xf numFmtId="2" fontId="31" fillId="3" borderId="25" xfId="0" applyNumberFormat="1" applyFont="1" applyFill="1" applyBorder="1" applyAlignment="1"/>
    <xf numFmtId="2" fontId="38" fillId="27" borderId="25" xfId="0" applyNumberFormat="1" applyFont="1" applyFill="1" applyBorder="1"/>
    <xf numFmtId="166" fontId="31" fillId="3" borderId="25" xfId="0" applyNumberFormat="1" applyFont="1" applyFill="1" applyBorder="1"/>
    <xf numFmtId="166" fontId="33" fillId="28" borderId="25" xfId="0" applyNumberFormat="1" applyFont="1" applyFill="1" applyBorder="1"/>
    <xf numFmtId="166" fontId="31" fillId="29" borderId="25" xfId="0" applyNumberFormat="1" applyFont="1" applyFill="1" applyBorder="1"/>
    <xf numFmtId="1" fontId="31" fillId="3" borderId="25" xfId="0" applyNumberFormat="1" applyFont="1" applyFill="1" applyBorder="1"/>
    <xf numFmtId="166" fontId="94" fillId="3" borderId="25" xfId="0" applyNumberFormat="1" applyFont="1" applyFill="1" applyBorder="1" applyAlignment="1">
      <alignment vertical="center"/>
    </xf>
    <xf numFmtId="0" fontId="82" fillId="3" borderId="0" xfId="0" applyFont="1" applyFill="1"/>
    <xf numFmtId="0" fontId="0" fillId="3" borderId="0" xfId="0" applyNumberFormat="1" applyFill="1" applyBorder="1" applyAlignment="1" applyProtection="1"/>
    <xf numFmtId="0" fontId="54" fillId="0" borderId="0" xfId="0" applyFont="1" applyFill="1" applyAlignment="1">
      <alignment horizontal="center"/>
    </xf>
    <xf numFmtId="0" fontId="69" fillId="0" borderId="0" xfId="0" applyFont="1" applyFill="1" applyAlignment="1"/>
    <xf numFmtId="0" fontId="74" fillId="0" borderId="0" xfId="0" applyFont="1" applyAlignment="1"/>
    <xf numFmtId="0" fontId="74" fillId="0" borderId="0" xfId="0" applyFont="1" applyAlignment="1">
      <alignment horizontal="center"/>
    </xf>
    <xf numFmtId="0" fontId="77" fillId="0" borderId="0" xfId="0" applyFont="1" applyAlignment="1"/>
    <xf numFmtId="0" fontId="7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0" fillId="0" borderId="7" xfId="0" applyBorder="1" applyAlignment="1"/>
    <xf numFmtId="2" fontId="65" fillId="30" borderId="35" xfId="0" applyNumberFormat="1" applyFont="1" applyFill="1" applyBorder="1" applyAlignment="1"/>
    <xf numFmtId="3" fontId="63" fillId="0" borderId="0" xfId="0" applyNumberFormat="1" applyFont="1" applyAlignment="1">
      <alignment horizontal="left" vertical="center"/>
    </xf>
    <xf numFmtId="0" fontId="149" fillId="0" borderId="0" xfId="0" applyFont="1" applyAlignment="1"/>
    <xf numFmtId="166" fontId="64" fillId="0" borderId="0" xfId="0" applyNumberFormat="1" applyFont="1" applyAlignment="1"/>
    <xf numFmtId="2" fontId="64" fillId="0" borderId="0" xfId="0" applyNumberFormat="1" applyFont="1" applyAlignment="1"/>
    <xf numFmtId="2" fontId="150" fillId="10" borderId="0" xfId="0" applyNumberFormat="1" applyFont="1" applyFill="1" applyAlignment="1"/>
    <xf numFmtId="0" fontId="151" fillId="0" borderId="0" xfId="0" applyFont="1" applyAlignment="1">
      <alignment vertical="center"/>
    </xf>
    <xf numFmtId="0" fontId="149" fillId="0" borderId="7" xfId="0" applyFont="1" applyBorder="1" applyAlignment="1"/>
    <xf numFmtId="2" fontId="64" fillId="0" borderId="35" xfId="0" applyNumberFormat="1" applyFont="1" applyBorder="1" applyAlignment="1"/>
    <xf numFmtId="2" fontId="150" fillId="10" borderId="35" xfId="0" applyNumberFormat="1" applyFont="1" applyFill="1" applyBorder="1" applyAlignment="1"/>
    <xf numFmtId="166" fontId="152" fillId="9" borderId="0" xfId="0" applyNumberFormat="1" applyFont="1" applyFill="1" applyAlignment="1"/>
    <xf numFmtId="166" fontId="64" fillId="11" borderId="0" xfId="0" applyNumberFormat="1" applyFont="1" applyFill="1" applyAlignment="1"/>
    <xf numFmtId="1" fontId="64" fillId="0" borderId="0" xfId="0" applyNumberFormat="1" applyFont="1" applyAlignment="1"/>
    <xf numFmtId="166" fontId="68" fillId="0" borderId="0" xfId="0" applyNumberFormat="1" applyFont="1" applyAlignment="1">
      <alignment vertical="center"/>
    </xf>
    <xf numFmtId="2" fontId="75" fillId="8" borderId="34" xfId="0" applyNumberFormat="1" applyFont="1" applyFill="1" applyBorder="1" applyAlignment="1">
      <alignment horizontal="center" vertical="center"/>
    </xf>
    <xf numFmtId="0" fontId="75" fillId="8" borderId="37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/>
    </xf>
    <xf numFmtId="0" fontId="57" fillId="8" borderId="34" xfId="0" applyFont="1" applyFill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9" fillId="8" borderId="34" xfId="0" applyFont="1" applyFill="1" applyBorder="1" applyAlignment="1">
      <alignment horizontal="center" vertical="center" wrapText="1"/>
    </xf>
    <xf numFmtId="0" fontId="31" fillId="0" borderId="7" xfId="0" applyFont="1" applyBorder="1" applyAlignment="1"/>
    <xf numFmtId="1" fontId="153" fillId="8" borderId="0" xfId="0" applyNumberFormat="1" applyFont="1" applyFill="1" applyAlignment="1"/>
    <xf numFmtId="2" fontId="75" fillId="8" borderId="34" xfId="0" applyNumberFormat="1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/>
    </xf>
    <xf numFmtId="0" fontId="75" fillId="8" borderId="37" xfId="0" applyFont="1" applyFill="1" applyBorder="1" applyAlignment="1">
      <alignment horizontal="center" vertical="center"/>
    </xf>
    <xf numFmtId="0" fontId="57" fillId="8" borderId="34" xfId="0" applyFont="1" applyFill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9" fillId="8" borderId="34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7" fillId="8" borderId="34" xfId="0" applyFont="1" applyFill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/>
    </xf>
    <xf numFmtId="0" fontId="75" fillId="8" borderId="37" xfId="0" applyFont="1" applyFill="1" applyBorder="1" applyAlignment="1">
      <alignment horizontal="center" vertical="center"/>
    </xf>
    <xf numFmtId="2" fontId="75" fillId="8" borderId="34" xfId="0" applyNumberFormat="1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 wrapText="1"/>
    </xf>
    <xf numFmtId="2" fontId="75" fillId="8" borderId="34" xfId="0" applyNumberFormat="1" applyFont="1" applyFill="1" applyBorder="1" applyAlignment="1">
      <alignment horizontal="center" vertical="center"/>
    </xf>
    <xf numFmtId="0" fontId="75" fillId="8" borderId="37" xfId="0" applyFont="1" applyFill="1" applyBorder="1" applyAlignment="1">
      <alignment horizontal="center" vertical="center"/>
    </xf>
    <xf numFmtId="0" fontId="57" fillId="8" borderId="34" xfId="0" applyFont="1" applyFill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1" fontId="154" fillId="10" borderId="34" xfId="0" applyNumberFormat="1" applyFont="1" applyFill="1" applyBorder="1" applyAlignment="1">
      <alignment horizontal="center" vertical="center" wrapText="1"/>
    </xf>
    <xf numFmtId="0" fontId="154" fillId="10" borderId="34" xfId="0" applyFont="1" applyFill="1" applyBorder="1" applyAlignment="1">
      <alignment horizontal="center" vertical="center" wrapText="1"/>
    </xf>
    <xf numFmtId="0" fontId="155" fillId="11" borderId="34" xfId="0" applyFont="1" applyFill="1" applyBorder="1" applyAlignment="1">
      <alignment horizontal="center" vertical="center" wrapText="1"/>
    </xf>
    <xf numFmtId="0" fontId="149" fillId="0" borderId="7" xfId="0" applyFont="1" applyFill="1" applyBorder="1" applyAlignment="1"/>
    <xf numFmtId="166" fontId="152" fillId="9" borderId="35" xfId="0" applyNumberFormat="1" applyFont="1" applyFill="1" applyBorder="1" applyAlignment="1"/>
    <xf numFmtId="166" fontId="64" fillId="11" borderId="35" xfId="0" applyNumberFormat="1" applyFont="1" applyFill="1" applyBorder="1" applyAlignment="1"/>
    <xf numFmtId="166" fontId="31" fillId="0" borderId="25" xfId="0" applyNumberFormat="1" applyFont="1" applyFill="1" applyBorder="1" applyAlignment="1"/>
    <xf numFmtId="166" fontId="153" fillId="0" borderId="25" xfId="0" applyNumberFormat="1" applyFont="1" applyFill="1" applyBorder="1" applyAlignment="1"/>
    <xf numFmtId="0" fontId="149" fillId="3" borderId="7" xfId="0" applyFont="1" applyFill="1" applyBorder="1" applyAlignment="1"/>
    <xf numFmtId="166" fontId="64" fillId="3" borderId="35" xfId="0" applyNumberFormat="1" applyFont="1" applyFill="1" applyBorder="1" applyAlignment="1"/>
    <xf numFmtId="2" fontId="150" fillId="32" borderId="35" xfId="0" applyNumberFormat="1" applyFont="1" applyFill="1" applyBorder="1" applyAlignment="1"/>
    <xf numFmtId="166" fontId="152" fillId="33" borderId="35" xfId="0" applyNumberFormat="1" applyFont="1" applyFill="1" applyBorder="1" applyAlignment="1"/>
    <xf numFmtId="166" fontId="64" fillId="34" borderId="35" xfId="0" applyNumberFormat="1" applyFont="1" applyFill="1" applyBorder="1" applyAlignment="1"/>
    <xf numFmtId="1" fontId="64" fillId="3" borderId="35" xfId="0" applyNumberFormat="1" applyFont="1" applyFill="1" applyBorder="1" applyAlignment="1"/>
    <xf numFmtId="166" fontId="68" fillId="3" borderId="35" xfId="0" applyNumberFormat="1" applyFont="1" applyFill="1" applyBorder="1" applyAlignment="1">
      <alignment vertical="center"/>
    </xf>
    <xf numFmtId="2" fontId="31" fillId="0" borderId="25" xfId="0" applyNumberFormat="1" applyFont="1" applyFill="1" applyBorder="1" applyAlignment="1"/>
    <xf numFmtId="2" fontId="153" fillId="0" borderId="25" xfId="0" applyNumberFormat="1" applyFont="1" applyFill="1" applyBorder="1" applyAlignment="1"/>
    <xf numFmtId="0" fontId="157" fillId="0" borderId="7" xfId="4" applyFont="1" applyFill="1" applyBorder="1"/>
    <xf numFmtId="0" fontId="157" fillId="0" borderId="12" xfId="4" applyFont="1" applyBorder="1"/>
    <xf numFmtId="0" fontId="157" fillId="3" borderId="15" xfId="4" applyFont="1" applyFill="1" applyBorder="1"/>
    <xf numFmtId="2" fontId="64" fillId="3" borderId="35" xfId="0" applyNumberFormat="1" applyFont="1" applyFill="1" applyBorder="1" applyAlignment="1"/>
    <xf numFmtId="2" fontId="64" fillId="0" borderId="35" xfId="0" applyNumberFormat="1" applyFont="1" applyFill="1" applyBorder="1" applyAlignment="1"/>
    <xf numFmtId="0" fontId="0" fillId="0" borderId="0" xfId="0" applyFill="1" applyBorder="1" applyAlignment="1"/>
    <xf numFmtId="3" fontId="63" fillId="3" borderId="35" xfId="0" applyNumberFormat="1" applyFont="1" applyFill="1" applyBorder="1" applyAlignment="1">
      <alignment horizontal="left" vertical="center"/>
    </xf>
    <xf numFmtId="0" fontId="64" fillId="3" borderId="7" xfId="0" applyFont="1" applyFill="1" applyBorder="1" applyAlignment="1"/>
    <xf numFmtId="2" fontId="65" fillId="32" borderId="35" xfId="0" applyNumberFormat="1" applyFont="1" applyFill="1" applyBorder="1" applyAlignment="1"/>
    <xf numFmtId="166" fontId="66" fillId="33" borderId="35" xfId="0" applyNumberFormat="1" applyFont="1" applyFill="1" applyBorder="1" applyAlignment="1"/>
    <xf numFmtId="166" fontId="67" fillId="34" borderId="35" xfId="0" applyNumberFormat="1" applyFont="1" applyFill="1" applyBorder="1" applyAlignment="1"/>
    <xf numFmtId="3" fontId="63" fillId="23" borderId="35" xfId="0" applyNumberFormat="1" applyFont="1" applyFill="1" applyBorder="1" applyAlignment="1">
      <alignment horizontal="left" vertical="center"/>
    </xf>
    <xf numFmtId="0" fontId="64" fillId="23" borderId="7" xfId="0" applyFont="1" applyFill="1" applyBorder="1" applyAlignment="1"/>
    <xf numFmtId="166" fontId="64" fillId="23" borderId="35" xfId="0" applyNumberFormat="1" applyFont="1" applyFill="1" applyBorder="1" applyAlignment="1"/>
    <xf numFmtId="2" fontId="65" fillId="36" borderId="35" xfId="0" applyNumberFormat="1" applyFont="1" applyFill="1" applyBorder="1" applyAlignment="1"/>
    <xf numFmtId="166" fontId="66" fillId="37" borderId="35" xfId="0" applyNumberFormat="1" applyFont="1" applyFill="1" applyBorder="1" applyAlignment="1"/>
    <xf numFmtId="166" fontId="67" fillId="38" borderId="35" xfId="0" applyNumberFormat="1" applyFont="1" applyFill="1" applyBorder="1" applyAlignment="1"/>
    <xf numFmtId="1" fontId="64" fillId="23" borderId="35" xfId="0" applyNumberFormat="1" applyFont="1" applyFill="1" applyBorder="1" applyAlignment="1"/>
    <xf numFmtId="166" fontId="68" fillId="23" borderId="35" xfId="0" applyNumberFormat="1" applyFont="1" applyFill="1" applyBorder="1" applyAlignment="1">
      <alignment vertical="center"/>
    </xf>
    <xf numFmtId="0" fontId="0" fillId="23" borderId="0" xfId="0" applyNumberFormat="1" applyFill="1" applyBorder="1" applyAlignment="1" applyProtection="1"/>
    <xf numFmtId="0" fontId="159" fillId="2" borderId="0" xfId="0" applyNumberFormat="1" applyFont="1" applyFill="1" applyBorder="1" applyAlignment="1" applyProtection="1"/>
    <xf numFmtId="0" fontId="159" fillId="2" borderId="0" xfId="0" applyNumberFormat="1" applyFont="1" applyFill="1" applyBorder="1" applyAlignment="1" applyProtection="1">
      <alignment horizontal="center"/>
    </xf>
    <xf numFmtId="0" fontId="159" fillId="0" borderId="0" xfId="0" applyNumberFormat="1" applyFont="1" applyFill="1" applyBorder="1" applyAlignment="1" applyProtection="1"/>
    <xf numFmtId="0" fontId="159" fillId="2" borderId="7" xfId="0" applyNumberFormat="1" applyFont="1" applyFill="1" applyBorder="1" applyAlignment="1" applyProtection="1"/>
    <xf numFmtId="0" fontId="160" fillId="2" borderId="7" xfId="0" applyFont="1" applyFill="1" applyBorder="1" applyAlignment="1">
      <alignment vertical="center"/>
    </xf>
    <xf numFmtId="0" fontId="0" fillId="2" borderId="56" xfId="0" applyNumberFormat="1" applyFill="1" applyBorder="1" applyAlignment="1" applyProtection="1"/>
    <xf numFmtId="0" fontId="0" fillId="2" borderId="21" xfId="0" applyNumberFormat="1" applyFill="1" applyBorder="1" applyAlignment="1" applyProtection="1"/>
    <xf numFmtId="0" fontId="160" fillId="2" borderId="0" xfId="0" applyFont="1" applyFill="1"/>
    <xf numFmtId="2" fontId="160" fillId="2" borderId="0" xfId="0" applyNumberFormat="1" applyFont="1" applyFill="1"/>
    <xf numFmtId="0" fontId="160" fillId="2" borderId="0" xfId="0" applyFont="1" applyFill="1" applyAlignment="1">
      <alignment horizontal="left"/>
    </xf>
    <xf numFmtId="0" fontId="164" fillId="2" borderId="62" xfId="0" applyFont="1" applyFill="1" applyBorder="1" applyAlignment="1">
      <alignment horizontal="center" vertical="center" wrapText="1"/>
    </xf>
    <xf numFmtId="0" fontId="160" fillId="2" borderId="62" xfId="0" applyFont="1" applyFill="1" applyBorder="1" applyAlignment="1">
      <alignment horizontal="center" vertical="center" wrapText="1"/>
    </xf>
    <xf numFmtId="0" fontId="164" fillId="2" borderId="62" xfId="0" applyFont="1" applyFill="1" applyBorder="1" applyAlignment="1">
      <alignment vertical="center" wrapText="1"/>
    </xf>
    <xf numFmtId="0" fontId="160" fillId="2" borderId="62" xfId="0" applyFont="1" applyFill="1" applyBorder="1" applyAlignment="1">
      <alignment horizontal="center" vertical="center"/>
    </xf>
    <xf numFmtId="2" fontId="160" fillId="2" borderId="62" xfId="0" applyNumberFormat="1" applyFont="1" applyFill="1" applyBorder="1" applyAlignment="1">
      <alignment horizontal="center" vertical="center" wrapText="1"/>
    </xf>
    <xf numFmtId="0" fontId="160" fillId="2" borderId="62" xfId="0" applyFont="1" applyFill="1" applyBorder="1" applyAlignment="1">
      <alignment horizontal="left" vertical="center" wrapText="1"/>
    </xf>
    <xf numFmtId="2" fontId="160" fillId="2" borderId="63" xfId="0" applyNumberFormat="1" applyFont="1" applyFill="1" applyBorder="1" applyAlignment="1">
      <alignment horizontal="center" vertical="center" wrapText="1"/>
    </xf>
    <xf numFmtId="0" fontId="160" fillId="2" borderId="7" xfId="0" applyFont="1" applyFill="1" applyBorder="1" applyAlignment="1">
      <alignment horizontal="left" vertical="center" wrapText="1"/>
    </xf>
    <xf numFmtId="3" fontId="160" fillId="2" borderId="7" xfId="0" applyNumberFormat="1" applyFont="1" applyFill="1" applyBorder="1" applyAlignment="1">
      <alignment vertical="center"/>
    </xf>
    <xf numFmtId="0" fontId="160" fillId="2" borderId="57" xfId="0" applyFont="1" applyFill="1" applyBorder="1" applyAlignment="1">
      <alignment vertical="center"/>
    </xf>
    <xf numFmtId="1" fontId="160" fillId="2" borderId="7" xfId="0" applyNumberFormat="1" applyFont="1" applyFill="1" applyBorder="1" applyAlignment="1">
      <alignment horizontal="center" vertical="center"/>
    </xf>
    <xf numFmtId="3" fontId="160" fillId="2" borderId="58" xfId="0" applyNumberFormat="1" applyFont="1" applyFill="1" applyBorder="1" applyAlignment="1">
      <alignment horizontal="center" vertical="center"/>
    </xf>
    <xf numFmtId="3" fontId="160" fillId="2" borderId="58" xfId="0" applyNumberFormat="1" applyFont="1" applyFill="1" applyBorder="1" applyAlignment="1">
      <alignment horizontal="right" vertical="center"/>
    </xf>
    <xf numFmtId="170" fontId="160" fillId="2" borderId="59" xfId="0" applyNumberFormat="1" applyFont="1" applyFill="1" applyBorder="1" applyAlignment="1">
      <alignment horizontal="center" vertical="center"/>
    </xf>
    <xf numFmtId="0" fontId="160" fillId="2" borderId="7" xfId="0" applyFont="1" applyFill="1" applyBorder="1" applyAlignment="1">
      <alignment horizontal="left" vertical="center"/>
    </xf>
    <xf numFmtId="0" fontId="160" fillId="2" borderId="13" xfId="0" applyFont="1" applyFill="1" applyBorder="1" applyAlignment="1">
      <alignment vertical="center"/>
    </xf>
    <xf numFmtId="1" fontId="160" fillId="2" borderId="13" xfId="0" applyNumberFormat="1" applyFont="1" applyFill="1" applyBorder="1" applyAlignment="1">
      <alignment horizontal="center" vertical="center"/>
    </xf>
    <xf numFmtId="0" fontId="160" fillId="2" borderId="54" xfId="0" applyFont="1" applyFill="1" applyBorder="1" applyAlignment="1">
      <alignment vertical="center"/>
    </xf>
    <xf numFmtId="3" fontId="160" fillId="2" borderId="60" xfId="0" applyNumberFormat="1" applyFont="1" applyFill="1" applyBorder="1" applyAlignment="1">
      <alignment horizontal="center" vertical="center"/>
    </xf>
    <xf numFmtId="3" fontId="160" fillId="2" borderId="60" xfId="0" applyNumberFormat="1" applyFont="1" applyFill="1" applyBorder="1" applyAlignment="1">
      <alignment horizontal="right" vertical="center"/>
    </xf>
    <xf numFmtId="170" fontId="160" fillId="2" borderId="61" xfId="0" applyNumberFormat="1" applyFont="1" applyFill="1" applyBorder="1" applyAlignment="1">
      <alignment horizontal="center" vertical="center"/>
    </xf>
    <xf numFmtId="3" fontId="160" fillId="2" borderId="13" xfId="0" applyNumberFormat="1" applyFont="1" applyFill="1" applyBorder="1" applyAlignment="1">
      <alignment vertical="center"/>
    </xf>
    <xf numFmtId="3" fontId="160" fillId="2" borderId="64" xfId="0" applyNumberFormat="1" applyFont="1" applyFill="1" applyBorder="1" applyAlignment="1">
      <alignment horizontal="center" vertical="center"/>
    </xf>
    <xf numFmtId="3" fontId="160" fillId="2" borderId="64" xfId="0" applyNumberFormat="1" applyFont="1" applyFill="1" applyBorder="1" applyAlignment="1">
      <alignment horizontal="right" vertical="center"/>
    </xf>
    <xf numFmtId="170" fontId="160" fillId="2" borderId="65" xfId="0" applyNumberFormat="1" applyFont="1" applyFill="1" applyBorder="1" applyAlignment="1">
      <alignment horizontal="center" vertical="center"/>
    </xf>
    <xf numFmtId="3" fontId="160" fillId="2" borderId="0" xfId="0" applyNumberFormat="1" applyFont="1" applyFill="1" applyBorder="1" applyAlignment="1">
      <alignment vertical="center"/>
    </xf>
    <xf numFmtId="0" fontId="160" fillId="2" borderId="0" xfId="0" applyFont="1" applyFill="1" applyBorder="1" applyAlignment="1">
      <alignment vertical="center"/>
    </xf>
    <xf numFmtId="1" fontId="160" fillId="2" borderId="0" xfId="0" applyNumberFormat="1" applyFont="1" applyFill="1" applyBorder="1" applyAlignment="1">
      <alignment horizontal="center" vertical="center"/>
    </xf>
    <xf numFmtId="3" fontId="160" fillId="2" borderId="0" xfId="0" applyNumberFormat="1" applyFont="1" applyFill="1" applyBorder="1" applyAlignment="1">
      <alignment horizontal="center" vertical="center"/>
    </xf>
    <xf numFmtId="3" fontId="160" fillId="2" borderId="0" xfId="0" applyNumberFormat="1" applyFont="1" applyFill="1" applyBorder="1" applyAlignment="1">
      <alignment horizontal="right" vertical="center"/>
    </xf>
    <xf numFmtId="170" fontId="160" fillId="2" borderId="0" xfId="0" applyNumberFormat="1" applyFont="1" applyFill="1" applyBorder="1" applyAlignment="1">
      <alignment horizontal="center" vertical="center"/>
    </xf>
    <xf numFmtId="0" fontId="160" fillId="2" borderId="0" xfId="0" applyFont="1" applyFill="1" applyBorder="1" applyAlignment="1">
      <alignment horizontal="left" vertical="center"/>
    </xf>
    <xf numFmtId="0" fontId="160" fillId="2" borderId="0" xfId="0" applyFont="1" applyFill="1" applyAlignment="1">
      <alignment horizontal="left" vertical="center"/>
    </xf>
    <xf numFmtId="0" fontId="160" fillId="2" borderId="0" xfId="0" applyFont="1" applyFill="1" applyAlignment="1">
      <alignment vertical="center"/>
    </xf>
    <xf numFmtId="166" fontId="160" fillId="2" borderId="0" xfId="0" applyNumberFormat="1" applyFont="1" applyFill="1" applyAlignment="1">
      <alignment horizontal="center" vertical="center"/>
    </xf>
    <xf numFmtId="170" fontId="160" fillId="2" borderId="0" xfId="0" applyNumberFormat="1" applyFont="1" applyFill="1" applyAlignment="1">
      <alignment horizontal="center" vertical="center"/>
    </xf>
    <xf numFmtId="3" fontId="160" fillId="2" borderId="0" xfId="0" applyNumberFormat="1" applyFont="1" applyFill="1" applyAlignment="1">
      <alignment horizontal="center" vertical="center"/>
    </xf>
    <xf numFmtId="0" fontId="160" fillId="2" borderId="0" xfId="0" applyFont="1" applyFill="1" applyAlignment="1">
      <alignment horizontal="center"/>
    </xf>
    <xf numFmtId="1" fontId="160" fillId="2" borderId="0" xfId="0" applyNumberFormat="1" applyFont="1" applyFill="1" applyAlignment="1">
      <alignment horizontal="center" vertical="center"/>
    </xf>
    <xf numFmtId="0" fontId="164" fillId="2" borderId="0" xfId="0" applyFont="1" applyFill="1" applyAlignment="1">
      <alignment horizontal="center" vertical="center"/>
    </xf>
    <xf numFmtId="0" fontId="160" fillId="2" borderId="0" xfId="0" applyFont="1" applyFill="1" applyAlignment="1">
      <alignment horizontal="right" vertical="center"/>
    </xf>
    <xf numFmtId="0" fontId="164" fillId="2" borderId="0" xfId="0" applyFont="1" applyFill="1" applyAlignment="1">
      <alignment horizontal="left" vertical="center"/>
    </xf>
    <xf numFmtId="1" fontId="164" fillId="2" borderId="0" xfId="0" applyNumberFormat="1" applyFont="1" applyFill="1" applyAlignment="1">
      <alignment horizontal="center" vertical="center"/>
    </xf>
    <xf numFmtId="0" fontId="158" fillId="0" borderId="0" xfId="0" applyFont="1" applyBorder="1" applyAlignment="1">
      <alignment vertical="center"/>
    </xf>
    <xf numFmtId="0" fontId="158" fillId="0" borderId="0" xfId="0" applyNumberFormat="1" applyFont="1" applyFill="1" applyBorder="1" applyAlignment="1" applyProtection="1"/>
    <xf numFmtId="0" fontId="159" fillId="0" borderId="0" xfId="0" applyNumberFormat="1" applyFont="1" applyFill="1" applyBorder="1" applyAlignment="1" applyProtection="1">
      <alignment horizontal="center" vertical="center"/>
    </xf>
    <xf numFmtId="0" fontId="159" fillId="0" borderId="0" xfId="0" applyNumberFormat="1" applyFont="1" applyFill="1" applyBorder="1" applyAlignment="1" applyProtection="1">
      <alignment vertical="center"/>
    </xf>
    <xf numFmtId="0" fontId="159" fillId="0" borderId="0" xfId="0" applyFont="1" applyBorder="1" applyAlignment="1">
      <alignment horizontal="left" vertical="center"/>
    </xf>
    <xf numFmtId="170" fontId="159" fillId="2" borderId="0" xfId="0" applyNumberFormat="1" applyFont="1" applyFill="1" applyBorder="1" applyAlignment="1">
      <alignment horizontal="center" vertical="center"/>
    </xf>
    <xf numFmtId="3" fontId="159" fillId="2" borderId="0" xfId="0" applyNumberFormat="1" applyFont="1" applyFill="1" applyBorder="1" applyAlignment="1">
      <alignment horizontal="center" vertical="center"/>
    </xf>
    <xf numFmtId="1" fontId="159" fillId="2" borderId="0" xfId="0" applyNumberFormat="1" applyFont="1" applyFill="1" applyBorder="1" applyAlignment="1">
      <alignment horizontal="center" vertical="center"/>
    </xf>
    <xf numFmtId="0" fontId="158" fillId="2" borderId="0" xfId="0" applyFont="1" applyFill="1" applyBorder="1" applyAlignment="1">
      <alignment horizontal="center" vertical="center"/>
    </xf>
    <xf numFmtId="2" fontId="159" fillId="2" borderId="0" xfId="0" applyNumberFormat="1" applyFont="1" applyFill="1" applyBorder="1" applyAlignment="1" applyProtection="1"/>
    <xf numFmtId="0" fontId="159" fillId="0" borderId="0" xfId="0" applyFont="1" applyBorder="1" applyAlignment="1">
      <alignment vertical="center"/>
    </xf>
    <xf numFmtId="0" fontId="159" fillId="0" borderId="0" xfId="0" applyFont="1" applyBorder="1" applyAlignment="1">
      <alignment horizontal="right" vertical="center"/>
    </xf>
    <xf numFmtId="0" fontId="159" fillId="2" borderId="0" xfId="0" applyFont="1" applyFill="1" applyBorder="1" applyAlignment="1">
      <alignment horizontal="right" vertical="center"/>
    </xf>
    <xf numFmtId="1" fontId="158" fillId="2" borderId="0" xfId="0" applyNumberFormat="1" applyFont="1" applyFill="1" applyBorder="1" applyAlignment="1">
      <alignment horizontal="center" vertical="center"/>
    </xf>
    <xf numFmtId="1" fontId="159" fillId="2" borderId="0" xfId="0" applyNumberFormat="1" applyFont="1" applyFill="1" applyBorder="1" applyAlignment="1">
      <alignment horizontal="right" vertical="center"/>
    </xf>
    <xf numFmtId="0" fontId="159" fillId="2" borderId="0" xfId="0" applyFont="1" applyFill="1" applyBorder="1" applyAlignment="1">
      <alignment horizontal="left" vertical="center"/>
    </xf>
    <xf numFmtId="0" fontId="158" fillId="2" borderId="0" xfId="0" applyFont="1" applyFill="1" applyBorder="1" applyAlignment="1">
      <alignment horizontal="left" vertical="center"/>
    </xf>
    <xf numFmtId="1" fontId="158" fillId="2" borderId="0" xfId="0" applyNumberFormat="1" applyFont="1" applyFill="1" applyBorder="1" applyAlignment="1">
      <alignment horizontal="right" vertical="center"/>
    </xf>
    <xf numFmtId="0" fontId="158" fillId="0" borderId="0" xfId="0" applyFont="1" applyBorder="1" applyAlignment="1">
      <alignment horizontal="right" vertical="center"/>
    </xf>
    <xf numFmtId="0" fontId="158" fillId="2" borderId="0" xfId="0" applyFont="1" applyFill="1" applyBorder="1" applyAlignment="1">
      <alignment horizontal="right" vertical="center"/>
    </xf>
    <xf numFmtId="0" fontId="159" fillId="0" borderId="0" xfId="0" applyFont="1" applyFill="1" applyBorder="1" applyAlignment="1">
      <alignment horizontal="left" vertical="center"/>
    </xf>
    <xf numFmtId="0" fontId="161" fillId="2" borderId="0" xfId="0" applyFont="1" applyFill="1" applyBorder="1" applyAlignment="1">
      <alignment horizontal="left" vertical="center"/>
    </xf>
    <xf numFmtId="0" fontId="159" fillId="2" borderId="0" xfId="0" applyFont="1" applyFill="1" applyBorder="1" applyAlignment="1">
      <alignment vertical="center"/>
    </xf>
    <xf numFmtId="0" fontId="160" fillId="17" borderId="7" xfId="0" applyFont="1" applyFill="1" applyBorder="1" applyAlignment="1">
      <alignment horizontal="left" vertical="center"/>
    </xf>
    <xf numFmtId="170" fontId="132" fillId="0" borderId="12" xfId="0" applyNumberFormat="1" applyFont="1" applyFill="1" applyBorder="1" applyAlignment="1">
      <alignment horizontal="center" vertical="center"/>
    </xf>
    <xf numFmtId="170" fontId="132" fillId="2" borderId="12" xfId="0" applyNumberFormat="1" applyFont="1" applyFill="1" applyBorder="1" applyAlignment="1">
      <alignment horizontal="center" vertical="center"/>
    </xf>
    <xf numFmtId="170" fontId="132" fillId="0" borderId="15" xfId="0" applyNumberFormat="1" applyFont="1" applyFill="1" applyBorder="1" applyAlignment="1">
      <alignment horizontal="center" vertical="center"/>
    </xf>
    <xf numFmtId="0" fontId="133" fillId="0" borderId="66" xfId="0" applyNumberFormat="1" applyFont="1" applyFill="1" applyBorder="1" applyAlignment="1" applyProtection="1"/>
    <xf numFmtId="0" fontId="135" fillId="0" borderId="66" xfId="0" applyNumberFormat="1" applyFont="1" applyFill="1" applyBorder="1" applyAlignment="1" applyProtection="1"/>
    <xf numFmtId="0" fontId="136" fillId="2" borderId="66" xfId="0" applyNumberFormat="1" applyFont="1" applyFill="1" applyBorder="1" applyAlignment="1" applyProtection="1"/>
    <xf numFmtId="0" fontId="0" fillId="0" borderId="66" xfId="0" applyNumberFormat="1" applyFill="1" applyBorder="1" applyAlignment="1" applyProtection="1">
      <alignment horizontal="center"/>
    </xf>
    <xf numFmtId="0" fontId="0" fillId="0" borderId="66" xfId="0" applyNumberFormat="1" applyFill="1" applyBorder="1" applyAlignment="1" applyProtection="1"/>
    <xf numFmtId="0" fontId="134" fillId="17" borderId="66" xfId="0" applyNumberFormat="1" applyFont="1" applyFill="1" applyBorder="1" applyAlignment="1" applyProtection="1"/>
    <xf numFmtId="0" fontId="163" fillId="2" borderId="66" xfId="0" applyNumberFormat="1" applyFont="1" applyFill="1" applyBorder="1" applyAlignment="1" applyProtection="1"/>
    <xf numFmtId="0" fontId="134" fillId="2" borderId="66" xfId="0" applyNumberFormat="1" applyFont="1" applyFill="1" applyBorder="1" applyAlignment="1" applyProtection="1"/>
    <xf numFmtId="0" fontId="134" fillId="35" borderId="66" xfId="0" applyNumberFormat="1" applyFont="1" applyFill="1" applyBorder="1" applyAlignment="1" applyProtection="1"/>
    <xf numFmtId="0" fontId="118" fillId="0" borderId="66" xfId="0" applyNumberFormat="1" applyFont="1" applyFill="1" applyBorder="1" applyAlignment="1" applyProtection="1"/>
    <xf numFmtId="0" fontId="139" fillId="0" borderId="66" xfId="0" applyNumberFormat="1" applyFont="1" applyFill="1" applyBorder="1" applyAlignment="1" applyProtection="1"/>
    <xf numFmtId="2" fontId="0" fillId="0" borderId="66" xfId="0" applyNumberFormat="1" applyFill="1" applyBorder="1" applyAlignment="1" applyProtection="1"/>
    <xf numFmtId="0" fontId="8" fillId="2" borderId="0" xfId="0" applyNumberFormat="1" applyFont="1" applyFill="1" applyBorder="1" applyAlignment="1" applyProtection="1">
      <alignment horizontal="center"/>
    </xf>
    <xf numFmtId="0" fontId="3" fillId="0" borderId="0" xfId="0" applyFont="1" applyFill="1" applyAlignment="1">
      <alignment horizontal="left" vertical="center"/>
    </xf>
    <xf numFmtId="0" fontId="143" fillId="39" borderId="7" xfId="0" applyFont="1" applyFill="1" applyBorder="1" applyAlignment="1"/>
    <xf numFmtId="0" fontId="5" fillId="39" borderId="8" xfId="0" applyFont="1" applyFill="1" applyBorder="1" applyAlignment="1">
      <alignment horizontal="center" vertical="center"/>
    </xf>
    <xf numFmtId="1" fontId="5" fillId="39" borderId="8" xfId="0" applyNumberFormat="1" applyFont="1" applyFill="1" applyBorder="1" applyAlignment="1">
      <alignment horizontal="center" vertical="center"/>
    </xf>
    <xf numFmtId="1" fontId="5" fillId="39" borderId="8" xfId="0" applyNumberFormat="1" applyFont="1" applyFill="1" applyBorder="1" applyAlignment="1" applyProtection="1">
      <alignment horizontal="center" vertical="center"/>
    </xf>
    <xf numFmtId="1" fontId="5" fillId="39" borderId="7" xfId="0" applyNumberFormat="1" applyFont="1" applyFill="1" applyBorder="1" applyAlignment="1">
      <alignment horizontal="center" vertical="center"/>
    </xf>
    <xf numFmtId="3" fontId="5" fillId="39" borderId="7" xfId="0" applyNumberFormat="1" applyFont="1" applyFill="1" applyBorder="1" applyAlignment="1">
      <alignment horizontal="center" vertical="center"/>
    </xf>
    <xf numFmtId="2" fontId="5" fillId="39" borderId="7" xfId="0" applyNumberFormat="1" applyFont="1" applyFill="1" applyBorder="1" applyAlignment="1">
      <alignment horizontal="center" vertical="center"/>
    </xf>
    <xf numFmtId="0" fontId="115" fillId="39" borderId="8" xfId="0" applyFont="1" applyFill="1" applyBorder="1" applyAlignment="1">
      <alignment horizontal="center" vertical="center"/>
    </xf>
    <xf numFmtId="0" fontId="8" fillId="39" borderId="7" xfId="0" applyNumberFormat="1" applyFont="1" applyFill="1" applyBorder="1" applyAlignment="1" applyProtection="1"/>
    <xf numFmtId="0" fontId="116" fillId="39" borderId="8" xfId="0" applyFont="1" applyFill="1" applyBorder="1" applyAlignment="1">
      <alignment horizontal="center" vertical="center"/>
    </xf>
    <xf numFmtId="0" fontId="0" fillId="39" borderId="7" xfId="0" applyNumberFormat="1" applyFont="1" applyFill="1" applyBorder="1" applyAlignment="1" applyProtection="1"/>
    <xf numFmtId="0" fontId="136" fillId="17" borderId="66" xfId="0" applyNumberFormat="1" applyFont="1" applyFill="1" applyBorder="1" applyAlignment="1" applyProtection="1"/>
    <xf numFmtId="0" fontId="165" fillId="0" borderId="0" xfId="0" applyFont="1" applyBorder="1" applyAlignment="1">
      <alignment horizontal="center" vertical="center" wrapText="1"/>
    </xf>
    <xf numFmtId="0" fontId="166" fillId="0" borderId="0" xfId="0" applyFont="1" applyBorder="1" applyAlignment="1">
      <alignment horizontal="center" vertical="center" wrapText="1"/>
    </xf>
    <xf numFmtId="0" fontId="165" fillId="2" borderId="0" xfId="0" applyFont="1" applyFill="1" applyBorder="1" applyAlignment="1">
      <alignment horizontal="center" vertical="center" wrapText="1"/>
    </xf>
    <xf numFmtId="0" fontId="165" fillId="2" borderId="0" xfId="0" applyNumberFormat="1" applyFont="1" applyFill="1" applyBorder="1" applyAlignment="1" applyProtection="1">
      <alignment vertical="center" wrapText="1"/>
    </xf>
    <xf numFmtId="0" fontId="166" fillId="2" borderId="0" xfId="0" applyFont="1" applyFill="1" applyBorder="1" applyAlignment="1">
      <alignment horizontal="center" vertical="center"/>
    </xf>
    <xf numFmtId="0" fontId="166" fillId="2" borderId="0" xfId="0" applyNumberFormat="1" applyFont="1" applyFill="1" applyBorder="1" applyAlignment="1" applyProtection="1">
      <alignment horizontal="center" vertical="center" wrapText="1"/>
    </xf>
    <xf numFmtId="2" fontId="166" fillId="2" borderId="0" xfId="0" applyNumberFormat="1" applyFont="1" applyFill="1" applyBorder="1" applyAlignment="1" applyProtection="1">
      <alignment horizontal="center" vertical="center" wrapText="1"/>
    </xf>
    <xf numFmtId="0" fontId="166" fillId="2" borderId="0" xfId="0" applyNumberFormat="1" applyFont="1" applyFill="1" applyBorder="1" applyAlignment="1" applyProtection="1">
      <alignment horizontal="left" vertical="center" wrapText="1"/>
    </xf>
    <xf numFmtId="0" fontId="165" fillId="0" borderId="7" xfId="0" applyFont="1" applyBorder="1" applyAlignment="1">
      <alignment horizontal="center" vertical="center" wrapText="1"/>
    </xf>
    <xf numFmtId="0" fontId="165" fillId="2" borderId="7" xfId="0" applyFont="1" applyFill="1" applyBorder="1" applyAlignment="1">
      <alignment vertical="center"/>
    </xf>
    <xf numFmtId="0" fontId="165" fillId="2" borderId="7" xfId="0" applyFont="1" applyFill="1" applyBorder="1" applyAlignment="1">
      <alignment horizontal="center" vertical="center" wrapText="1"/>
    </xf>
    <xf numFmtId="0" fontId="165" fillId="2" borderId="7" xfId="0" applyNumberFormat="1" applyFont="1" applyFill="1" applyBorder="1" applyAlignment="1" applyProtection="1">
      <alignment vertical="center" wrapText="1"/>
    </xf>
    <xf numFmtId="0" fontId="167" fillId="2" borderId="7" xfId="0" applyFont="1" applyFill="1" applyBorder="1" applyAlignment="1">
      <alignment horizontal="center" vertical="center" wrapText="1"/>
    </xf>
    <xf numFmtId="0" fontId="168" fillId="2" borderId="7" xfId="0" applyNumberFormat="1" applyFont="1" applyFill="1" applyBorder="1" applyAlignment="1" applyProtection="1">
      <alignment vertical="center" wrapText="1"/>
    </xf>
    <xf numFmtId="0" fontId="165" fillId="2" borderId="7" xfId="0" applyFont="1" applyFill="1" applyBorder="1" applyAlignment="1">
      <alignment horizontal="center" vertical="center"/>
    </xf>
    <xf numFmtId="0" fontId="165" fillId="2" borderId="7" xfId="0" applyNumberFormat="1" applyFont="1" applyFill="1" applyBorder="1" applyAlignment="1" applyProtection="1">
      <alignment horizontal="center" vertical="center" wrapText="1"/>
    </xf>
    <xf numFmtId="2" fontId="165" fillId="2" borderId="7" xfId="0" applyNumberFormat="1" applyFont="1" applyFill="1" applyBorder="1" applyAlignment="1" applyProtection="1">
      <alignment horizontal="center" vertical="center" wrapText="1"/>
    </xf>
    <xf numFmtId="0" fontId="165" fillId="2" borderId="7" xfId="0" applyNumberFormat="1" applyFont="1" applyFill="1" applyBorder="1" applyAlignment="1" applyProtection="1">
      <alignment horizontal="left" vertical="center" wrapText="1"/>
    </xf>
    <xf numFmtId="0" fontId="166" fillId="2" borderId="7" xfId="0" applyFont="1" applyFill="1" applyBorder="1" applyAlignment="1">
      <alignment vertical="center"/>
    </xf>
    <xf numFmtId="1" fontId="166" fillId="2" borderId="7" xfId="0" applyNumberFormat="1" applyFont="1" applyFill="1" applyBorder="1" applyAlignment="1">
      <alignment horizontal="center" vertical="center"/>
    </xf>
    <xf numFmtId="3" fontId="166" fillId="2" borderId="7" xfId="0" applyNumberFormat="1" applyFont="1" applyFill="1" applyBorder="1" applyAlignment="1">
      <alignment horizontal="center" vertical="center"/>
    </xf>
    <xf numFmtId="3" fontId="166" fillId="2" borderId="7" xfId="0" applyNumberFormat="1" applyFont="1" applyFill="1" applyBorder="1" applyAlignment="1">
      <alignment horizontal="right" vertical="center"/>
    </xf>
    <xf numFmtId="170" fontId="166" fillId="2" borderId="7" xfId="0" applyNumberFormat="1" applyFont="1" applyFill="1" applyBorder="1" applyAlignment="1">
      <alignment horizontal="center" vertical="center"/>
    </xf>
    <xf numFmtId="0" fontId="166" fillId="2" borderId="7" xfId="0" applyNumberFormat="1" applyFont="1" applyFill="1" applyBorder="1" applyAlignment="1" applyProtection="1"/>
    <xf numFmtId="0" fontId="171" fillId="2" borderId="7" xfId="0" applyNumberFormat="1" applyFont="1" applyFill="1" applyBorder="1" applyAlignment="1" applyProtection="1"/>
    <xf numFmtId="0" fontId="166" fillId="0" borderId="7" xfId="0" applyFont="1" applyBorder="1" applyAlignment="1">
      <alignment vertical="center"/>
    </xf>
    <xf numFmtId="1" fontId="166" fillId="0" borderId="7" xfId="0" applyNumberFormat="1" applyFont="1" applyBorder="1" applyAlignment="1">
      <alignment horizontal="center" vertical="center"/>
    </xf>
    <xf numFmtId="0" fontId="166" fillId="0" borderId="7" xfId="0" applyNumberFormat="1" applyFont="1" applyFill="1" applyBorder="1" applyAlignment="1" applyProtection="1"/>
    <xf numFmtId="0" fontId="166" fillId="0" borderId="13" xfId="0" applyFont="1" applyBorder="1" applyAlignment="1">
      <alignment vertical="center"/>
    </xf>
    <xf numFmtId="1" fontId="166" fillId="0" borderId="13" xfId="0" applyNumberFormat="1" applyFont="1" applyBorder="1" applyAlignment="1">
      <alignment horizontal="center" vertical="center"/>
    </xf>
    <xf numFmtId="1" fontId="166" fillId="2" borderId="13" xfId="0" applyNumberFormat="1" applyFont="1" applyFill="1" applyBorder="1" applyAlignment="1">
      <alignment horizontal="center" vertical="center"/>
    </xf>
    <xf numFmtId="3" fontId="166" fillId="2" borderId="13" xfId="0" applyNumberFormat="1" applyFont="1" applyFill="1" applyBorder="1" applyAlignment="1">
      <alignment horizontal="center" vertical="center"/>
    </xf>
    <xf numFmtId="3" fontId="166" fillId="2" borderId="13" xfId="0" applyNumberFormat="1" applyFont="1" applyFill="1" applyBorder="1" applyAlignment="1">
      <alignment horizontal="right" vertical="center"/>
    </xf>
    <xf numFmtId="170" fontId="166" fillId="2" borderId="13" xfId="0" applyNumberFormat="1" applyFont="1" applyFill="1" applyBorder="1" applyAlignment="1">
      <alignment horizontal="center" vertical="center"/>
    </xf>
    <xf numFmtId="0" fontId="170" fillId="2" borderId="13" xfId="0" applyNumberFormat="1" applyFont="1" applyFill="1" applyBorder="1" applyAlignment="1" applyProtection="1"/>
    <xf numFmtId="0" fontId="168" fillId="35" borderId="7" xfId="0" applyNumberFormat="1" applyFont="1" applyFill="1" applyBorder="1" applyAlignment="1" applyProtection="1"/>
    <xf numFmtId="0" fontId="156" fillId="2" borderId="7" xfId="0" applyFont="1" applyFill="1" applyBorder="1" applyAlignment="1">
      <alignment horizontal="left" vertical="center"/>
    </xf>
    <xf numFmtId="0" fontId="169" fillId="2" borderId="7" xfId="0" applyFont="1" applyFill="1" applyBorder="1" applyAlignment="1">
      <alignment horizontal="left" vertical="center"/>
    </xf>
    <xf numFmtId="0" fontId="166" fillId="0" borderId="0" xfId="0" applyNumberFormat="1" applyFont="1" applyFill="1" applyBorder="1" applyAlignment="1" applyProtection="1">
      <alignment horizontal="center" vertical="center"/>
    </xf>
    <xf numFmtId="0" fontId="166" fillId="0" borderId="0" xfId="0" applyNumberFormat="1" applyFont="1" applyFill="1" applyBorder="1" applyAlignment="1" applyProtection="1">
      <alignment vertical="center"/>
    </xf>
    <xf numFmtId="0" fontId="166" fillId="0" borderId="0" xfId="0" applyFont="1" applyBorder="1" applyAlignment="1">
      <alignment horizontal="left" vertical="center"/>
    </xf>
    <xf numFmtId="1" fontId="166" fillId="2" borderId="0" xfId="0" applyNumberFormat="1" applyFont="1" applyFill="1" applyBorder="1" applyAlignment="1" applyProtection="1"/>
    <xf numFmtId="166" fontId="166" fillId="2" borderId="0" xfId="0" applyNumberFormat="1" applyFont="1" applyFill="1" applyBorder="1" applyAlignment="1">
      <alignment horizontal="center" vertical="center"/>
    </xf>
    <xf numFmtId="0" fontId="166" fillId="2" borderId="0" xfId="0" applyNumberFormat="1" applyFont="1" applyFill="1" applyBorder="1" applyAlignment="1" applyProtection="1"/>
    <xf numFmtId="0" fontId="172" fillId="2" borderId="0" xfId="0" applyFont="1" applyFill="1" applyAlignment="1">
      <alignment vertical="center"/>
    </xf>
    <xf numFmtId="0" fontId="172" fillId="2" borderId="0" xfId="0" applyNumberFormat="1" applyFont="1" applyFill="1" applyBorder="1" applyAlignment="1" applyProtection="1"/>
    <xf numFmtId="0" fontId="172" fillId="0" borderId="0" xfId="0" applyFont="1" applyFill="1" applyAlignment="1">
      <alignment vertical="center"/>
    </xf>
    <xf numFmtId="0" fontId="145" fillId="0" borderId="0" xfId="0" applyNumberFormat="1" applyFont="1" applyFill="1" applyBorder="1" applyAlignment="1" applyProtection="1"/>
    <xf numFmtId="0" fontId="173" fillId="0" borderId="0" xfId="0" applyFont="1" applyFill="1" applyAlignment="1">
      <alignment vertical="center"/>
    </xf>
    <xf numFmtId="0" fontId="172" fillId="2" borderId="1" xfId="0" applyNumberFormat="1" applyFont="1" applyFill="1" applyBorder="1" applyAlignment="1" applyProtection="1">
      <alignment horizontal="center"/>
    </xf>
    <xf numFmtId="0" fontId="172" fillId="2" borderId="3" xfId="0" applyFont="1" applyFill="1" applyBorder="1" applyAlignment="1">
      <alignment horizontal="left" vertical="center"/>
    </xf>
    <xf numFmtId="0" fontId="172" fillId="2" borderId="10" xfId="0" applyFont="1" applyFill="1" applyBorder="1" applyAlignment="1">
      <alignment horizontal="left" vertical="center"/>
    </xf>
    <xf numFmtId="0" fontId="172" fillId="2" borderId="3" xfId="0" applyFont="1" applyFill="1" applyBorder="1" applyAlignment="1">
      <alignment horizontal="center" vertical="center"/>
    </xf>
    <xf numFmtId="0" fontId="172" fillId="31" borderId="3" xfId="0" applyFont="1" applyFill="1" applyBorder="1" applyAlignment="1">
      <alignment horizontal="center" vertical="center"/>
    </xf>
    <xf numFmtId="0" fontId="172" fillId="2" borderId="3" xfId="0" applyNumberFormat="1" applyFont="1" applyFill="1" applyBorder="1" applyAlignment="1" applyProtection="1"/>
    <xf numFmtId="0" fontId="172" fillId="2" borderId="10" xfId="0" applyNumberFormat="1" applyFont="1" applyFill="1" applyBorder="1" applyAlignment="1" applyProtection="1"/>
    <xf numFmtId="0" fontId="172" fillId="2" borderId="1" xfId="0" applyFont="1" applyFill="1" applyBorder="1" applyAlignment="1">
      <alignment horizontal="center" vertical="center"/>
    </xf>
    <xf numFmtId="0" fontId="174" fillId="2" borderId="0" xfId="0" applyNumberFormat="1" applyFont="1" applyFill="1" applyBorder="1" applyAlignment="1" applyProtection="1"/>
    <xf numFmtId="0" fontId="172" fillId="2" borderId="5" xfId="0" applyNumberFormat="1" applyFont="1" applyFill="1" applyBorder="1" applyAlignment="1" applyProtection="1">
      <alignment horizontal="center"/>
    </xf>
    <xf numFmtId="0" fontId="172" fillId="2" borderId="6" xfId="0" applyNumberFormat="1" applyFont="1" applyFill="1" applyBorder="1" applyAlignment="1" applyProtection="1"/>
    <xf numFmtId="0" fontId="172" fillId="2" borderId="11" xfId="0" applyNumberFormat="1" applyFont="1" applyFill="1" applyBorder="1" applyAlignment="1" applyProtection="1"/>
    <xf numFmtId="0" fontId="172" fillId="2" borderId="6" xfId="0" applyFont="1" applyFill="1" applyBorder="1" applyAlignment="1">
      <alignment horizontal="center" vertical="center" wrapText="1"/>
    </xf>
    <xf numFmtId="0" fontId="172" fillId="31" borderId="6" xfId="0" applyFont="1" applyFill="1" applyBorder="1" applyAlignment="1">
      <alignment horizontal="center" vertical="center" wrapText="1"/>
    </xf>
    <xf numFmtId="0" fontId="172" fillId="2" borderId="6" xfId="0" applyNumberFormat="1" applyFont="1" applyFill="1" applyBorder="1" applyAlignment="1" applyProtection="1">
      <alignment horizontal="center" vertical="center" wrapText="1"/>
    </xf>
    <xf numFmtId="0" fontId="172" fillId="2" borderId="6" xfId="0" applyFont="1" applyFill="1" applyBorder="1" applyAlignment="1">
      <alignment horizontal="center" vertical="center"/>
    </xf>
    <xf numFmtId="0" fontId="172" fillId="2" borderId="11" xfId="0" applyFont="1" applyFill="1" applyBorder="1" applyAlignment="1">
      <alignment horizontal="center" vertical="center"/>
    </xf>
    <xf numFmtId="0" fontId="172" fillId="2" borderId="5" xfId="0" applyNumberFormat="1" applyFont="1" applyFill="1" applyBorder="1" applyAlignment="1" applyProtection="1"/>
    <xf numFmtId="3" fontId="145" fillId="2" borderId="4" xfId="0" applyNumberFormat="1" applyFont="1" applyFill="1" applyBorder="1" applyAlignment="1">
      <alignment horizontal="center" vertical="center"/>
    </xf>
    <xf numFmtId="0" fontId="145" fillId="2" borderId="8" xfId="0" applyFont="1" applyFill="1" applyBorder="1" applyAlignment="1">
      <alignment vertical="center"/>
    </xf>
    <xf numFmtId="0" fontId="145" fillId="2" borderId="14" xfId="0" applyFont="1" applyFill="1" applyBorder="1" applyAlignment="1">
      <alignment vertical="center"/>
    </xf>
    <xf numFmtId="0" fontId="145" fillId="2" borderId="16" xfId="0" applyFont="1" applyFill="1" applyBorder="1" applyAlignment="1"/>
    <xf numFmtId="0" fontId="145" fillId="2" borderId="8" xfId="0" applyFont="1" applyFill="1" applyBorder="1" applyAlignment="1">
      <alignment horizontal="center" vertical="center"/>
    </xf>
    <xf numFmtId="1" fontId="145" fillId="2" borderId="8" xfId="0" applyNumberFormat="1" applyFont="1" applyFill="1" applyBorder="1" applyAlignment="1">
      <alignment horizontal="center" vertical="center"/>
    </xf>
    <xf numFmtId="1" fontId="145" fillId="31" borderId="8" xfId="0" applyNumberFormat="1" applyFont="1" applyFill="1" applyBorder="1" applyAlignment="1">
      <alignment horizontal="center" vertical="center"/>
    </xf>
    <xf numFmtId="0" fontId="145" fillId="2" borderId="8" xfId="0" applyNumberFormat="1" applyFont="1" applyFill="1" applyBorder="1" applyAlignment="1" applyProtection="1"/>
    <xf numFmtId="1" fontId="145" fillId="2" borderId="7" xfId="0" applyNumberFormat="1" applyFont="1" applyFill="1" applyBorder="1" applyAlignment="1">
      <alignment horizontal="center" vertical="center"/>
    </xf>
    <xf numFmtId="3" fontId="145" fillId="2" borderId="7" xfId="0" applyNumberFormat="1" applyFont="1" applyFill="1" applyBorder="1" applyAlignment="1">
      <alignment horizontal="center" vertical="center"/>
    </xf>
    <xf numFmtId="2" fontId="145" fillId="2" borderId="7" xfId="0" applyNumberFormat="1" applyFont="1" applyFill="1" applyBorder="1" applyAlignment="1">
      <alignment horizontal="center" vertical="center"/>
    </xf>
    <xf numFmtId="3" fontId="145" fillId="2" borderId="2" xfId="0" applyNumberFormat="1" applyFont="1" applyFill="1" applyBorder="1" applyAlignment="1">
      <alignment horizontal="center" vertical="center"/>
    </xf>
    <xf numFmtId="0" fontId="145" fillId="2" borderId="7" xfId="0" applyFont="1" applyFill="1" applyBorder="1" applyAlignment="1">
      <alignment vertical="center"/>
    </xf>
    <xf numFmtId="0" fontId="145" fillId="2" borderId="12" xfId="0" applyFont="1" applyFill="1" applyBorder="1" applyAlignment="1">
      <alignment vertical="center"/>
    </xf>
    <xf numFmtId="0" fontId="145" fillId="2" borderId="7" xfId="0" applyFont="1" applyFill="1" applyBorder="1" applyAlignment="1"/>
    <xf numFmtId="0" fontId="145" fillId="2" borderId="7" xfId="0" applyNumberFormat="1" applyFont="1" applyFill="1" applyBorder="1" applyAlignment="1" applyProtection="1"/>
    <xf numFmtId="0" fontId="145" fillId="3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75" fillId="2" borderId="7" xfId="0" applyFont="1" applyFill="1" applyBorder="1" applyAlignment="1">
      <alignment vertical="center"/>
    </xf>
    <xf numFmtId="0" fontId="175" fillId="2" borderId="12" xfId="0" applyFont="1" applyFill="1" applyBorder="1" applyAlignment="1">
      <alignment vertical="center"/>
    </xf>
    <xf numFmtId="0" fontId="145" fillId="23" borderId="8" xfId="0" applyFont="1" applyFill="1" applyBorder="1" applyAlignment="1">
      <alignment horizontal="center" vertical="center"/>
    </xf>
    <xf numFmtId="1" fontId="145" fillId="23" borderId="8" xfId="0" applyNumberFormat="1" applyFont="1" applyFill="1" applyBorder="1" applyAlignment="1">
      <alignment horizontal="center" vertical="center"/>
    </xf>
    <xf numFmtId="0" fontId="175" fillId="2" borderId="7" xfId="0" applyFont="1" applyFill="1" applyBorder="1" applyAlignment="1"/>
    <xf numFmtId="1" fontId="175" fillId="2" borderId="8" xfId="0" applyNumberFormat="1" applyFont="1" applyFill="1" applyBorder="1" applyAlignment="1">
      <alignment horizontal="center" vertical="center"/>
    </xf>
    <xf numFmtId="0" fontId="175" fillId="2" borderId="7" xfId="0" applyNumberFormat="1" applyFont="1" applyFill="1" applyBorder="1" applyAlignment="1" applyProtection="1"/>
    <xf numFmtId="0" fontId="175" fillId="2" borderId="0" xfId="0" applyNumberFormat="1" applyFont="1" applyFill="1" applyBorder="1" applyAlignment="1" applyProtection="1"/>
    <xf numFmtId="0" fontId="176" fillId="2" borderId="0" xfId="0" applyNumberFormat="1" applyFont="1" applyFill="1" applyBorder="1" applyAlignment="1" applyProtection="1"/>
    <xf numFmtId="0" fontId="145" fillId="23" borderId="8" xfId="0" applyNumberFormat="1" applyFont="1" applyFill="1" applyBorder="1" applyAlignment="1" applyProtection="1"/>
    <xf numFmtId="0" fontId="145" fillId="17" borderId="8" xfId="0" applyFont="1" applyFill="1" applyBorder="1" applyAlignment="1">
      <alignment horizontal="center" vertical="center"/>
    </xf>
    <xf numFmtId="0" fontId="175" fillId="2" borderId="8" xfId="0" applyFont="1" applyFill="1" applyBorder="1" applyAlignment="1">
      <alignment vertical="center"/>
    </xf>
    <xf numFmtId="0" fontId="175" fillId="2" borderId="14" xfId="0" applyFont="1" applyFill="1" applyBorder="1" applyAlignment="1">
      <alignment vertical="center"/>
    </xf>
    <xf numFmtId="0" fontId="145" fillId="2" borderId="7" xfId="0" applyNumberFormat="1" applyFont="1" applyFill="1" applyBorder="1" applyAlignment="1" applyProtection="1">
      <alignment horizontal="center"/>
    </xf>
    <xf numFmtId="0" fontId="175" fillId="2" borderId="15" xfId="0" applyFont="1" applyFill="1" applyBorder="1" applyAlignment="1">
      <alignment vertical="center"/>
    </xf>
    <xf numFmtId="0" fontId="145" fillId="2" borderId="13" xfId="0" applyNumberFormat="1" applyFont="1" applyFill="1" applyBorder="1" applyAlignment="1" applyProtection="1">
      <alignment horizontal="center"/>
    </xf>
    <xf numFmtId="1" fontId="145" fillId="35" borderId="8" xfId="0" applyNumberFormat="1" applyFont="1" applyFill="1" applyBorder="1" applyAlignment="1">
      <alignment horizontal="center" vertical="center"/>
    </xf>
    <xf numFmtId="0" fontId="145" fillId="35" borderId="8" xfId="0" applyFont="1" applyFill="1" applyBorder="1" applyAlignment="1">
      <alignment horizontal="center" vertical="center"/>
    </xf>
    <xf numFmtId="0" fontId="145" fillId="17" borderId="8" xfId="0" applyNumberFormat="1" applyFont="1" applyFill="1" applyBorder="1" applyAlignment="1" applyProtection="1"/>
    <xf numFmtId="1" fontId="145" fillId="17" borderId="8" xfId="0" applyNumberFormat="1" applyFont="1" applyFill="1" applyBorder="1" applyAlignment="1">
      <alignment horizontal="center" vertical="center"/>
    </xf>
    <xf numFmtId="3" fontId="118" fillId="2" borderId="4" xfId="0" applyNumberFormat="1" applyFont="1" applyFill="1" applyBorder="1" applyAlignment="1">
      <alignment horizontal="center" vertical="center"/>
    </xf>
    <xf numFmtId="0" fontId="177" fillId="2" borderId="7" xfId="0" applyFont="1" applyFill="1" applyBorder="1" applyAlignment="1">
      <alignment vertical="center"/>
    </xf>
    <xf numFmtId="0" fontId="177" fillId="2" borderId="12" xfId="0" applyFont="1" applyFill="1" applyBorder="1" applyAlignment="1">
      <alignment vertical="center"/>
    </xf>
    <xf numFmtId="0" fontId="118" fillId="2" borderId="7" xfId="0" applyNumberFormat="1" applyFont="1" applyFill="1" applyBorder="1" applyAlignment="1" applyProtection="1">
      <alignment horizontal="center"/>
    </xf>
    <xf numFmtId="0" fontId="118" fillId="2" borderId="8" xfId="0" applyFont="1" applyFill="1" applyBorder="1" applyAlignment="1">
      <alignment horizontal="center" vertical="center"/>
    </xf>
    <xf numFmtId="1" fontId="118" fillId="2" borderId="8" xfId="0" applyNumberFormat="1" applyFont="1" applyFill="1" applyBorder="1" applyAlignment="1">
      <alignment horizontal="center" vertical="center"/>
    </xf>
    <xf numFmtId="1" fontId="118" fillId="31" borderId="8" xfId="0" applyNumberFormat="1" applyFont="1" applyFill="1" applyBorder="1" applyAlignment="1">
      <alignment horizontal="center" vertical="center"/>
    </xf>
    <xf numFmtId="0" fontId="118" fillId="2" borderId="8" xfId="0" applyNumberFormat="1" applyFont="1" applyFill="1" applyBorder="1" applyAlignment="1" applyProtection="1"/>
    <xf numFmtId="1" fontId="118" fillId="2" borderId="7" xfId="0" applyNumberFormat="1" applyFont="1" applyFill="1" applyBorder="1" applyAlignment="1">
      <alignment horizontal="center" vertical="center"/>
    </xf>
    <xf numFmtId="3" fontId="118" fillId="2" borderId="7" xfId="0" applyNumberFormat="1" applyFont="1" applyFill="1" applyBorder="1" applyAlignment="1">
      <alignment horizontal="center" vertical="center"/>
    </xf>
    <xf numFmtId="2" fontId="118" fillId="2" borderId="7" xfId="0" applyNumberFormat="1" applyFont="1" applyFill="1" applyBorder="1" applyAlignment="1">
      <alignment horizontal="center" vertical="center"/>
    </xf>
    <xf numFmtId="0" fontId="14" fillId="2" borderId="7" xfId="0" applyNumberFormat="1" applyFont="1" applyFill="1" applyBorder="1" applyAlignment="1" applyProtection="1"/>
    <xf numFmtId="3" fontId="118" fillId="2" borderId="2" xfId="0" applyNumberFormat="1" applyFont="1" applyFill="1" applyBorder="1" applyAlignment="1">
      <alignment horizontal="center" vertical="center"/>
    </xf>
    <xf numFmtId="0" fontId="118" fillId="2" borderId="7" xfId="0" applyFont="1" applyFill="1" applyBorder="1" applyAlignment="1">
      <alignment horizontal="center" vertical="center"/>
    </xf>
    <xf numFmtId="1" fontId="118" fillId="3" borderId="8" xfId="0" applyNumberFormat="1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 applyProtection="1">
      <alignment horizontal="center"/>
    </xf>
    <xf numFmtId="0" fontId="178" fillId="2" borderId="0" xfId="0" applyNumberFormat="1" applyFont="1" applyFill="1" applyBorder="1" applyAlignment="1" applyProtection="1"/>
    <xf numFmtId="0" fontId="174" fillId="2" borderId="0" xfId="0" applyNumberFormat="1" applyFont="1" applyFill="1" applyBorder="1" applyAlignment="1" applyProtection="1">
      <alignment horizontal="center"/>
    </xf>
    <xf numFmtId="0" fontId="118" fillId="2" borderId="0" xfId="0" applyFont="1" applyFill="1" applyBorder="1" applyAlignment="1">
      <alignment horizontal="center" vertical="center"/>
    </xf>
    <xf numFmtId="1" fontId="118" fillId="2" borderId="0" xfId="0" applyNumberFormat="1" applyFont="1" applyFill="1" applyBorder="1" applyAlignment="1">
      <alignment horizontal="center" vertical="center"/>
    </xf>
    <xf numFmtId="0" fontId="118" fillId="2" borderId="21" xfId="0" applyFont="1" applyFill="1" applyBorder="1" applyAlignment="1">
      <alignment horizontal="center" vertical="center"/>
    </xf>
    <xf numFmtId="0" fontId="118" fillId="31" borderId="0" xfId="0" applyFont="1" applyFill="1" applyBorder="1" applyAlignment="1">
      <alignment horizontal="center" vertical="center"/>
    </xf>
    <xf numFmtId="0" fontId="119" fillId="2" borderId="0" xfId="0" applyNumberFormat="1" applyFont="1" applyFill="1" applyBorder="1" applyAlignment="1" applyProtection="1"/>
    <xf numFmtId="0" fontId="119" fillId="2" borderId="0" xfId="0" applyNumberFormat="1" applyFont="1" applyFill="1" applyBorder="1" applyAlignment="1" applyProtection="1">
      <alignment horizontal="center"/>
    </xf>
    <xf numFmtId="3" fontId="118" fillId="2" borderId="0" xfId="0" applyNumberFormat="1" applyFont="1" applyFill="1" applyBorder="1" applyAlignment="1">
      <alignment horizontal="center" vertical="center"/>
    </xf>
    <xf numFmtId="167" fontId="118" fillId="2" borderId="0" xfId="0" applyNumberFormat="1" applyFont="1" applyFill="1" applyBorder="1" applyAlignment="1">
      <alignment horizontal="center" vertical="center"/>
    </xf>
    <xf numFmtId="0" fontId="118" fillId="2" borderId="12" xfId="0" applyFont="1" applyFill="1" applyBorder="1" applyAlignment="1">
      <alignment horizontal="left" vertical="center"/>
    </xf>
    <xf numFmtId="168" fontId="118" fillId="2" borderId="7" xfId="1" applyNumberFormat="1" applyFont="1" applyFill="1" applyBorder="1" applyAlignment="1">
      <alignment horizontal="center" vertical="center"/>
    </xf>
    <xf numFmtId="168" fontId="118" fillId="31" borderId="7" xfId="1" applyNumberFormat="1" applyFont="1" applyFill="1" applyBorder="1" applyAlignment="1">
      <alignment horizontal="center" vertical="center"/>
    </xf>
    <xf numFmtId="166" fontId="118" fillId="2" borderId="0" xfId="0" applyNumberFormat="1" applyFont="1" applyFill="1" applyAlignment="1">
      <alignment horizontal="center" vertical="center"/>
    </xf>
    <xf numFmtId="168" fontId="121" fillId="2" borderId="0" xfId="1" applyNumberFormat="1" applyFont="1" applyFill="1" applyBorder="1" applyAlignment="1">
      <alignment horizontal="center" vertical="center"/>
    </xf>
    <xf numFmtId="164" fontId="118" fillId="2" borderId="0" xfId="0" applyNumberFormat="1" applyFont="1" applyFill="1" applyAlignment="1">
      <alignment horizontal="center" vertical="center"/>
    </xf>
    <xf numFmtId="3" fontId="118" fillId="31" borderId="7" xfId="0" applyNumberFormat="1" applyFont="1" applyFill="1" applyBorder="1" applyAlignment="1">
      <alignment horizontal="center" vertical="center"/>
    </xf>
    <xf numFmtId="1" fontId="118" fillId="31" borderId="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 applyProtection="1">
      <alignment horizontal="center"/>
    </xf>
    <xf numFmtId="0" fontId="14" fillId="31" borderId="0" xfId="0" applyNumberFormat="1" applyFont="1" applyFill="1" applyBorder="1" applyAlignment="1" applyProtection="1">
      <alignment horizontal="center"/>
    </xf>
    <xf numFmtId="0" fontId="121" fillId="2" borderId="0" xfId="0" applyNumberFormat="1" applyFont="1" applyFill="1" applyBorder="1" applyAlignment="1" applyProtection="1">
      <alignment horizontal="left" vertical="center"/>
    </xf>
    <xf numFmtId="0" fontId="121" fillId="2" borderId="17" xfId="0" applyFont="1" applyFill="1" applyBorder="1" applyAlignment="1">
      <alignment horizontal="center" vertical="center"/>
    </xf>
    <xf numFmtId="0" fontId="118" fillId="2" borderId="12" xfId="0" applyFont="1" applyFill="1" applyBorder="1" applyAlignment="1">
      <alignment vertical="center"/>
    </xf>
    <xf numFmtId="0" fontId="179" fillId="2" borderId="0" xfId="0" applyNumberFormat="1" applyFont="1" applyFill="1" applyBorder="1" applyAlignment="1" applyProtection="1"/>
    <xf numFmtId="0" fontId="121" fillId="2" borderId="12" xfId="0" applyFont="1" applyFill="1" applyBorder="1" applyAlignment="1">
      <alignment horizontal="left" vertical="center"/>
    </xf>
    <xf numFmtId="3" fontId="121" fillId="2" borderId="7" xfId="0" applyNumberFormat="1" applyFont="1" applyFill="1" applyBorder="1" applyAlignment="1">
      <alignment horizontal="center" vertical="center"/>
    </xf>
    <xf numFmtId="0" fontId="118" fillId="2" borderId="0" xfId="0" applyFont="1" applyFill="1" applyAlignment="1">
      <alignment horizontal="center" vertical="center"/>
    </xf>
    <xf numFmtId="0" fontId="118" fillId="2" borderId="0" xfId="0" applyFont="1" applyFill="1" applyAlignment="1">
      <alignment vertical="center"/>
    </xf>
    <xf numFmtId="0" fontId="118" fillId="2" borderId="0" xfId="0" applyFont="1" applyFill="1" applyAlignment="1">
      <alignment horizontal="left" vertical="center"/>
    </xf>
    <xf numFmtId="0" fontId="118" fillId="2" borderId="0" xfId="0" applyFont="1" applyFill="1" applyAlignment="1">
      <alignment horizontal="right" vertical="center"/>
    </xf>
    <xf numFmtId="0" fontId="121" fillId="2" borderId="0" xfId="0" applyFont="1" applyFill="1" applyAlignment="1">
      <alignment horizontal="left" vertical="center"/>
    </xf>
    <xf numFmtId="0" fontId="118" fillId="2" borderId="0" xfId="0" applyNumberFormat="1" applyFont="1" applyFill="1" applyBorder="1" applyAlignment="1" applyProtection="1">
      <alignment horizontal="left" vertical="center"/>
    </xf>
    <xf numFmtId="165" fontId="118" fillId="2" borderId="0" xfId="0" applyNumberFormat="1" applyFont="1" applyFill="1" applyBorder="1" applyAlignment="1">
      <alignment horizontal="center" vertical="center"/>
    </xf>
    <xf numFmtId="0" fontId="180" fillId="2" borderId="1" xfId="0" applyNumberFormat="1" applyFont="1" applyFill="1" applyBorder="1" applyAlignment="1" applyProtection="1">
      <alignment horizontal="center"/>
    </xf>
    <xf numFmtId="0" fontId="181" fillId="2" borderId="3" xfId="0" applyFont="1" applyFill="1" applyBorder="1" applyAlignment="1">
      <alignment vertical="center"/>
    </xf>
    <xf numFmtId="0" fontId="181" fillId="2" borderId="10" xfId="0" applyFont="1" applyFill="1" applyBorder="1" applyAlignment="1">
      <alignment vertical="center"/>
    </xf>
    <xf numFmtId="0" fontId="181" fillId="0" borderId="3" xfId="0" applyFont="1" applyFill="1" applyBorder="1" applyAlignment="1">
      <alignment horizontal="center" vertical="center"/>
    </xf>
    <xf numFmtId="1" fontId="181" fillId="0" borderId="3" xfId="0" applyNumberFormat="1" applyFont="1" applyFill="1" applyBorder="1" applyAlignment="1">
      <alignment horizontal="center" vertical="center"/>
    </xf>
    <xf numFmtId="0" fontId="181" fillId="2" borderId="3" xfId="0" applyNumberFormat="1" applyFont="1" applyFill="1" applyBorder="1" applyAlignment="1" applyProtection="1"/>
    <xf numFmtId="0" fontId="181" fillId="2" borderId="3" xfId="0" applyFont="1" applyFill="1" applyBorder="1" applyAlignment="1">
      <alignment horizontal="center" vertical="center"/>
    </xf>
    <xf numFmtId="0" fontId="181" fillId="2" borderId="10" xfId="0" applyNumberFormat="1" applyFont="1" applyFill="1" applyBorder="1" applyAlignment="1" applyProtection="1"/>
    <xf numFmtId="0" fontId="182" fillId="2" borderId="1" xfId="0" applyFont="1" applyFill="1" applyBorder="1" applyAlignment="1">
      <alignment horizontal="center" vertical="center"/>
    </xf>
    <xf numFmtId="0" fontId="180" fillId="2" borderId="5" xfId="0" applyNumberFormat="1" applyFont="1" applyFill="1" applyBorder="1" applyAlignment="1" applyProtection="1">
      <alignment horizontal="center"/>
    </xf>
    <xf numFmtId="0" fontId="180" fillId="2" borderId="6" xfId="0" applyNumberFormat="1" applyFont="1" applyFill="1" applyBorder="1" applyAlignment="1" applyProtection="1"/>
    <xf numFmtId="0" fontId="180" fillId="2" borderId="11" xfId="0" applyNumberFormat="1" applyFont="1" applyFill="1" applyBorder="1" applyAlignment="1" applyProtection="1"/>
    <xf numFmtId="0" fontId="183" fillId="0" borderId="6" xfId="0" applyFont="1" applyFill="1" applyBorder="1" applyAlignment="1">
      <alignment horizontal="center" vertical="center" wrapText="1"/>
    </xf>
    <xf numFmtId="1" fontId="183" fillId="0" borderId="6" xfId="0" applyNumberFormat="1" applyFont="1" applyFill="1" applyBorder="1" applyAlignment="1">
      <alignment horizontal="center" vertical="center" wrapText="1"/>
    </xf>
    <xf numFmtId="0" fontId="183" fillId="0" borderId="6" xfId="0" applyNumberFormat="1" applyFont="1" applyFill="1" applyBorder="1" applyAlignment="1" applyProtection="1">
      <alignment horizontal="center" vertical="center" wrapText="1"/>
    </xf>
    <xf numFmtId="0" fontId="181" fillId="2" borderId="6" xfId="0" applyFont="1" applyFill="1" applyBorder="1" applyAlignment="1">
      <alignment horizontal="center" vertical="center"/>
    </xf>
    <xf numFmtId="0" fontId="181" fillId="2" borderId="6" xfId="0" applyNumberFormat="1" applyFont="1" applyFill="1" applyBorder="1" applyAlignment="1" applyProtection="1"/>
    <xf numFmtId="0" fontId="181" fillId="2" borderId="11" xfId="0" applyFont="1" applyFill="1" applyBorder="1" applyAlignment="1">
      <alignment horizontal="center" vertical="center"/>
    </xf>
    <xf numFmtId="0" fontId="182" fillId="2" borderId="5" xfId="0" applyNumberFormat="1" applyFont="1" applyFill="1" applyBorder="1" applyAlignment="1" applyProtection="1"/>
    <xf numFmtId="0" fontId="181" fillId="2" borderId="7" xfId="0" applyFont="1" applyFill="1" applyBorder="1" applyAlignment="1"/>
    <xf numFmtId="0" fontId="184" fillId="0" borderId="8" xfId="0" applyFont="1" applyFill="1" applyBorder="1" applyAlignment="1">
      <alignment horizontal="center" vertical="center"/>
    </xf>
    <xf numFmtId="1" fontId="184" fillId="0" borderId="8" xfId="0" applyNumberFormat="1" applyFont="1" applyFill="1" applyBorder="1" applyAlignment="1">
      <alignment horizontal="center" vertical="center"/>
    </xf>
    <xf numFmtId="1" fontId="184" fillId="0" borderId="8" xfId="0" applyNumberFormat="1" applyFont="1" applyFill="1" applyBorder="1" applyAlignment="1" applyProtection="1">
      <alignment horizontal="center" vertical="center"/>
    </xf>
    <xf numFmtId="1" fontId="184" fillId="2" borderId="7" xfId="0" applyNumberFormat="1" applyFont="1" applyFill="1" applyBorder="1" applyAlignment="1">
      <alignment horizontal="center" vertical="center"/>
    </xf>
    <xf numFmtId="3" fontId="184" fillId="2" borderId="7" xfId="0" applyNumberFormat="1" applyFont="1" applyFill="1" applyBorder="1" applyAlignment="1">
      <alignment horizontal="center" vertical="center"/>
    </xf>
    <xf numFmtId="2" fontId="184" fillId="2" borderId="7" xfId="0" applyNumberFormat="1" applyFont="1" applyFill="1" applyBorder="1" applyAlignment="1">
      <alignment horizontal="center" vertical="center"/>
    </xf>
    <xf numFmtId="0" fontId="186" fillId="2" borderId="8" xfId="0" applyFont="1" applyFill="1" applyBorder="1" applyAlignment="1">
      <alignment horizontal="center" vertical="center"/>
    </xf>
    <xf numFmtId="0" fontId="187" fillId="0" borderId="7" xfId="0" applyNumberFormat="1" applyFont="1" applyFill="1" applyBorder="1" applyAlignment="1" applyProtection="1"/>
    <xf numFmtId="0" fontId="186" fillId="35" borderId="8" xfId="0" applyFont="1" applyFill="1" applyBorder="1" applyAlignment="1">
      <alignment horizontal="center" vertical="center"/>
    </xf>
    <xf numFmtId="0" fontId="188" fillId="2" borderId="8" xfId="0" applyFont="1" applyFill="1" applyBorder="1" applyAlignment="1">
      <alignment horizontal="center" vertical="center"/>
    </xf>
    <xf numFmtId="0" fontId="181" fillId="0" borderId="7" xfId="0" applyFont="1" applyFill="1" applyBorder="1" applyAlignment="1"/>
    <xf numFmtId="0" fontId="184" fillId="0" borderId="7" xfId="0" applyFont="1" applyFill="1" applyBorder="1" applyAlignment="1">
      <alignment horizontal="center" vertical="center"/>
    </xf>
    <xf numFmtId="1" fontId="184" fillId="0" borderId="7" xfId="0" applyNumberFormat="1" applyFont="1" applyFill="1" applyBorder="1" applyAlignment="1">
      <alignment horizontal="center" vertical="center"/>
    </xf>
    <xf numFmtId="1" fontId="184" fillId="0" borderId="7" xfId="0" applyNumberFormat="1" applyFont="1" applyFill="1" applyBorder="1" applyAlignment="1" applyProtection="1">
      <alignment horizontal="center" vertical="center"/>
    </xf>
    <xf numFmtId="3" fontId="184" fillId="0" borderId="7" xfId="0" applyNumberFormat="1" applyFont="1" applyFill="1" applyBorder="1" applyAlignment="1">
      <alignment horizontal="center" vertical="center"/>
    </xf>
    <xf numFmtId="2" fontId="184" fillId="0" borderId="7" xfId="0" applyNumberFormat="1" applyFont="1" applyFill="1" applyBorder="1" applyAlignment="1">
      <alignment horizontal="center" vertical="center"/>
    </xf>
    <xf numFmtId="0" fontId="186" fillId="0" borderId="7" xfId="0" applyFont="1" applyFill="1" applyBorder="1" applyAlignment="1">
      <alignment horizontal="center" vertical="center"/>
    </xf>
    <xf numFmtId="0" fontId="188" fillId="0" borderId="7" xfId="0" applyFont="1" applyFill="1" applyBorder="1" applyAlignment="1">
      <alignment horizontal="center" vertical="center"/>
    </xf>
    <xf numFmtId="0" fontId="190" fillId="0" borderId="0" xfId="0" applyNumberFormat="1" applyFont="1" applyFill="1" applyBorder="1" applyAlignment="1" applyProtection="1"/>
    <xf numFmtId="0" fontId="129" fillId="0" borderId="7" xfId="0" applyFont="1" applyBorder="1" applyAlignment="1">
      <alignment horizontal="center" vertical="center" wrapText="1"/>
    </xf>
    <xf numFmtId="0" fontId="132" fillId="0" borderId="7" xfId="0" applyFont="1" applyFill="1" applyBorder="1" applyAlignment="1">
      <alignment horizontal="center" vertical="center" wrapText="1"/>
    </xf>
    <xf numFmtId="0" fontId="129" fillId="0" borderId="7" xfId="0" applyFont="1" applyFill="1" applyBorder="1" applyAlignment="1">
      <alignment horizontal="left" vertical="center" wrapText="1"/>
    </xf>
    <xf numFmtId="0" fontId="129" fillId="0" borderId="7" xfId="0" applyFont="1" applyFill="1" applyBorder="1" applyAlignment="1">
      <alignment horizontal="center" vertical="center" wrapText="1"/>
    </xf>
    <xf numFmtId="0" fontId="129" fillId="0" borderId="7" xfId="0" applyNumberFormat="1" applyFont="1" applyFill="1" applyBorder="1" applyAlignment="1" applyProtection="1">
      <alignment horizontal="center" vertical="center" wrapText="1"/>
    </xf>
    <xf numFmtId="0" fontId="129" fillId="2" borderId="7" xfId="0" applyFont="1" applyFill="1" applyBorder="1" applyAlignment="1">
      <alignment horizontal="center" vertical="center" wrapText="1"/>
    </xf>
    <xf numFmtId="0" fontId="132" fillId="0" borderId="7" xfId="0" applyFont="1" applyBorder="1" applyAlignment="1">
      <alignment horizontal="center" vertical="center"/>
    </xf>
    <xf numFmtId="0" fontId="132" fillId="0" borderId="7" xfId="0" applyNumberFormat="1" applyFont="1" applyFill="1" applyBorder="1" applyAlignment="1" applyProtection="1">
      <alignment horizontal="center" vertical="center" wrapText="1"/>
    </xf>
    <xf numFmtId="2" fontId="132" fillId="0" borderId="12" xfId="0" applyNumberFormat="1" applyFont="1" applyFill="1" applyBorder="1" applyAlignment="1" applyProtection="1">
      <alignment horizontal="center" vertical="center" wrapText="1"/>
    </xf>
    <xf numFmtId="0" fontId="132" fillId="0" borderId="66" xfId="0" applyNumberFormat="1" applyFont="1" applyFill="1" applyBorder="1" applyAlignment="1" applyProtection="1">
      <alignment horizontal="left" vertical="center" wrapText="1"/>
    </xf>
    <xf numFmtId="0" fontId="129" fillId="0" borderId="13" xfId="0" applyFont="1" applyBorder="1" applyAlignment="1">
      <alignment horizontal="center" vertical="center" wrapText="1"/>
    </xf>
    <xf numFmtId="0" fontId="132" fillId="0" borderId="13" xfId="0" applyFont="1" applyFill="1" applyBorder="1" applyAlignment="1">
      <alignment horizontal="center" vertical="center" wrapText="1"/>
    </xf>
    <xf numFmtId="0" fontId="129" fillId="0" borderId="13" xfId="0" applyFont="1" applyFill="1" applyBorder="1" applyAlignment="1">
      <alignment horizontal="left" vertical="center" wrapText="1"/>
    </xf>
    <xf numFmtId="0" fontId="132" fillId="2" borderId="13" xfId="0" applyFont="1" applyFill="1" applyBorder="1" applyAlignment="1">
      <alignment vertical="center"/>
    </xf>
    <xf numFmtId="0" fontId="191" fillId="0" borderId="13" xfId="0" applyNumberFormat="1" applyFont="1" applyFill="1" applyBorder="1" applyAlignment="1" applyProtection="1">
      <alignment vertical="center" wrapText="1"/>
    </xf>
    <xf numFmtId="0" fontId="191" fillId="2" borderId="15" xfId="0" applyNumberFormat="1" applyFont="1" applyFill="1" applyBorder="1" applyAlignment="1" applyProtection="1">
      <alignment vertical="center" wrapText="1"/>
    </xf>
    <xf numFmtId="0" fontId="132" fillId="0" borderId="13" xfId="0" applyFont="1" applyBorder="1" applyAlignment="1">
      <alignment horizontal="center" vertical="center"/>
    </xf>
    <xf numFmtId="0" fontId="132" fillId="0" borderId="53" xfId="0" applyNumberFormat="1" applyFont="1" applyFill="1" applyBorder="1" applyAlignment="1" applyProtection="1">
      <alignment horizontal="center" vertical="center" wrapText="1"/>
    </xf>
    <xf numFmtId="2" fontId="132" fillId="0" borderId="15" xfId="0" applyNumberFormat="1" applyFont="1" applyFill="1" applyBorder="1" applyAlignment="1" applyProtection="1">
      <alignment horizontal="center" vertical="center" wrapText="1"/>
    </xf>
    <xf numFmtId="0" fontId="190" fillId="2" borderId="56" xfId="0" applyNumberFormat="1" applyFont="1" applyFill="1" applyBorder="1" applyAlignment="1" applyProtection="1">
      <alignment horizontal="left"/>
    </xf>
    <xf numFmtId="0" fontId="190" fillId="2" borderId="0" xfId="0" applyNumberFormat="1" applyFont="1" applyFill="1" applyBorder="1" applyAlignment="1" applyProtection="1">
      <alignment horizontal="left"/>
    </xf>
    <xf numFmtId="0" fontId="190" fillId="2" borderId="21" xfId="0" applyNumberFormat="1" applyFont="1" applyFill="1" applyBorder="1" applyAlignment="1" applyProtection="1">
      <alignment horizontal="left"/>
    </xf>
    <xf numFmtId="0" fontId="168" fillId="2" borderId="7" xfId="0" applyNumberFormat="1" applyFont="1" applyFill="1" applyBorder="1" applyAlignment="1" applyProtection="1"/>
    <xf numFmtId="0" fontId="194" fillId="2" borderId="8" xfId="0" applyFont="1" applyFill="1" applyBorder="1" applyAlignment="1">
      <alignment horizontal="center" vertical="center"/>
    </xf>
    <xf numFmtId="0" fontId="172" fillId="2" borderId="9" xfId="0" applyNumberFormat="1" applyFont="1" applyFill="1" applyBorder="1" applyAlignment="1" applyProtection="1">
      <alignment horizontal="center" textRotation="90"/>
    </xf>
    <xf numFmtId="0" fontId="172" fillId="2" borderId="18" xfId="0" applyNumberFormat="1" applyFont="1" applyFill="1" applyBorder="1" applyAlignment="1" applyProtection="1">
      <alignment horizontal="center" textRotation="90"/>
    </xf>
    <xf numFmtId="0" fontId="172" fillId="2" borderId="19" xfId="0" applyNumberFormat="1" applyFont="1" applyFill="1" applyBorder="1" applyAlignment="1" applyProtection="1">
      <alignment horizontal="center" vertical="center" wrapText="1"/>
    </xf>
    <xf numFmtId="0" fontId="172" fillId="2" borderId="20" xfId="0" applyNumberFormat="1" applyFont="1" applyFill="1" applyBorder="1" applyAlignment="1" applyProtection="1">
      <alignment horizontal="center" vertical="center" wrapText="1"/>
    </xf>
    <xf numFmtId="0" fontId="173" fillId="0" borderId="0" xfId="0" applyFont="1" applyFill="1" applyAlignment="1">
      <alignment horizontal="center" vertical="center"/>
    </xf>
    <xf numFmtId="0" fontId="172" fillId="2" borderId="0" xfId="0" applyFont="1" applyFill="1" applyAlignment="1">
      <alignment horizontal="center" vertical="center"/>
    </xf>
    <xf numFmtId="0" fontId="172" fillId="0" borderId="0" xfId="0" applyFont="1" applyFill="1" applyAlignment="1">
      <alignment horizontal="center" vertical="center"/>
    </xf>
    <xf numFmtId="0" fontId="145" fillId="2" borderId="11" xfId="0" applyNumberFormat="1" applyFont="1" applyFill="1" applyBorder="1" applyAlignment="1" applyProtection="1">
      <alignment horizontal="center"/>
    </xf>
    <xf numFmtId="0" fontId="145" fillId="2" borderId="22" xfId="0" applyNumberFormat="1" applyFont="1" applyFill="1" applyBorder="1" applyAlignment="1" applyProtection="1">
      <alignment horizontal="center"/>
    </xf>
    <xf numFmtId="0" fontId="145" fillId="2" borderId="23" xfId="0" applyNumberFormat="1" applyFont="1" applyFill="1" applyBorder="1" applyAlignment="1" applyProtection="1">
      <alignment horizontal="center"/>
    </xf>
    <xf numFmtId="0" fontId="14" fillId="2" borderId="0" xfId="0" applyNumberFormat="1" applyFont="1" applyFill="1" applyBorder="1" applyAlignment="1" applyProtection="1">
      <alignment horizontal="right"/>
    </xf>
    <xf numFmtId="0" fontId="14" fillId="2" borderId="0" xfId="0" applyNumberFormat="1" applyFont="1" applyFill="1" applyBorder="1" applyAlignment="1" applyProtection="1">
      <alignment horizontal="center"/>
    </xf>
    <xf numFmtId="0" fontId="3" fillId="0" borderId="0" xfId="0" applyFont="1" applyFill="1" applyAlignment="1">
      <alignment horizontal="left" vertical="center"/>
    </xf>
    <xf numFmtId="3" fontId="184" fillId="2" borderId="51" xfId="0" applyNumberFormat="1" applyFont="1" applyFill="1" applyBorder="1" applyAlignment="1">
      <alignment horizontal="center" vertical="center"/>
    </xf>
    <xf numFmtId="3" fontId="184" fillId="2" borderId="55" xfId="0" applyNumberFormat="1" applyFont="1" applyFill="1" applyBorder="1" applyAlignment="1">
      <alignment horizontal="center" vertical="center"/>
    </xf>
    <xf numFmtId="3" fontId="184" fillId="2" borderId="4" xfId="0" applyNumberFormat="1" applyFont="1" applyFill="1" applyBorder="1" applyAlignment="1">
      <alignment horizontal="center" vertical="center"/>
    </xf>
    <xf numFmtId="0" fontId="185" fillId="2" borderId="9" xfId="0" applyFont="1" applyFill="1" applyBorder="1" applyAlignment="1">
      <alignment horizontal="left" vertical="center"/>
    </xf>
    <xf numFmtId="0" fontId="185" fillId="2" borderId="16" xfId="0" applyFont="1" applyFill="1" applyBorder="1" applyAlignment="1">
      <alignment horizontal="left" vertical="center"/>
    </xf>
    <xf numFmtId="0" fontId="185" fillId="2" borderId="8" xfId="0" applyFont="1" applyFill="1" applyBorder="1" applyAlignment="1">
      <alignment horizontal="left" vertical="center"/>
    </xf>
    <xf numFmtId="3" fontId="184" fillId="2" borderId="52" xfId="0" applyNumberFormat="1" applyFont="1" applyFill="1" applyBorder="1" applyAlignment="1">
      <alignment horizontal="center" vertical="center"/>
    </xf>
    <xf numFmtId="0" fontId="185" fillId="2" borderId="13" xfId="0" applyFont="1" applyFill="1" applyBorder="1" applyAlignment="1">
      <alignment horizontal="left" vertical="center"/>
    </xf>
    <xf numFmtId="0" fontId="185" fillId="0" borderId="13" xfId="0" applyFont="1" applyFill="1" applyBorder="1" applyAlignment="1">
      <alignment horizontal="left" vertical="center"/>
    </xf>
    <xf numFmtId="0" fontId="185" fillId="0" borderId="16" xfId="0" applyFont="1" applyFill="1" applyBorder="1" applyAlignment="1">
      <alignment horizontal="left" vertical="center"/>
    </xf>
    <xf numFmtId="0" fontId="185" fillId="0" borderId="8" xfId="0" applyFont="1" applyFill="1" applyBorder="1" applyAlignment="1">
      <alignment horizontal="left" vertical="center"/>
    </xf>
    <xf numFmtId="3" fontId="184" fillId="0" borderId="7" xfId="0" applyNumberFormat="1" applyFont="1" applyFill="1" applyBorder="1" applyAlignment="1">
      <alignment horizontal="center" vertical="center"/>
    </xf>
    <xf numFmtId="0" fontId="185" fillId="0" borderId="7" xfId="0" applyFont="1" applyFill="1" applyBorder="1" applyAlignment="1">
      <alignment horizontal="left" vertical="center"/>
    </xf>
    <xf numFmtId="0" fontId="180" fillId="0" borderId="19" xfId="0" applyNumberFormat="1" applyFont="1" applyFill="1" applyBorder="1" applyAlignment="1" applyProtection="1">
      <alignment horizontal="center" vertical="center" wrapText="1"/>
    </xf>
    <xf numFmtId="0" fontId="180" fillId="0" borderId="20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80" fillId="2" borderId="9" xfId="0" applyNumberFormat="1" applyFont="1" applyFill="1" applyBorder="1" applyAlignment="1" applyProtection="1">
      <alignment horizontal="center" textRotation="90"/>
    </xf>
    <xf numFmtId="0" fontId="180" fillId="2" borderId="18" xfId="0" applyNumberFormat="1" applyFont="1" applyFill="1" applyBorder="1" applyAlignment="1" applyProtection="1">
      <alignment horizontal="center" textRotation="90"/>
    </xf>
    <xf numFmtId="0" fontId="6" fillId="2" borderId="9" xfId="0" applyNumberFormat="1" applyFont="1" applyFill="1" applyBorder="1" applyAlignment="1" applyProtection="1">
      <alignment horizontal="center" textRotation="90"/>
    </xf>
    <xf numFmtId="0" fontId="6" fillId="2" borderId="18" xfId="0" applyNumberFormat="1" applyFont="1" applyFill="1" applyBorder="1" applyAlignment="1" applyProtection="1">
      <alignment horizontal="center" textRotation="90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3" fontId="114" fillId="39" borderId="52" xfId="0" applyNumberFormat="1" applyFont="1" applyFill="1" applyBorder="1" applyAlignment="1">
      <alignment horizontal="center" vertical="center"/>
    </xf>
    <xf numFmtId="3" fontId="114" fillId="39" borderId="55" xfId="0" applyNumberFormat="1" applyFont="1" applyFill="1" applyBorder="1" applyAlignment="1">
      <alignment horizontal="center" vertical="center"/>
    </xf>
    <xf numFmtId="3" fontId="114" fillId="39" borderId="4" xfId="0" applyNumberFormat="1" applyFont="1" applyFill="1" applyBorder="1" applyAlignment="1">
      <alignment horizontal="center" vertical="center"/>
    </xf>
    <xf numFmtId="0" fontId="144" fillId="39" borderId="13" xfId="0" applyFont="1" applyFill="1" applyBorder="1" applyAlignment="1">
      <alignment horizontal="left" vertical="center"/>
    </xf>
    <xf numFmtId="0" fontId="144" fillId="39" borderId="16" xfId="0" applyFont="1" applyFill="1" applyBorder="1" applyAlignment="1">
      <alignment horizontal="left" vertical="center"/>
    </xf>
    <xf numFmtId="0" fontId="144" fillId="39" borderId="8" xfId="0" applyFont="1" applyFill="1" applyBorder="1" applyAlignment="1">
      <alignment horizontal="left" vertical="center"/>
    </xf>
    <xf numFmtId="0" fontId="190" fillId="0" borderId="13" xfId="0" applyFont="1" applyBorder="1" applyAlignment="1">
      <alignment horizontal="center" vertical="center"/>
    </xf>
    <xf numFmtId="0" fontId="190" fillId="0" borderId="16" xfId="0" applyFont="1" applyBorder="1" applyAlignment="1">
      <alignment horizontal="center" vertical="center"/>
    </xf>
    <xf numFmtId="0" fontId="190" fillId="0" borderId="8" xfId="0" applyFont="1" applyBorder="1" applyAlignment="1">
      <alignment horizontal="center" vertical="center"/>
    </xf>
    <xf numFmtId="0" fontId="192" fillId="0" borderId="13" xfId="0" applyFont="1" applyFill="1" applyBorder="1" applyAlignment="1">
      <alignment horizontal="center" vertical="center"/>
    </xf>
    <xf numFmtId="0" fontId="192" fillId="0" borderId="16" xfId="0" applyFont="1" applyFill="1" applyBorder="1" applyAlignment="1">
      <alignment horizontal="center" vertical="center"/>
    </xf>
    <xf numFmtId="0" fontId="192" fillId="0" borderId="8" xfId="0" applyFont="1" applyFill="1" applyBorder="1" applyAlignment="1">
      <alignment horizontal="center" vertical="center"/>
    </xf>
    <xf numFmtId="0" fontId="192" fillId="0" borderId="13" xfId="0" applyFont="1" applyFill="1" applyBorder="1" applyAlignment="1">
      <alignment horizontal="left" vertical="center"/>
    </xf>
    <xf numFmtId="0" fontId="192" fillId="0" borderId="16" xfId="0" applyFont="1" applyFill="1" applyBorder="1" applyAlignment="1">
      <alignment horizontal="left" vertical="center"/>
    </xf>
    <xf numFmtId="0" fontId="192" fillId="0" borderId="8" xfId="0" applyFont="1" applyFill="1" applyBorder="1" applyAlignment="1">
      <alignment horizontal="left" vertical="center"/>
    </xf>
    <xf numFmtId="3" fontId="96" fillId="2" borderId="0" xfId="0" applyNumberFormat="1" applyFont="1" applyFill="1" applyAlignment="1">
      <alignment horizontal="left" vertical="center"/>
    </xf>
    <xf numFmtId="1" fontId="131" fillId="2" borderId="0" xfId="0" applyNumberFormat="1" applyFont="1" applyFill="1" applyAlignment="1">
      <alignment horizontal="left" vertical="center"/>
    </xf>
    <xf numFmtId="0" fontId="126" fillId="0" borderId="0" xfId="0" applyFont="1" applyAlignment="1">
      <alignment horizontal="center" vertical="center"/>
    </xf>
    <xf numFmtId="0" fontId="12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9" fillId="0" borderId="21" xfId="0" applyFont="1" applyBorder="1" applyAlignment="1">
      <alignment horizontal="center" vertical="center"/>
    </xf>
    <xf numFmtId="0" fontId="192" fillId="3" borderId="13" xfId="0" applyFont="1" applyFill="1" applyBorder="1" applyAlignment="1">
      <alignment horizontal="center" vertical="center"/>
    </xf>
    <xf numFmtId="0" fontId="192" fillId="3" borderId="16" xfId="0" applyFont="1" applyFill="1" applyBorder="1" applyAlignment="1">
      <alignment horizontal="center" vertical="center"/>
    </xf>
    <xf numFmtId="0" fontId="192" fillId="3" borderId="8" xfId="0" applyFont="1" applyFill="1" applyBorder="1" applyAlignment="1">
      <alignment horizontal="center" vertical="center"/>
    </xf>
    <xf numFmtId="0" fontId="192" fillId="0" borderId="13" xfId="0" applyNumberFormat="1" applyFont="1" applyFill="1" applyBorder="1" applyAlignment="1" applyProtection="1">
      <alignment horizontal="left" vertical="center"/>
    </xf>
    <xf numFmtId="0" fontId="192" fillId="0" borderId="16" xfId="0" applyNumberFormat="1" applyFont="1" applyFill="1" applyBorder="1" applyAlignment="1" applyProtection="1">
      <alignment horizontal="left" vertical="center"/>
    </xf>
    <xf numFmtId="0" fontId="192" fillId="0" borderId="8" xfId="0" applyNumberFormat="1" applyFont="1" applyFill="1" applyBorder="1" applyAlignment="1" applyProtection="1">
      <alignment horizontal="left" vertical="center"/>
    </xf>
    <xf numFmtId="0" fontId="158" fillId="0" borderId="0" xfId="0" applyFont="1" applyBorder="1" applyAlignment="1">
      <alignment horizontal="center" vertical="center"/>
    </xf>
    <xf numFmtId="3" fontId="166" fillId="0" borderId="13" xfId="0" applyNumberFormat="1" applyFont="1" applyFill="1" applyBorder="1" applyAlignment="1">
      <alignment horizontal="center" vertical="center"/>
    </xf>
    <xf numFmtId="3" fontId="166" fillId="0" borderId="16" xfId="0" applyNumberFormat="1" applyFont="1" applyFill="1" applyBorder="1" applyAlignment="1">
      <alignment horizontal="center" vertical="center"/>
    </xf>
    <xf numFmtId="0" fontId="169" fillId="0" borderId="13" xfId="0" applyFont="1" applyBorder="1" applyAlignment="1">
      <alignment horizontal="center" vertical="center"/>
    </xf>
    <xf numFmtId="0" fontId="169" fillId="0" borderId="16" xfId="0" applyFont="1" applyBorder="1" applyAlignment="1">
      <alignment horizontal="center" vertical="center"/>
    </xf>
    <xf numFmtId="3" fontId="166" fillId="2" borderId="13" xfId="0" applyNumberFormat="1" applyFont="1" applyFill="1" applyBorder="1" applyAlignment="1">
      <alignment horizontal="center" vertical="center"/>
    </xf>
    <xf numFmtId="3" fontId="166" fillId="2" borderId="16" xfId="0" applyNumberFormat="1" applyFont="1" applyFill="1" applyBorder="1" applyAlignment="1">
      <alignment horizontal="center" vertical="center"/>
    </xf>
    <xf numFmtId="3" fontId="166" fillId="2" borderId="8" xfId="0" applyNumberFormat="1" applyFont="1" applyFill="1" applyBorder="1" applyAlignment="1">
      <alignment horizontal="center" vertical="center"/>
    </xf>
    <xf numFmtId="0" fontId="156" fillId="2" borderId="13" xfId="0" applyFont="1" applyFill="1" applyBorder="1" applyAlignment="1">
      <alignment horizontal="center" vertical="center"/>
    </xf>
    <xf numFmtId="0" fontId="156" fillId="2" borderId="16" xfId="0" applyFont="1" applyFill="1" applyBorder="1" applyAlignment="1">
      <alignment horizontal="center" vertical="center"/>
    </xf>
    <xf numFmtId="0" fontId="156" fillId="2" borderId="8" xfId="0" applyFont="1" applyFill="1" applyBorder="1" applyAlignment="1">
      <alignment horizontal="center" vertical="center"/>
    </xf>
    <xf numFmtId="0" fontId="169" fillId="2" borderId="13" xfId="0" applyFont="1" applyFill="1" applyBorder="1" applyAlignment="1">
      <alignment horizontal="center" vertical="center"/>
    </xf>
    <xf numFmtId="0" fontId="169" fillId="2" borderId="16" xfId="0" applyFont="1" applyFill="1" applyBorder="1" applyAlignment="1">
      <alignment horizontal="center" vertical="center"/>
    </xf>
    <xf numFmtId="0" fontId="169" fillId="2" borderId="8" xfId="0" applyFont="1" applyFill="1" applyBorder="1" applyAlignment="1">
      <alignment horizontal="center" vertical="center"/>
    </xf>
    <xf numFmtId="0" fontId="159" fillId="0" borderId="0" xfId="0" applyNumberFormat="1" applyFont="1" applyFill="1" applyBorder="1" applyAlignment="1" applyProtection="1">
      <alignment horizontal="center" vertical="center"/>
    </xf>
    <xf numFmtId="0" fontId="162" fillId="0" borderId="0" xfId="0" applyFont="1" applyBorder="1" applyAlignment="1">
      <alignment horizontal="center" vertical="center"/>
    </xf>
    <xf numFmtId="1" fontId="159" fillId="2" borderId="0" xfId="0" applyNumberFormat="1" applyFont="1" applyFill="1" applyBorder="1" applyAlignment="1">
      <alignment horizontal="center" vertical="center"/>
    </xf>
    <xf numFmtId="1" fontId="158" fillId="2" borderId="0" xfId="0" applyNumberFormat="1" applyFont="1" applyFill="1" applyBorder="1" applyAlignment="1">
      <alignment horizontal="center" vertical="center"/>
    </xf>
    <xf numFmtId="0" fontId="158" fillId="0" borderId="0" xfId="0" applyFont="1" applyBorder="1" applyAlignment="1">
      <alignment horizontal="right" vertical="center"/>
    </xf>
    <xf numFmtId="0" fontId="160" fillId="2" borderId="0" xfId="0" applyFont="1" applyFill="1" applyAlignment="1">
      <alignment horizontal="right" vertical="center"/>
    </xf>
    <xf numFmtId="0" fontId="164" fillId="2" borderId="0" xfId="0" applyFont="1" applyFill="1" applyAlignment="1">
      <alignment horizontal="right" vertical="center"/>
    </xf>
    <xf numFmtId="0" fontId="164" fillId="2" borderId="0" xfId="0" applyFont="1" applyFill="1" applyAlignment="1">
      <alignment horizontal="center" vertical="center"/>
    </xf>
    <xf numFmtId="0" fontId="160" fillId="2" borderId="0" xfId="0" applyFont="1" applyFill="1" applyAlignment="1">
      <alignment horizontal="center"/>
    </xf>
    <xf numFmtId="2" fontId="75" fillId="8" borderId="34" xfId="0" applyNumberFormat="1" applyFont="1" applyFill="1" applyBorder="1" applyAlignment="1">
      <alignment horizontal="center" vertical="center"/>
    </xf>
    <xf numFmtId="1" fontId="80" fillId="8" borderId="37" xfId="0" applyNumberFormat="1" applyFont="1" applyFill="1" applyBorder="1" applyAlignment="1">
      <alignment horizontal="center" vertical="center"/>
    </xf>
    <xf numFmtId="0" fontId="80" fillId="8" borderId="37" xfId="0" applyFont="1" applyFill="1" applyBorder="1" applyAlignment="1">
      <alignment horizontal="center" vertical="center"/>
    </xf>
    <xf numFmtId="0" fontId="75" fillId="8" borderId="34" xfId="0" applyFont="1" applyFill="1" applyBorder="1" applyAlignment="1">
      <alignment horizontal="center" vertical="center"/>
    </xf>
    <xf numFmtId="0" fontId="75" fillId="8" borderId="34" xfId="0" applyFont="1" applyFill="1" applyBorder="1" applyAlignment="1">
      <alignment horizontal="center" vertical="center" wrapText="1"/>
    </xf>
    <xf numFmtId="0" fontId="75" fillId="8" borderId="37" xfId="0" applyFont="1" applyFill="1" applyBorder="1" applyAlignment="1">
      <alignment horizontal="center" vertical="center" wrapText="1"/>
    </xf>
    <xf numFmtId="0" fontId="72" fillId="8" borderId="36" xfId="0" applyFont="1" applyFill="1" applyBorder="1" applyAlignment="1">
      <alignment horizontal="center"/>
    </xf>
    <xf numFmtId="0" fontId="73" fillId="8" borderId="36" xfId="0" applyFont="1" applyFill="1" applyBorder="1" applyAlignment="1">
      <alignment horizontal="center"/>
    </xf>
    <xf numFmtId="2" fontId="78" fillId="8" borderId="34" xfId="0" applyNumberFormat="1" applyFont="1" applyFill="1" applyBorder="1" applyAlignment="1">
      <alignment horizontal="center" vertical="center"/>
    </xf>
    <xf numFmtId="2" fontId="75" fillId="8" borderId="40" xfId="3" applyNumberFormat="1" applyFont="1" applyFill="1" applyBorder="1" applyAlignment="1" applyProtection="1">
      <alignment horizontal="center" vertical="center"/>
    </xf>
    <xf numFmtId="0" fontId="75" fillId="8" borderId="37" xfId="0" applyFont="1" applyFill="1" applyBorder="1" applyAlignment="1">
      <alignment horizontal="center" vertical="center"/>
    </xf>
    <xf numFmtId="0" fontId="57" fillId="8" borderId="34" xfId="0" applyFont="1" applyFill="1" applyBorder="1" applyAlignment="1">
      <alignment horizontal="center" vertical="center" textRotation="90" wrapText="1"/>
    </xf>
    <xf numFmtId="0" fontId="57" fillId="0" borderId="34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0" fontId="59" fillId="8" borderId="34" xfId="0" applyFont="1" applyFill="1" applyBorder="1" applyAlignment="1">
      <alignment horizontal="center" vertical="center"/>
    </xf>
    <xf numFmtId="0" fontId="60" fillId="9" borderId="34" xfId="0" applyFont="1" applyFill="1" applyBorder="1" applyAlignment="1">
      <alignment horizontal="center" vertical="center" textRotation="90" wrapText="1"/>
    </xf>
    <xf numFmtId="1" fontId="57" fillId="8" borderId="34" xfId="0" applyNumberFormat="1" applyFont="1" applyFill="1" applyBorder="1" applyAlignment="1">
      <alignment horizontal="center" vertical="center" textRotation="90" wrapText="1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166" fontId="53" fillId="0" borderId="0" xfId="0" applyNumberFormat="1" applyFont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3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166" fontId="53" fillId="0" borderId="0" xfId="0" applyNumberFormat="1" applyFont="1" applyFill="1" applyBorder="1" applyAlignment="1">
      <alignment horizontal="center"/>
    </xf>
    <xf numFmtId="0" fontId="4" fillId="24" borderId="19" xfId="0" applyNumberFormat="1" applyFont="1" applyFill="1" applyBorder="1" applyAlignment="1" applyProtection="1">
      <alignment horizontal="center" vertical="center" wrapText="1"/>
    </xf>
    <xf numFmtId="0" fontId="4" fillId="24" borderId="20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9" fillId="8" borderId="34" xfId="0" applyFont="1" applyFill="1" applyBorder="1" applyAlignment="1">
      <alignment horizontal="center" vertical="center" wrapText="1"/>
    </xf>
    <xf numFmtId="166" fontId="52" fillId="0" borderId="0" xfId="0" applyNumberFormat="1" applyFont="1" applyAlignment="1">
      <alignment horizontal="center"/>
    </xf>
    <xf numFmtId="0" fontId="105" fillId="8" borderId="34" xfId="0" applyFont="1" applyFill="1" applyBorder="1" applyAlignment="1">
      <alignment horizontal="center" vertical="center" wrapText="1"/>
    </xf>
    <xf numFmtId="2" fontId="98" fillId="13" borderId="28" xfId="0" applyNumberFormat="1" applyFont="1" applyFill="1" applyBorder="1" applyAlignment="1">
      <alignment horizontal="center" vertical="center"/>
    </xf>
    <xf numFmtId="0" fontId="32" fillId="0" borderId="27" xfId="0" applyFont="1" applyBorder="1"/>
    <xf numFmtId="2" fontId="98" fillId="13" borderId="48" xfId="0" applyNumberFormat="1" applyFont="1" applyFill="1" applyBorder="1" applyAlignment="1">
      <alignment horizontal="center" vertical="center"/>
    </xf>
    <xf numFmtId="0" fontId="32" fillId="0" borderId="49" xfId="0" applyFont="1" applyBorder="1"/>
    <xf numFmtId="0" fontId="32" fillId="0" borderId="50" xfId="0" applyFont="1" applyBorder="1"/>
    <xf numFmtId="0" fontId="32" fillId="0" borderId="30" xfId="0" applyFont="1" applyBorder="1"/>
    <xf numFmtId="1" fontId="102" fillId="13" borderId="45" xfId="0" applyNumberFormat="1" applyFont="1" applyFill="1" applyBorder="1" applyAlignment="1">
      <alignment horizontal="center" vertical="center"/>
    </xf>
    <xf numFmtId="0" fontId="102" fillId="13" borderId="45" xfId="0" applyFont="1" applyFill="1" applyBorder="1" applyAlignment="1">
      <alignment horizontal="center" vertical="center"/>
    </xf>
    <xf numFmtId="0" fontId="98" fillId="13" borderId="28" xfId="0" applyFont="1" applyFill="1" applyBorder="1" applyAlignment="1">
      <alignment horizontal="center" vertical="center" wrapText="1"/>
    </xf>
    <xf numFmtId="0" fontId="98" fillId="13" borderId="28" xfId="0" applyFont="1" applyFill="1" applyBorder="1" applyAlignment="1">
      <alignment horizontal="center" vertical="center"/>
    </xf>
    <xf numFmtId="0" fontId="90" fillId="13" borderId="29" xfId="0" applyFont="1" applyFill="1" applyBorder="1" applyAlignment="1">
      <alignment horizontal="center" vertical="center" textRotation="90" wrapText="1"/>
    </xf>
    <xf numFmtId="0" fontId="32" fillId="0" borderId="46" xfId="0" applyFont="1" applyBorder="1"/>
    <xf numFmtId="0" fontId="32" fillId="0" borderId="25" xfId="0" applyFont="1" applyBorder="1"/>
    <xf numFmtId="2" fontId="100" fillId="13" borderId="28" xfId="0" applyNumberFormat="1" applyFont="1" applyFill="1" applyBorder="1" applyAlignment="1">
      <alignment horizontal="center" vertical="center"/>
    </xf>
    <xf numFmtId="0" fontId="98" fillId="13" borderId="45" xfId="0" applyFont="1" applyFill="1" applyBorder="1" applyAlignment="1">
      <alignment horizontal="center" vertical="center"/>
    </xf>
    <xf numFmtId="0" fontId="97" fillId="13" borderId="26" xfId="0" applyFont="1" applyFill="1" applyBorder="1" applyAlignment="1">
      <alignment horizontal="center"/>
    </xf>
    <xf numFmtId="0" fontId="32" fillId="0" borderId="26" xfId="0" applyFont="1" applyBorder="1"/>
    <xf numFmtId="0" fontId="28" fillId="14" borderId="29" xfId="0" applyFont="1" applyFill="1" applyBorder="1" applyAlignment="1">
      <alignment horizontal="center" vertical="center" textRotation="90" wrapText="1"/>
    </xf>
    <xf numFmtId="0" fontId="92" fillId="13" borderId="28" xfId="0" applyFont="1" applyFill="1" applyBorder="1" applyAlignment="1">
      <alignment horizontal="center" vertical="center"/>
    </xf>
    <xf numFmtId="0" fontId="32" fillId="0" borderId="45" xfId="0" applyFont="1" applyBorder="1"/>
    <xf numFmtId="1" fontId="90" fillId="13" borderId="29" xfId="0" applyNumberFormat="1" applyFont="1" applyFill="1" applyBorder="1" applyAlignment="1">
      <alignment horizontal="center" vertical="center" textRotation="90" wrapText="1"/>
    </xf>
    <xf numFmtId="0" fontId="98" fillId="13" borderId="45" xfId="0" applyFont="1" applyFill="1" applyBorder="1" applyAlignment="1">
      <alignment horizontal="center" vertical="center" wrapText="1"/>
    </xf>
    <xf numFmtId="0" fontId="90" fillId="13" borderId="29" xfId="0" applyFont="1" applyFill="1" applyBorder="1" applyAlignment="1">
      <alignment horizontal="center" vertical="center" wrapText="1"/>
    </xf>
    <xf numFmtId="0" fontId="91" fillId="13" borderId="28" xfId="0" applyFont="1" applyFill="1" applyBorder="1" applyAlignment="1">
      <alignment horizontal="center" vertical="center"/>
    </xf>
    <xf numFmtId="0" fontId="83" fillId="0" borderId="0" xfId="0" applyFont="1" applyAlignment="1">
      <alignment horizontal="center"/>
    </xf>
    <xf numFmtId="0" fontId="0" fillId="0" borderId="0" xfId="0" applyFont="1" applyAlignment="1"/>
    <xf numFmtId="0" fontId="21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166" fontId="86" fillId="0" borderId="0" xfId="0" applyNumberFormat="1" applyFont="1" applyAlignment="1">
      <alignment horizontal="center"/>
    </xf>
    <xf numFmtId="2" fontId="43" fillId="4" borderId="24" xfId="0" applyNumberFormat="1" applyFont="1" applyFill="1" applyBorder="1" applyAlignment="1">
      <alignment horizontal="center" vertical="center"/>
    </xf>
    <xf numFmtId="1" fontId="48" fillId="4" borderId="27" xfId="0" applyNumberFormat="1" applyFont="1" applyFill="1" applyBorder="1" applyAlignment="1">
      <alignment horizontal="center" vertical="center"/>
    </xf>
    <xf numFmtId="0" fontId="48" fillId="4" borderId="27" xfId="0" applyFont="1" applyFill="1" applyBorder="1" applyAlignment="1">
      <alignment horizontal="center" vertical="center"/>
    </xf>
    <xf numFmtId="0" fontId="43" fillId="4" borderId="24" xfId="0" applyFont="1" applyFill="1" applyBorder="1" applyAlignment="1">
      <alignment horizontal="center" vertical="center" wrapText="1"/>
    </xf>
    <xf numFmtId="0" fontId="43" fillId="4" borderId="24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 textRotation="90" wrapText="1"/>
    </xf>
    <xf numFmtId="1" fontId="25" fillId="4" borderId="24" xfId="0" applyNumberFormat="1" applyFont="1" applyFill="1" applyBorder="1" applyAlignment="1">
      <alignment horizontal="center" vertical="center" textRotation="90" wrapText="1"/>
    </xf>
    <xf numFmtId="2" fontId="45" fillId="4" borderId="24" xfId="0" applyNumberFormat="1" applyFont="1" applyFill="1" applyBorder="1" applyAlignment="1">
      <alignment horizontal="center" vertical="center"/>
    </xf>
    <xf numFmtId="2" fontId="43" fillId="4" borderId="29" xfId="0" applyNumberFormat="1" applyFont="1" applyFill="1" applyBorder="1" applyAlignment="1">
      <alignment horizontal="center" vertical="center"/>
    </xf>
    <xf numFmtId="0" fontId="43" fillId="4" borderId="27" xfId="0" applyFont="1" applyFill="1" applyBorder="1" applyAlignment="1">
      <alignment horizontal="center" vertical="center"/>
    </xf>
    <xf numFmtId="0" fontId="41" fillId="4" borderId="26" xfId="0" applyFont="1" applyFill="1" applyBorder="1" applyAlignment="1">
      <alignment horizontal="center"/>
    </xf>
    <xf numFmtId="0" fontId="28" fillId="5" borderId="24" xfId="0" applyFont="1" applyFill="1" applyBorder="1" applyAlignment="1">
      <alignment horizontal="center" vertical="center" textRotation="90" wrapText="1"/>
    </xf>
    <xf numFmtId="0" fontId="27" fillId="4" borderId="24" xfId="0" applyFont="1" applyFill="1" applyBorder="1" applyAlignment="1">
      <alignment horizontal="center" vertical="center"/>
    </xf>
    <xf numFmtId="0" fontId="43" fillId="4" borderId="27" xfId="0" applyFont="1" applyFill="1" applyBorder="1" applyAlignment="1">
      <alignment horizontal="center" vertical="center" wrapText="1"/>
    </xf>
    <xf numFmtId="0" fontId="25" fillId="4" borderId="24" xfId="0" applyFont="1" applyFill="1" applyBorder="1" applyAlignment="1">
      <alignment horizontal="center" vertical="center" wrapText="1"/>
    </xf>
    <xf numFmtId="0" fontId="26" fillId="4" borderId="24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166" fontId="22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</cellXfs>
  <cellStyles count="5">
    <cellStyle name="Comma" xfId="1" builtinId="3"/>
    <cellStyle name="Excel_BuiltIn_Calculation" xfId="3"/>
    <cellStyle name="Normal" xfId="0" builtinId="0"/>
    <cellStyle name="Normal 2 2" xfId="4"/>
    <cellStyle name="Normal_CLASSlist_FirstYears20102011f" xfId="2"/>
  </cellStyles>
  <dxfs count="11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C99FF"/>
        </patternFill>
      </fill>
    </dxf>
    <dxf>
      <fill>
        <patternFill>
          <bgColor rgb="FFFFFF00"/>
        </patternFill>
      </fill>
    </dxf>
    <dxf>
      <font>
        <sz val="11"/>
        <color rgb="FF800080"/>
      </font>
      <fill>
        <patternFill>
          <bgColor rgb="FFFF99CC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 patternType="solid">
          <fgColor rgb="FFFFFF00"/>
          <bgColor rgb="FFFFFF00"/>
        </patternFill>
      </fill>
    </dxf>
    <dxf>
      <font>
        <sz val="11"/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CC99FF"/>
          <bgColor rgb="FFCC99FF"/>
        </patternFill>
      </fill>
    </dxf>
    <dxf>
      <fill>
        <patternFill patternType="solid">
          <fgColor rgb="FFFFFF00"/>
          <bgColor rgb="FFFFFF00"/>
        </patternFill>
      </fill>
    </dxf>
    <dxf>
      <font>
        <sz val="11"/>
        <color rgb="FF800080"/>
      </font>
      <fill>
        <patternFill patternType="solid">
          <fgColor rgb="FFFF99CC"/>
          <bgColor rgb="FFFF99CC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46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z val="11"/>
        <color rgb="FF800080"/>
      </font>
      <fill>
        <patternFill patternType="solid">
          <fgColor rgb="FFFF99CC"/>
          <bgColor rgb="FFFF99CC"/>
        </patternFill>
      </fill>
    </dxf>
    <dxf>
      <font>
        <sz val="11"/>
        <color rgb="FF800080"/>
      </font>
      <fill>
        <patternFill patternType="solid">
          <fgColor rgb="FFFF99CC"/>
          <bgColor rgb="FFFF99CC"/>
        </patternFill>
      </fill>
    </dxf>
    <dxf>
      <font>
        <sz val="11"/>
        <color rgb="FF800080"/>
      </font>
      <fill>
        <patternFill patternType="solid">
          <fgColor rgb="FFFF99CC"/>
          <bgColor rgb="FFFF99CC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46"/>
        </patternFill>
      </fill>
    </dxf>
    <dxf>
      <fill>
        <patternFill>
          <fgColor indexed="10"/>
          <bgColor indexed="13"/>
        </patternFill>
      </fill>
    </dxf>
    <dxf>
      <font>
        <b val="0"/>
        <i val="0"/>
        <sz val="11"/>
        <color indexed="20"/>
      </font>
      <fill>
        <patternFill>
          <fgColor indexed="10"/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ont>
        <condense val="0"/>
        <extend val="0"/>
        <color indexed="20"/>
      </font>
      <fill>
        <patternFill>
          <bgColor indexed="10"/>
        </patternFill>
      </fill>
    </dxf>
    <dxf>
      <fill>
        <patternFill>
          <bgColor indexed="33"/>
        </patternFill>
      </fill>
    </dxf>
    <dxf>
      <fill>
        <patternFill>
          <bgColor theme="3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9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.xml"/><Relationship Id="rId34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22.xml"/><Relationship Id="rId47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9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externalLink" Target="externalLinks/externalLink12.xml"/><Relationship Id="rId37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0.xml"/><Relationship Id="rId45" Type="http://schemas.openxmlformats.org/officeDocument/2006/relationships/externalLink" Target="externalLinks/externalLink2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1.xml"/><Relationship Id="rId44" Type="http://schemas.openxmlformats.org/officeDocument/2006/relationships/externalLink" Target="externalLinks/externalLink2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43" Type="http://schemas.openxmlformats.org/officeDocument/2006/relationships/externalLink" Target="externalLinks/externalLink23.xml"/><Relationship Id="rId48" Type="http://schemas.openxmlformats.org/officeDocument/2006/relationships/externalLink" Target="externalLinks/externalLink2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26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36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[19]MECHT!$D$136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[19]MECHT!$E$135:$J$135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[19]MECHT!$E$136:$J$136</c:f>
              <c:numCache>
                <c:formatCode>General</c:formatCode>
                <c:ptCount val="6"/>
                <c:pt idx="1">
                  <c:v>20</c:v>
                </c:pt>
                <c:pt idx="2">
                  <c:v>27</c:v>
                </c:pt>
                <c:pt idx="3">
                  <c:v>33</c:v>
                </c:pt>
                <c:pt idx="4">
                  <c:v>19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2-4EE3-9EC4-1A1C9835D25B}"/>
            </c:ext>
          </c:extLst>
        </c:ser>
        <c:ser>
          <c:idx val="1"/>
          <c:order val="1"/>
          <c:tx>
            <c:strRef>
              <c:f>[19]MECHT!$D$137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[19]MECHT!$E$135:$J$135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[19]MECHT!$E$137:$J$137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2-4EE3-9EC4-1A1C9835D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[19]MECHT!$D$136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[19]MECHT!$E$135:$J$135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[19]MECHT!$E$136:$J$136</c:f>
              <c:numCache>
                <c:formatCode>General</c:formatCode>
                <c:ptCount val="6"/>
                <c:pt idx="1">
                  <c:v>20</c:v>
                </c:pt>
                <c:pt idx="2">
                  <c:v>27</c:v>
                </c:pt>
                <c:pt idx="3">
                  <c:v>33</c:v>
                </c:pt>
                <c:pt idx="4">
                  <c:v>19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D2-4261-8FB3-0A65EEA1799C}"/>
            </c:ext>
          </c:extLst>
        </c:ser>
        <c:ser>
          <c:idx val="1"/>
          <c:order val="1"/>
          <c:tx>
            <c:strRef>
              <c:f>[19]MECHT!$D$137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[19]MECHT!$E$135:$J$135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[19]MECHT!$E$137:$J$137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D2-4261-8FB3-0A65EEA17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[20]MECHT!$D$138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[20]MECHT!$E$137:$J$137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[20]MECHT!$E$138:$J$138</c:f>
              <c:numCache>
                <c:formatCode>General</c:formatCode>
                <c:ptCount val="6"/>
                <c:pt idx="1">
                  <c:v>31</c:v>
                </c:pt>
                <c:pt idx="2">
                  <c:v>45</c:v>
                </c:pt>
                <c:pt idx="3">
                  <c:v>21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E-4531-8ADD-246EB33E258B}"/>
            </c:ext>
          </c:extLst>
        </c:ser>
        <c:ser>
          <c:idx val="1"/>
          <c:order val="1"/>
          <c:tx>
            <c:strRef>
              <c:f>[20]MECHT!$D$139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[20]MECHT!$E$137:$J$137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[20]MECHT!$E$139:$J$139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E-4531-8ADD-246EB33E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[21]MECHT!$D$136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[21]MECHT!$E$135:$J$135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[21]MECHT!$E$136:$J$136</c:f>
              <c:numCache>
                <c:formatCode>General</c:formatCode>
                <c:ptCount val="6"/>
                <c:pt idx="1">
                  <c:v>27</c:v>
                </c:pt>
                <c:pt idx="2">
                  <c:v>24</c:v>
                </c:pt>
                <c:pt idx="3">
                  <c:v>28</c:v>
                </c:pt>
                <c:pt idx="4">
                  <c:v>20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A-491E-851A-099E49D783BA}"/>
            </c:ext>
          </c:extLst>
        </c:ser>
        <c:ser>
          <c:idx val="1"/>
          <c:order val="1"/>
          <c:tx>
            <c:strRef>
              <c:f>[21]MECHT!$D$137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[21]MECHT!$E$135:$J$135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[21]MECHT!$E$137:$J$137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A-491E-851A-099E49D7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[22]MECHT!$D$137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[22]MECHT!$E$136:$J$136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[22]MECHT!$E$137:$J$137</c:f>
              <c:numCache>
                <c:formatCode>General</c:formatCode>
                <c:ptCount val="6"/>
                <c:pt idx="1">
                  <c:v>28</c:v>
                </c:pt>
                <c:pt idx="2">
                  <c:v>34</c:v>
                </c:pt>
                <c:pt idx="3">
                  <c:v>32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C-450F-BF62-AE63E3450829}"/>
            </c:ext>
          </c:extLst>
        </c:ser>
        <c:ser>
          <c:idx val="1"/>
          <c:order val="1"/>
          <c:tx>
            <c:strRef>
              <c:f>[22]MECHT!$D$138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[22]MECHT!$E$136:$J$136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[22]MECHT!$E$138:$J$138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C-450F-BF62-AE63E345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683976"/>
        <c:axId val="256575976"/>
      </c:lineChart>
      <c:catAx>
        <c:axId val="256683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6575976"/>
        <c:crosses val="autoZero"/>
        <c:auto val="1"/>
        <c:lblAlgn val="ctr"/>
        <c:lblOffset val="100"/>
        <c:noMultiLvlLbl val="0"/>
      </c:catAx>
      <c:valAx>
        <c:axId val="256575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683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[23]MECHT!$D$137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[23]MECHT!$E$136:$J$136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[23]MECHT!$E$137:$J$137</c:f>
              <c:numCache>
                <c:formatCode>General</c:formatCode>
                <c:ptCount val="6"/>
                <c:pt idx="1">
                  <c:v>28</c:v>
                </c:pt>
                <c:pt idx="2">
                  <c:v>34</c:v>
                </c:pt>
                <c:pt idx="3">
                  <c:v>32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F-4CEF-A56D-3D4F46620192}"/>
            </c:ext>
          </c:extLst>
        </c:ser>
        <c:ser>
          <c:idx val="1"/>
          <c:order val="1"/>
          <c:tx>
            <c:strRef>
              <c:f>[23]MECHT!$D$138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[23]MECHT!$E$136:$J$136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[23]MECHT!$E$138:$J$138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EF-4CEF-A56D-3D4F4662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420792"/>
        <c:axId val="251422200"/>
      </c:lineChart>
      <c:catAx>
        <c:axId val="251420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1422200"/>
        <c:crosses val="autoZero"/>
        <c:auto val="1"/>
        <c:lblAlgn val="ctr"/>
        <c:lblOffset val="100"/>
        <c:noMultiLvlLbl val="0"/>
      </c:catAx>
      <c:valAx>
        <c:axId val="25142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420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[24]MECHT!$D$135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[24]MECHT!$E$134:$K$134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[24]MECHT!$E$135:$K$135</c:f>
              <c:numCache>
                <c:formatCode>General</c:formatCode>
                <c:ptCount val="7"/>
                <c:pt idx="1">
                  <c:v>21</c:v>
                </c:pt>
                <c:pt idx="2">
                  <c:v>33</c:v>
                </c:pt>
                <c:pt idx="3">
                  <c:v>30</c:v>
                </c:pt>
                <c:pt idx="4">
                  <c:v>16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1-4C5F-875C-BA7EE17594BD}"/>
            </c:ext>
          </c:extLst>
        </c:ser>
        <c:ser>
          <c:idx val="1"/>
          <c:order val="1"/>
          <c:tx>
            <c:strRef>
              <c:f>[24]MECHT!$D$136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[24]MECHT!$E$134:$K$134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[24]MECHT!$E$136:$K$136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1-4C5F-875C-BA7EE1759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'[25]MET 2.2-Oct 2022-Jan 2023 Sem.'!$D$137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'[25]MET 2.2-Oct 2022-Jan 2023 Sem.'!$E$136:$K$136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D</c:v>
                </c:pt>
                <c:pt idx="6">
                  <c:v>E</c:v>
                </c:pt>
              </c:strCache>
            </c:strRef>
          </c:cat>
          <c:val>
            <c:numRef>
              <c:f>'[25]MET 2.2-Oct 2022-Jan 2023 Sem.'!$E$137:$K$137</c:f>
              <c:numCache>
                <c:formatCode>General</c:formatCode>
                <c:ptCount val="7"/>
                <c:pt idx="1">
                  <c:v>17</c:v>
                </c:pt>
                <c:pt idx="2">
                  <c:v>29</c:v>
                </c:pt>
                <c:pt idx="3">
                  <c:v>26</c:v>
                </c:pt>
                <c:pt idx="4">
                  <c:v>21</c:v>
                </c:pt>
                <c:pt idx="5">
                  <c:v>21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2-47A8-B905-4BB763E3129E}"/>
            </c:ext>
          </c:extLst>
        </c:ser>
        <c:ser>
          <c:idx val="1"/>
          <c:order val="1"/>
          <c:tx>
            <c:strRef>
              <c:f>'[25]MET 2.2-Oct 2022-Jan 2023 Sem.'!$D$138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'[25]MET 2.2-Oct 2022-Jan 2023 Sem.'!$E$136:$K$136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D</c:v>
                </c:pt>
                <c:pt idx="6">
                  <c:v>E</c:v>
                </c:pt>
              </c:strCache>
            </c:strRef>
          </c:cat>
          <c:val>
            <c:numRef>
              <c:f>'[25]MET 2.2-Oct 2022-Jan 2023 Sem.'!$E$138:$K$138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2-47A8-B905-4BB763E3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07848"/>
        <c:axId val="382834264"/>
      </c:lineChart>
      <c:catAx>
        <c:axId val="35007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2834264"/>
        <c:crosses val="autoZero"/>
        <c:auto val="1"/>
        <c:lblAlgn val="ctr"/>
        <c:lblOffset val="100"/>
        <c:noMultiLvlLbl val="0"/>
      </c:catAx>
      <c:valAx>
        <c:axId val="38283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00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'[1]Mecht 1.1'!$D$132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'[1]Mecht 1.1'!$E$131:$J$131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'[1]Mecht 1.1'!$E$132:$J$132</c:f>
              <c:numCache>
                <c:formatCode>General</c:formatCode>
                <c:ptCount val="6"/>
                <c:pt idx="1">
                  <c:v>4</c:v>
                </c:pt>
                <c:pt idx="2">
                  <c:v>32</c:v>
                </c:pt>
                <c:pt idx="3">
                  <c:v>49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D-41A3-8B50-D48F68B2CD2A}"/>
            </c:ext>
          </c:extLst>
        </c:ser>
        <c:ser>
          <c:idx val="1"/>
          <c:order val="1"/>
          <c:tx>
            <c:strRef>
              <c:f>'[1]Mecht 1.1'!$D$133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'[1]Mecht 1.1'!$E$131:$J$131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'[1]Mecht 1.1'!$E$133:$J$133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D-41A3-8B50-D48F68B2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[27]MECHT!$D$138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[27]MECHT!$E$137:$J$137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[27]MECHT!$E$138:$J$138</c:f>
              <c:numCache>
                <c:formatCode>General</c:formatCode>
                <c:ptCount val="6"/>
                <c:pt idx="1">
                  <c:v>21</c:v>
                </c:pt>
                <c:pt idx="2">
                  <c:v>40</c:v>
                </c:pt>
                <c:pt idx="3">
                  <c:v>30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4-4EDA-8D4D-1C61E094D435}"/>
            </c:ext>
          </c:extLst>
        </c:ser>
        <c:ser>
          <c:idx val="1"/>
          <c:order val="1"/>
          <c:tx>
            <c:strRef>
              <c:f>[27]MECHT!$D$139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[27]MECHT!$E$137:$J$137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[27]MECHT!$E$139:$J$139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4-4EDA-8D4D-1C61E094D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81008"/>
        <c:axId val="270314240"/>
      </c:lineChart>
      <c:catAx>
        <c:axId val="19808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314240"/>
        <c:crosses val="autoZero"/>
        <c:auto val="1"/>
        <c:lblAlgn val="ctr"/>
        <c:lblOffset val="100"/>
        <c:noMultiLvlLbl val="0"/>
      </c:catAx>
      <c:valAx>
        <c:axId val="27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v>I.E.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[28]MECHT!$E$150:$K$150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[28]MECHT!$E$151:$K$151</c:f>
              <c:numCache>
                <c:formatCode>General</c:formatCode>
                <c:ptCount val="7"/>
                <c:pt idx="1">
                  <c:v>22</c:v>
                </c:pt>
                <c:pt idx="2">
                  <c:v>32</c:v>
                </c:pt>
                <c:pt idx="3">
                  <c:v>25</c:v>
                </c:pt>
                <c:pt idx="4">
                  <c:v>14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C-484D-BE1E-09C388DA2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96711"/>
        <c:axId val="1667884845"/>
      </c:lineChart>
      <c:catAx>
        <c:axId val="663896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7884845"/>
        <c:crosses val="autoZero"/>
        <c:auto val="1"/>
        <c:lblAlgn val="ctr"/>
        <c:lblOffset val="100"/>
        <c:noMultiLvlLbl val="1"/>
      </c:catAx>
      <c:valAx>
        <c:axId val="1667884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638967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[29]MECHT!$D$133</c:f>
              <c:strCache>
                <c:ptCount val="1"/>
                <c:pt idx="0">
                  <c:v>I.E.</c:v>
                </c:pt>
              </c:strCache>
            </c:strRef>
          </c:tx>
          <c:marker>
            <c:symbol val="none"/>
          </c:marker>
          <c:cat>
            <c:strRef>
              <c:f>[29]MECHT!$E$132:$J$132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[29]MECHT!$E$133:$J$133</c:f>
              <c:numCache>
                <c:formatCode>General</c:formatCode>
                <c:ptCount val="6"/>
                <c:pt idx="1">
                  <c:v>7</c:v>
                </c:pt>
                <c:pt idx="2">
                  <c:v>30</c:v>
                </c:pt>
                <c:pt idx="3">
                  <c:v>37</c:v>
                </c:pt>
                <c:pt idx="4">
                  <c:v>24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E-41D4-A10A-3E50AB650910}"/>
            </c:ext>
          </c:extLst>
        </c:ser>
        <c:ser>
          <c:idx val="1"/>
          <c:order val="1"/>
          <c:tx>
            <c:strRef>
              <c:f>[29]MECHT!$D$134</c:f>
              <c:strCache>
                <c:ptCount val="1"/>
                <c:pt idx="0">
                  <c:v>E.E. </c:v>
                </c:pt>
              </c:strCache>
            </c:strRef>
          </c:tx>
          <c:marker>
            <c:symbol val="none"/>
          </c:marker>
          <c:cat>
            <c:strRef>
              <c:f>[29]MECHT!$E$132:$J$132</c:f>
              <c:strCache>
                <c:ptCount val="6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[29]MECHT!$E$134:$J$134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E-41D4-A10A-3E50AB650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50720"/>
        <c:axId val="66764800"/>
      </c:lineChart>
      <c:catAx>
        <c:axId val="66750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764800"/>
        <c:crosses val="autoZero"/>
        <c:auto val="1"/>
        <c:lblAlgn val="ctr"/>
        <c:lblOffset val="100"/>
        <c:noMultiLvlLbl val="0"/>
      </c:catAx>
      <c:valAx>
        <c:axId val="6676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75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v>I.E.</c:v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Pt>
            <c:idx val="0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1-1730-4479-95A1-216E87B2E844}"/>
              </c:ext>
            </c:extLst>
          </c:dPt>
          <c:dPt>
            <c:idx val="1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3-1730-4479-95A1-216E87B2E844}"/>
              </c:ext>
            </c:extLst>
          </c:dPt>
          <c:dPt>
            <c:idx val="2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5-1730-4479-95A1-216E87B2E844}"/>
              </c:ext>
            </c:extLst>
          </c:dPt>
          <c:dPt>
            <c:idx val="3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7-1730-4479-95A1-216E87B2E844}"/>
              </c:ext>
            </c:extLst>
          </c:dPt>
          <c:dPt>
            <c:idx val="4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9-1730-4479-95A1-216E87B2E844}"/>
              </c:ext>
            </c:extLst>
          </c:dPt>
          <c:dPt>
            <c:idx val="5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B-1730-4479-95A1-216E87B2E844}"/>
              </c:ext>
            </c:extLst>
          </c:dPt>
          <c:dPt>
            <c:idx val="6"/>
            <c:bubble3D val="0"/>
            <c:spPr>
              <a:ln w="19080">
                <a:noFill/>
              </a:ln>
            </c:spPr>
            <c:extLst>
              <c:ext xmlns:c16="http://schemas.microsoft.com/office/drawing/2014/chart" uri="{C3380CC4-5D6E-409C-BE32-E72D297353CC}">
                <c16:uniqueId val="{0000000D-1730-4479-95A1-216E87B2E844}"/>
              </c:ext>
            </c:extLst>
          </c:dPt>
          <c:cat>
            <c:strRef>
              <c:f>'[30]Mecht 1.1'!$E$138:$K$138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</c:strCache>
            </c:strRef>
          </c:cat>
          <c:val>
            <c:numRef>
              <c:f>'[30]Mecht 1.1'!$E$139:$K$139</c:f>
              <c:numCache>
                <c:formatCode>General</c:formatCode>
                <c:ptCount val="7"/>
                <c:pt idx="1">
                  <c:v>26</c:v>
                </c:pt>
                <c:pt idx="2">
                  <c:v>29</c:v>
                </c:pt>
                <c:pt idx="3">
                  <c:v>27</c:v>
                </c:pt>
                <c:pt idx="4">
                  <c:v>18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730-4479-95A1-216E87B2E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2055168"/>
        <c:axId val="62056704"/>
      </c:lineChart>
      <c:catAx>
        <c:axId val="6205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62056704"/>
        <c:crosses val="autoZero"/>
        <c:auto val="1"/>
        <c:lblAlgn val="ctr"/>
        <c:lblOffset val="100"/>
        <c:noMultiLvlLbl val="0"/>
      </c:catAx>
      <c:valAx>
        <c:axId val="6205670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6205516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1A1A1A"/>
              </a:solidFill>
              <a:latin typeface="Calibri"/>
              <a:ea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" name="Text Box 1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" name="Text Box 1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" name="Text Box 1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" name="Text Box 1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" name="Text Box 1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" name="Text Box 1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" name="Text Box 1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" name="Text Box 1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" name="Text Box 1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" name="Text Box 2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" name="Text Box 2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" name="Text Box 2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" name="Text Box 2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" name="Text Box 2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" name="Text Box 2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" name="Text Box 2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" name="Text Box 2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" name="Text Box 2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" name="Text Box 3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" name="Text Box 3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9" name="Text Box 3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0" name="Text Box 3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1" name="Text Box 3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2" name="Text Box 3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3" name="Text Box 3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4" name="Text Box 3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5" name="Text Box 3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6" name="Text Box 3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7" name="Text Box 4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8" name="Text Box 4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39" name="Text Box 4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0" name="Text Box 4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1" name="Text Box 4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2" name="Text Box 4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3" name="Text Box 4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6" name="Text Box 4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7" name="Text Box 5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8" name="Text Box 5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49" name="Text Box 5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50" name="Text Box 5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51" name="Text Box 54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52" name="Text Box 55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53" name="Text Box 56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54" name="Text Box 57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55" name="Text Box 5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56" name="Text Box 5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57" name="Text Box 6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58" name="Text Box 6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59" name="Text Box 6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0" name="Text Box 6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1" name="Text Box 6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2" name="Text Box 6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3" name="Text Box 6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4" name="Text Box 6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5" name="Text Box 6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6" name="Text Box 6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7" name="Text Box 7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" name="Text Box 7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" name="Text Box 7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" name="Text Box 7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" name="Text Box 7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2" name="Text Box 7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3" name="Text Box 7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4" name="Text Box 7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5" name="Text Box 7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6" name="Text Box 7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7" name="Text Box 8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8" name="Text Box 8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9" name="Text Box 8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0" name="Text Box 8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1" name="Text Box 8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2" name="Text Box 8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3" name="Text Box 8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4" name="Text Box 8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5" name="Text Box 8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6" name="Text Box 8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7" name="Text Box 9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8" name="Text Box 9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89" name="Text Box 9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0" name="Text Box 9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1" name="Text Box 9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2" name="Text Box 9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3" name="Text Box 9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4" name="Text Box 9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5" name="Text Box 9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6" name="Text Box 9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7" name="Text Box 10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98" name="Text Box 10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99" name="Text Box 10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0" name="Text Box 10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1" name="Text Box 10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2" name="Text Box 10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3" name="Text Box 10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4" name="Text Box 10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5" name="Text Box 10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6" name="Text Box 10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7" name="Text Box 11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8" name="Text Box 11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09" name="Text Box 11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0" name="Text Box 11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1" name="Text Box 11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2" name="Text Box 11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3" name="Text Box 11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4" name="Text Box 11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5" name="Text Box 11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6" name="Text Box 11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7" name="Text Box 12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8" name="Text Box 12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19" name="Text Box 12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0" name="Text Box 12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1" name="Text Box 12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2" name="Text Box 12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3" name="Text Box 12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4" name="Text Box 12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5" name="Text Box 12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6" name="Text Box 12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7" name="Text Box 13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8" name="Text Box 13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29" name="Text Box 13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0" name="Text Box 13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1" name="Text Box 13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2" name="Text Box 13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3" name="Text Box 13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4" name="Text Box 13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5" name="Text Box 13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6" name="Text Box 13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7" name="Text Box 14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8" name="Text Box 14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39" name="Text Box 14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0" name="Text Box 14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1" name="Text Box 14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2" name="Text Box 14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3" name="Text Box 14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4" name="Text Box 14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5" name="Text Box 14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6" name="Text Box 14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47" name="Text Box 15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48" name="Text Box 15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49" name="Text Box 15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50" name="Text Box 15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51" name="Text Box 15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2" name="Text Box 15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3" name="Text Box 15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4" name="Text Box 15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5" name="Text Box 15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6" name="Text Box 15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7" name="Text Box 16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8" name="Text Box 16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59" name="Text Box 16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0" name="Text Box 16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1" name="Text Box 16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2" name="Text Box 16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3" name="Text Box 16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4" name="Text Box 16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5" name="Text Box 16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6" name="Text Box 16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7" name="Text Box 17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8" name="Text Box 17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69" name="Text Box 17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0" name="Text Box 17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1" name="Text Box 17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2" name="Text Box 17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3" name="Text Box 17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4" name="Text Box 17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5" name="Text Box 17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6" name="Text Box 17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7" name="Text Box 18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8" name="Text Box 18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79" name="Text Box 18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0" name="Text Box 18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1" name="Text Box 18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2" name="Text Box 18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3" name="Text Box 18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4" name="Text Box 18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5" name="Text Box 18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6" name="Text Box 18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7" name="Text Box 19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8" name="Text Box 19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89" name="Text Box 19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0" name="Text Box 19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1" name="Text Box 19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2" name="Text Box 19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3" name="Text Box 19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4" name="Text Box 19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5" name="Text Box 19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196" name="Text Box 19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97" name="Text Box 200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98" name="Text Box 20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99" name="Text Box 20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200" name="Text Box 20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1" name="Text Box 20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2" name="Text Box 20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3" name="Text Box 20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4" name="Text Box 20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5" name="Text Box 20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6" name="Text Box 20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7" name="Text Box 21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8" name="Text Box 21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09" name="Text Box 21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0" name="Text Box 21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1" name="Text Box 21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2" name="Text Box 21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3" name="Text Box 21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4" name="Text Box 21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5" name="Text Box 21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6" name="Text Box 21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7" name="Text Box 22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8" name="Text Box 22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19" name="Text Box 22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0" name="Text Box 22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1" name="Text Box 22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2" name="Text Box 22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3" name="Text Box 22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4" name="Text Box 22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5" name="Text Box 22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6" name="Text Box 22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7" name="Text Box 23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8" name="Text Box 23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29" name="Text Box 23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0" name="Text Box 23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1" name="Text Box 23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2" name="Text Box 23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3" name="Text Box 23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4" name="Text Box 23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5" name="Text Box 23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6" name="Text Box 23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7" name="Text Box 24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8" name="Text Box 24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39" name="Text Box 24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0" name="Text Box 24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1" name="Text Box 24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2" name="Text Box 24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3" name="Text Box 24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4" name="Text Box 24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45" name="Text Box 24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246" name="Text Box 249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247" name="Text Box 250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248" name="Text Box 25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249" name="Text Box 25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0" name="Text Box 25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1" name="Text Box 25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2" name="Text Box 25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3" name="Text Box 25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4" name="Text Box 25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5" name="Text Box 25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6" name="Text Box 25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7" name="Text Box 26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8" name="Text Box 26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59" name="Text Box 26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0" name="Text Box 26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1" name="Text Box 26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2" name="Text Box 26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3" name="Text Box 26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4" name="Text Box 26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5" name="Text Box 26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6" name="Text Box 26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7" name="Text Box 27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8" name="Text Box 27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69" name="Text Box 27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0" name="Text Box 27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1" name="Text Box 27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2" name="Text Box 27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3" name="Text Box 27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4" name="Text Box 27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5" name="Text Box 27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6" name="Text Box 27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7" name="Text Box 28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8" name="Text Box 28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79" name="Text Box 28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0" name="Text Box 28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1" name="Text Box 28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2" name="Text Box 28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3" name="Text Box 28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4" name="Text Box 28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5" name="Text Box 28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6" name="Text Box 28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7" name="Text Box 29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8" name="Text Box 29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89" name="Text Box 29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90" name="Text Box 29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91" name="Text Box 29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92" name="Text Box 29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93" name="Text Box 29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294" name="Text Box 29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295" name="Text Box 298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296" name="Text Box 299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297" name="Text Box 300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298" name="Text Box 301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299" name="Text Box 302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0" name="Text Box 303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1" name="Text Box 304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2" name="Text Box 305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3" name="Text Box 306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4" name="Text Box 307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5" name="Text Box 308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6" name="Text Box 309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7" name="Text Box 310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8" name="Text Box 311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09" name="Text Box 312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0" name="Text Box 313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1" name="Text Box 314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2" name="Text Box 315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3" name="Text Box 316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4" name="Text Box 317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5" name="Text Box 318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6" name="Text Box 319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7" name="Text Box 320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8" name="Text Box 321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319" name="Text Box 322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321" name="Text Box 6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322" name="Text Box 7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323" name="Text Box 8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24" name="Text Box 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25" name="Text Box 1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26" name="Text Box 1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27" name="Text Box 1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28" name="Text Box 1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29" name="Text Box 1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0" name="Text Box 1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1" name="Text Box 1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2" name="Text Box 1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3" name="Text Box 1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4" name="Text Box 1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5" name="Text Box 2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6" name="Text Box 2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7" name="Text Box 2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8" name="Text Box 2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39" name="Text Box 2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0" name="Text Box 2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1" name="Text Box 2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2" name="Text Box 2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3" name="Text Box 2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4" name="Text Box 2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5" name="Text Box 3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6" name="Text Box 3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7" name="Text Box 3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8" name="Text Box 3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49" name="Text Box 3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0" name="Text Box 3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1" name="Text Box 3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2" name="Text Box 3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3" name="Text Box 3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4" name="Text Box 3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5" name="Text Box 4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6" name="Text Box 4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7" name="Text Box 4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8" name="Text Box 4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59" name="Text Box 4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0" name="Text Box 4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1" name="Text Box 4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3" name="Text Box 4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4" name="Text Box 4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5" name="Text Box 5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6" name="Text Box 5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7" name="Text Box 5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368" name="Text Box 5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69" name="Text Box 5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0" name="Text Box 5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1" name="Text Box 6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2" name="Text Box 6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3" name="Text Box 6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4" name="Text Box 6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5" name="Text Box 6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6" name="Text Box 6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7" name="Text Box 66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8" name="Text Box 67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79" name="Text Box 6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0" name="Text Box 6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1" name="Text Box 7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2" name="Text Box 7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3" name="Text Box 7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4" name="Text Box 7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5" name="Text Box 7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6" name="Text Box 7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7" name="Text Box 76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8" name="Text Box 77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89" name="Text Box 7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0" name="Text Box 7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1" name="Text Box 8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2" name="Text Box 8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3" name="Text Box 8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4" name="Text Box 8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5" name="Text Box 8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6" name="Text Box 8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7" name="Text Box 86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8" name="Text Box 87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399" name="Text Box 8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0" name="Text Box 8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1" name="Text Box 9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2" name="Text Box 9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3" name="Text Box 9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4" name="Text Box 9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5" name="Text Box 9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406" name="Text Box 9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127958</xdr:colOff>
      <xdr:row>25</xdr:row>
      <xdr:rowOff>0</xdr:rowOff>
    </xdr:from>
    <xdr:ext cx="86265" cy="362309"/>
    <xdr:sp macro="" textlink="">
      <xdr:nvSpPr>
        <xdr:cNvPr id="407" name="Text Box 96"/>
        <xdr:cNvSpPr txBox="1">
          <a:spLocks noChangeArrowheads="1"/>
        </xdr:cNvSpPr>
      </xdr:nvSpPr>
      <xdr:spPr bwMode="auto">
        <a:xfrm>
          <a:off x="680408" y="8754343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65314</xdr:colOff>
      <xdr:row>25</xdr:row>
      <xdr:rowOff>0</xdr:rowOff>
    </xdr:from>
    <xdr:ext cx="86265" cy="362309"/>
    <xdr:sp macro="" textlink="">
      <xdr:nvSpPr>
        <xdr:cNvPr id="408" name="Text Box 97"/>
        <xdr:cNvSpPr txBox="1">
          <a:spLocks noChangeArrowheads="1"/>
        </xdr:cNvSpPr>
      </xdr:nvSpPr>
      <xdr:spPr bwMode="auto">
        <a:xfrm>
          <a:off x="12809764" y="66103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1199070</xdr:colOff>
      <xdr:row>9</xdr:row>
      <xdr:rowOff>120770</xdr:rowOff>
    </xdr:from>
    <xdr:ext cx="86265" cy="362309"/>
    <xdr:sp macro="" textlink="">
      <xdr:nvSpPr>
        <xdr:cNvPr id="409" name="Text Box 98"/>
        <xdr:cNvSpPr txBox="1">
          <a:spLocks noChangeArrowheads="1"/>
        </xdr:cNvSpPr>
      </xdr:nvSpPr>
      <xdr:spPr bwMode="auto">
        <a:xfrm>
          <a:off x="3227895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10" name="Text Box 10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11" name="Text Box 10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12" name="Text Box 10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13" name="Text Box 10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14" name="Text Box 10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15" name="Text Box 10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16" name="Text Box 10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17" name="Text Box 10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18" name="Text Box 11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19" name="Text Box 11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0" name="Text Box 11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1" name="Text Box 11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2" name="Text Box 11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3" name="Text Box 11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4" name="Text Box 11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5" name="Text Box 11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6" name="Text Box 11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7" name="Text Box 11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8" name="Text Box 12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29" name="Text Box 12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0" name="Text Box 12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1" name="Text Box 12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2" name="Text Box 12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3" name="Text Box 12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4" name="Text Box 12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5" name="Text Box 12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6" name="Text Box 12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7" name="Text Box 12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8" name="Text Box 13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39" name="Text Box 13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0" name="Text Box 13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1" name="Text Box 13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2" name="Text Box 13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3" name="Text Box 13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4" name="Text Box 13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5" name="Text Box 13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6" name="Text Box 13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7" name="Text Box 13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8" name="Text Box 14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49" name="Text Box 14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0" name="Text Box 14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1" name="Text Box 14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2" name="Text Box 14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3" name="Text Box 14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4" name="Text Box 14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5" name="Text Box 14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6" name="Text Box 14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7" name="Text Box 14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58" name="Text Box 15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59" name="Text Box 15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60" name="Text Box 15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61" name="Text Box 15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462" name="Text Box 15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3" name="Text Box 15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4" name="Text Box 15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5" name="Text Box 15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6" name="Text Box 15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7" name="Text Box 15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8" name="Text Box 16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69" name="Text Box 16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0" name="Text Box 16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1" name="Text Box 16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2" name="Text Box 16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3" name="Text Box 16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4" name="Text Box 16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5" name="Text Box 16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6" name="Text Box 16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7" name="Text Box 16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8" name="Text Box 17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79" name="Text Box 17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0" name="Text Box 17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1" name="Text Box 17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2" name="Text Box 17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3" name="Text Box 17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4" name="Text Box 17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5" name="Text Box 17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6" name="Text Box 17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7" name="Text Box 17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8" name="Text Box 18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89" name="Text Box 18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0" name="Text Box 18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1" name="Text Box 18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2" name="Text Box 18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3" name="Text Box 18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4" name="Text Box 18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5" name="Text Box 18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6" name="Text Box 18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7" name="Text Box 18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8" name="Text Box 19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499" name="Text Box 19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0" name="Text Box 19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1" name="Text Box 19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2" name="Text Box 19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3" name="Text Box 19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4" name="Text Box 19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5" name="Text Box 19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6" name="Text Box 19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7" name="Text Box 19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1055172</xdr:colOff>
      <xdr:row>10</xdr:row>
      <xdr:rowOff>123701</xdr:rowOff>
    </xdr:from>
    <xdr:ext cx="77638" cy="362309"/>
    <xdr:sp macro="" textlink="">
      <xdr:nvSpPr>
        <xdr:cNvPr id="508" name="Text Box 200"/>
        <xdr:cNvSpPr txBox="1">
          <a:spLocks noChangeArrowheads="1"/>
        </xdr:cNvSpPr>
      </xdr:nvSpPr>
      <xdr:spPr bwMode="auto">
        <a:xfrm>
          <a:off x="1607622" y="2390651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09" name="Text Box 20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0" name="Text Box 20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1" name="Text Box 20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2" name="Text Box 20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3" name="Text Box 20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4" name="Text Box 20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5" name="Text Box 21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6" name="Text Box 21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7" name="Text Box 21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8" name="Text Box 21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19" name="Text Box 21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0" name="Text Box 21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1" name="Text Box 21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2" name="Text Box 21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3" name="Text Box 21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4" name="Text Box 21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5" name="Text Box 22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6" name="Text Box 22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7" name="Text Box 22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8" name="Text Box 22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29" name="Text Box 22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0" name="Text Box 22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1" name="Text Box 22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2" name="Text Box 22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3" name="Text Box 22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4" name="Text Box 22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5" name="Text Box 23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6" name="Text Box 23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7" name="Text Box 23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8" name="Text Box 23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39" name="Text Box 23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0" name="Text Box 23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1" name="Text Box 23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2" name="Text Box 23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3" name="Text Box 23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4" name="Text Box 23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5" name="Text Box 24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6" name="Text Box 24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7" name="Text Box 24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8" name="Text Box 24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49" name="Text Box 24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0" name="Text Box 24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1" name="Text Box 24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2" name="Text Box 24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3" name="Text Box 24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4" name="Text Box 25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5" name="Text Box 25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6" name="Text Box 25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7" name="Text Box 25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8" name="Text Box 25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59" name="Text Box 25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0" name="Text Box 25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1" name="Text Box 26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2" name="Text Box 26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3" name="Text Box 26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4" name="Text Box 26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5" name="Text Box 26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6" name="Text Box 26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7" name="Text Box 26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8" name="Text Box 26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69" name="Text Box 26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0" name="Text Box 26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1" name="Text Box 27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2" name="Text Box 27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3" name="Text Box 27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4" name="Text Box 27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5" name="Text Box 27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6" name="Text Box 27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7" name="Text Box 27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8" name="Text Box 27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79" name="Text Box 27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0" name="Text Box 27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1" name="Text Box 28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2" name="Text Box 28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3" name="Text Box 28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4" name="Text Box 28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5" name="Text Box 28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6" name="Text Box 28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7" name="Text Box 28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8" name="Text Box 28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89" name="Text Box 28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90" name="Text Box 28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91" name="Text Box 29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92" name="Text Box 29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93" name="Text Box 29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94" name="Text Box 29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595" name="Text Box 29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815738</xdr:colOff>
      <xdr:row>11</xdr:row>
      <xdr:rowOff>17318</xdr:rowOff>
    </xdr:from>
    <xdr:ext cx="86265" cy="362309"/>
    <xdr:sp macro="" textlink="">
      <xdr:nvSpPr>
        <xdr:cNvPr id="596" name="Text Box 295"/>
        <xdr:cNvSpPr txBox="1">
          <a:spLocks noChangeArrowheads="1"/>
        </xdr:cNvSpPr>
      </xdr:nvSpPr>
      <xdr:spPr bwMode="auto">
        <a:xfrm>
          <a:off x="2844563" y="2531918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481744</xdr:colOff>
      <xdr:row>13</xdr:row>
      <xdr:rowOff>13607</xdr:rowOff>
    </xdr:from>
    <xdr:ext cx="86265" cy="362309"/>
    <xdr:sp macro="" textlink="">
      <xdr:nvSpPr>
        <xdr:cNvPr id="597" name="Text Box 296"/>
        <xdr:cNvSpPr txBox="1">
          <a:spLocks noChangeArrowheads="1"/>
        </xdr:cNvSpPr>
      </xdr:nvSpPr>
      <xdr:spPr bwMode="auto">
        <a:xfrm>
          <a:off x="2510569" y="3013982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598" name="Text Box 298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599" name="Text Box 299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0" name="Text Box 300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1" name="Text Box 301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2" name="Text Box 302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3" name="Text Box 303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4" name="Text Box 304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5" name="Text Box 305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6" name="Text Box 306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7" name="Text Box 307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8" name="Text Box 308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09" name="Text Box 309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0" name="Text Box 310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1" name="Text Box 311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2" name="Text Box 312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3" name="Text Box 313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4" name="Text Box 314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5" name="Text Box 315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6" name="Text Box 316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7" name="Text Box 317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618" name="Text Box 318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370413</xdr:colOff>
      <xdr:row>25</xdr:row>
      <xdr:rowOff>0</xdr:rowOff>
    </xdr:from>
    <xdr:ext cx="86265" cy="362309"/>
    <xdr:sp macro="" textlink="">
      <xdr:nvSpPr>
        <xdr:cNvPr id="619" name="Text Box 319"/>
        <xdr:cNvSpPr txBox="1">
          <a:spLocks noChangeArrowheads="1"/>
        </xdr:cNvSpPr>
      </xdr:nvSpPr>
      <xdr:spPr bwMode="auto">
        <a:xfrm>
          <a:off x="2399238" y="5913293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683670</xdr:colOff>
      <xdr:row>25</xdr:row>
      <xdr:rowOff>0</xdr:rowOff>
    </xdr:from>
    <xdr:ext cx="86265" cy="362309"/>
    <xdr:sp macro="" textlink="">
      <xdr:nvSpPr>
        <xdr:cNvPr id="620" name="Text Box 320"/>
        <xdr:cNvSpPr txBox="1">
          <a:spLocks noChangeArrowheads="1"/>
        </xdr:cNvSpPr>
      </xdr:nvSpPr>
      <xdr:spPr bwMode="auto">
        <a:xfrm>
          <a:off x="1236120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210955</xdr:colOff>
      <xdr:row>25</xdr:row>
      <xdr:rowOff>0</xdr:rowOff>
    </xdr:from>
    <xdr:ext cx="86265" cy="362309"/>
    <xdr:sp macro="" textlink="">
      <xdr:nvSpPr>
        <xdr:cNvPr id="621" name="Text Box 321"/>
        <xdr:cNvSpPr txBox="1">
          <a:spLocks noChangeArrowheads="1"/>
        </xdr:cNvSpPr>
      </xdr:nvSpPr>
      <xdr:spPr bwMode="auto">
        <a:xfrm>
          <a:off x="2239780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682140</xdr:colOff>
      <xdr:row>25</xdr:row>
      <xdr:rowOff>0</xdr:rowOff>
    </xdr:from>
    <xdr:ext cx="86265" cy="362309"/>
    <xdr:sp macro="" textlink="">
      <xdr:nvSpPr>
        <xdr:cNvPr id="622" name="Text Box 93"/>
        <xdr:cNvSpPr txBox="1">
          <a:spLocks noChangeArrowheads="1"/>
        </xdr:cNvSpPr>
      </xdr:nvSpPr>
      <xdr:spPr bwMode="auto">
        <a:xfrm>
          <a:off x="1234590" y="6034064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623" name="Text Box 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624" name="Text Box 6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625" name="Text Box 7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626" name="Text Box 8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27" name="Text Box 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28" name="Text Box 1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29" name="Text Box 1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0" name="Text Box 1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1" name="Text Box 1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2" name="Text Box 1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3" name="Text Box 1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4" name="Text Box 1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5" name="Text Box 1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6" name="Text Box 1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7" name="Text Box 1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8" name="Text Box 2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39" name="Text Box 2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0" name="Text Box 2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1" name="Text Box 2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2" name="Text Box 2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3" name="Text Box 2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4" name="Text Box 2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5" name="Text Box 2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6" name="Text Box 2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7" name="Text Box 2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8" name="Text Box 3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49" name="Text Box 3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0" name="Text Box 3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1" name="Text Box 3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2" name="Text Box 3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3" name="Text Box 3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4" name="Text Box 3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5" name="Text Box 3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6" name="Text Box 3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7" name="Text Box 3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8" name="Text Box 4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59" name="Text Box 4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0" name="Text Box 4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1" name="Text Box 4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2" name="Text Box 4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3" name="Text Box 4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4" name="Text Box 4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6" name="Text Box 4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7" name="Text Box 4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8" name="Text Box 5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69" name="Text Box 5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70" name="Text Box 5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671" name="Text Box 5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672" name="Text Box 54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673" name="Text Box 55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674" name="Text Box 56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120770</xdr:rowOff>
    </xdr:from>
    <xdr:ext cx="77638" cy="362309"/>
    <xdr:sp macro="" textlink="">
      <xdr:nvSpPr>
        <xdr:cNvPr id="675" name="Text Box 57"/>
        <xdr:cNvSpPr txBox="1">
          <a:spLocks noChangeArrowheads="1"/>
        </xdr:cNvSpPr>
      </xdr:nvSpPr>
      <xdr:spPr bwMode="auto">
        <a:xfrm>
          <a:off x="552450" y="200672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76" name="Text Box 5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77" name="Text Box 5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78" name="Text Box 6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79" name="Text Box 6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0" name="Text Box 6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1" name="Text Box 6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2" name="Text Box 6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3" name="Text Box 6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4" name="Text Box 6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5" name="Text Box 6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6" name="Text Box 6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7" name="Text Box 6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8" name="Text Box 7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89" name="Text Box 7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0" name="Text Box 7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1" name="Text Box 7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2" name="Text Box 7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3" name="Text Box 7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4" name="Text Box 7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5" name="Text Box 7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6" name="Text Box 7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7" name="Text Box 7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8" name="Text Box 8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699" name="Text Box 8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0" name="Text Box 8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1" name="Text Box 8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2" name="Text Box 8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3" name="Text Box 8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4" name="Text Box 8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5" name="Text Box 8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6" name="Text Box 8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7" name="Text Box 8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8" name="Text Box 9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09" name="Text Box 9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0" name="Text Box 92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1" name="Text Box 93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2" name="Text Box 94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3" name="Text Box 95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4" name="Text Box 96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5" name="Text Box 97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6" name="Text Box 98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7" name="Text Box 99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8" name="Text Box 100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43133" cy="362309"/>
    <xdr:sp macro="" textlink="">
      <xdr:nvSpPr>
        <xdr:cNvPr id="719" name="Text Box 101"/>
        <xdr:cNvSpPr txBox="1">
          <a:spLocks noChangeArrowheads="1"/>
        </xdr:cNvSpPr>
      </xdr:nvSpPr>
      <xdr:spPr bwMode="auto">
        <a:xfrm>
          <a:off x="1061408" y="200672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20" name="Text Box 10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21" name="Text Box 10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22" name="Text Box 10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23" name="Text Box 10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24" name="Text Box 10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25" name="Text Box 10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26" name="Text Box 10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27" name="Text Box 10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28" name="Text Box 11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29" name="Text Box 11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0" name="Text Box 11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1" name="Text Box 11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2" name="Text Box 11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3" name="Text Box 11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4" name="Text Box 11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5" name="Text Box 11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6" name="Text Box 11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7" name="Text Box 11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8" name="Text Box 12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39" name="Text Box 12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0" name="Text Box 12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1" name="Text Box 12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2" name="Text Box 12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3" name="Text Box 12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4" name="Text Box 12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5" name="Text Box 12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6" name="Text Box 12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7" name="Text Box 12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8" name="Text Box 13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49" name="Text Box 13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0" name="Text Box 13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1" name="Text Box 13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2" name="Text Box 13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3" name="Text Box 13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4" name="Text Box 13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5" name="Text Box 13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6" name="Text Box 13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7" name="Text Box 13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8" name="Text Box 14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59" name="Text Box 14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0" name="Text Box 14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1" name="Text Box 14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2" name="Text Box 14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3" name="Text Box 14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4" name="Text Box 14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5" name="Text Box 14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6" name="Text Box 14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7" name="Text Box 14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68" name="Text Box 15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69" name="Text Box 15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70" name="Text Box 15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71" name="Text Box 15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772" name="Text Box 15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3" name="Text Box 15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4" name="Text Box 15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5" name="Text Box 15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6" name="Text Box 15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7" name="Text Box 15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8" name="Text Box 16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79" name="Text Box 16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0" name="Text Box 16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1" name="Text Box 16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2" name="Text Box 16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3" name="Text Box 16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4" name="Text Box 16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5" name="Text Box 16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6" name="Text Box 16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7" name="Text Box 16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8" name="Text Box 17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89" name="Text Box 17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0" name="Text Box 17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1" name="Text Box 17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2" name="Text Box 17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3" name="Text Box 17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4" name="Text Box 17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5" name="Text Box 17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6" name="Text Box 17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7" name="Text Box 17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8" name="Text Box 18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799" name="Text Box 18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0" name="Text Box 18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1" name="Text Box 18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2" name="Text Box 18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3" name="Text Box 18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4" name="Text Box 18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5" name="Text Box 18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6" name="Text Box 18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7" name="Text Box 18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8" name="Text Box 19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09" name="Text Box 19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0" name="Text Box 19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1" name="Text Box 19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2" name="Text Box 19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3" name="Text Box 19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4" name="Text Box 19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5" name="Text Box 19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6" name="Text Box 19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17" name="Text Box 19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18" name="Text Box 200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19" name="Text Box 20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20" name="Text Box 20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21" name="Text Box 20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2" name="Text Box 20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3" name="Text Box 20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4" name="Text Box 20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5" name="Text Box 20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6" name="Text Box 20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7" name="Text Box 20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8" name="Text Box 21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29" name="Text Box 21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0" name="Text Box 21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1" name="Text Box 21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2" name="Text Box 21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3" name="Text Box 21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4" name="Text Box 21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5" name="Text Box 21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6" name="Text Box 21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7" name="Text Box 21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8" name="Text Box 22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39" name="Text Box 22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0" name="Text Box 22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1" name="Text Box 22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2" name="Text Box 22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3" name="Text Box 22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4" name="Text Box 22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5" name="Text Box 22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6" name="Text Box 22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7" name="Text Box 22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8" name="Text Box 23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49" name="Text Box 23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0" name="Text Box 23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1" name="Text Box 23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2" name="Text Box 23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3" name="Text Box 23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4" name="Text Box 23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5" name="Text Box 23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6" name="Text Box 23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7" name="Text Box 23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8" name="Text Box 24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59" name="Text Box 24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0" name="Text Box 24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1" name="Text Box 24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2" name="Text Box 24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3" name="Text Box 24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4" name="Text Box 24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5" name="Text Box 24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66" name="Text Box 24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67" name="Text Box 249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68" name="Text Box 250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69" name="Text Box 25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870" name="Text Box 25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1" name="Text Box 25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2" name="Text Box 25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3" name="Text Box 25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4" name="Text Box 25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5" name="Text Box 25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6" name="Text Box 25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7" name="Text Box 25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8" name="Text Box 26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79" name="Text Box 26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0" name="Text Box 26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1" name="Text Box 26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2" name="Text Box 26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3" name="Text Box 26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4" name="Text Box 26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5" name="Text Box 26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6" name="Text Box 26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7" name="Text Box 26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8" name="Text Box 27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89" name="Text Box 27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0" name="Text Box 27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1" name="Text Box 27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2" name="Text Box 27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3" name="Text Box 27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4" name="Text Box 27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5" name="Text Box 27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6" name="Text Box 27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7" name="Text Box 27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8" name="Text Box 28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899" name="Text Box 28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0" name="Text Box 28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1" name="Text Box 28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2" name="Text Box 28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3" name="Text Box 28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4" name="Text Box 28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5" name="Text Box 28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6" name="Text Box 288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7" name="Text Box 289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8" name="Text Box 290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09" name="Text Box 291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10" name="Text Box 292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11" name="Text Box 293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12" name="Text Box 294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13" name="Text Box 295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14" name="Text Box 296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43133" cy="362309"/>
    <xdr:sp macro="" textlink="">
      <xdr:nvSpPr>
        <xdr:cNvPr id="915" name="Text Box 297"/>
        <xdr:cNvSpPr txBox="1">
          <a:spLocks noChangeArrowheads="1"/>
        </xdr:cNvSpPr>
      </xdr:nvSpPr>
      <xdr:spPr bwMode="auto">
        <a:xfrm>
          <a:off x="1061408" y="2266950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16" name="Text Box 298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17" name="Text Box 299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18" name="Text Box 300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19" name="Text Box 301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0" name="Text Box 302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1" name="Text Box 303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2" name="Text Box 304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3" name="Text Box 305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4" name="Text Box 306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5" name="Text Box 307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6" name="Text Box 308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7" name="Text Box 309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8" name="Text Box 310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29" name="Text Box 311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0" name="Text Box 312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1" name="Text Box 313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2" name="Text Box 314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3" name="Text Box 315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4" name="Text Box 316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5" name="Text Box 317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6" name="Text Box 318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7" name="Text Box 319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8" name="Text Box 320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39" name="Text Box 321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43133" cy="362309"/>
    <xdr:sp macro="" textlink="">
      <xdr:nvSpPr>
        <xdr:cNvPr id="940" name="Text Box 322"/>
        <xdr:cNvSpPr txBox="1">
          <a:spLocks noChangeArrowheads="1"/>
        </xdr:cNvSpPr>
      </xdr:nvSpPr>
      <xdr:spPr bwMode="auto">
        <a:xfrm>
          <a:off x="1061408" y="5895975"/>
          <a:ext cx="43133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941" name="Text Box 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942" name="Text Box 6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943" name="Text Box 7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944" name="Text Box 8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45" name="Text Box 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46" name="Text Box 1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47" name="Text Box 1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48" name="Text Box 1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49" name="Text Box 1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0" name="Text Box 1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1" name="Text Box 1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2" name="Text Box 1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3" name="Text Box 1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4" name="Text Box 1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5" name="Text Box 1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6" name="Text Box 2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7" name="Text Box 2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8" name="Text Box 2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59" name="Text Box 2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0" name="Text Box 2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1" name="Text Box 2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2" name="Text Box 2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3" name="Text Box 2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4" name="Text Box 2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5" name="Text Box 2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6" name="Text Box 3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7" name="Text Box 3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8" name="Text Box 3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69" name="Text Box 3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0" name="Text Box 3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1" name="Text Box 3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2" name="Text Box 3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3" name="Text Box 3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4" name="Text Box 3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5" name="Text Box 3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6" name="Text Box 4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7" name="Text Box 4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8" name="Text Box 4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79" name="Text Box 4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0" name="Text Box 4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1" name="Text Box 4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2" name="Text Box 4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3" name="Text Box 4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4" name="Text Box 4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5" name="Text Box 4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6" name="Text Box 5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7" name="Text Box 5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8" name="Text Box 5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989" name="Text Box 5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0" name="Text Box 5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1" name="Text Box 5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2" name="Text Box 6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3" name="Text Box 6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4" name="Text Box 6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5" name="Text Box 6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6" name="Text Box 6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7" name="Text Box 6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8" name="Text Box 66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999" name="Text Box 67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0" name="Text Box 6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1" name="Text Box 6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2" name="Text Box 7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3" name="Text Box 7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4" name="Text Box 7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5" name="Text Box 7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6" name="Text Box 7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7" name="Text Box 7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8" name="Text Box 76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09" name="Text Box 77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0" name="Text Box 7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1" name="Text Box 7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2" name="Text Box 8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3" name="Text Box 8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4" name="Text Box 8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5" name="Text Box 8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6" name="Text Box 8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7" name="Text Box 8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8" name="Text Box 86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19" name="Text Box 87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0" name="Text Box 88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1" name="Text Box 89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2" name="Text Box 90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3" name="Text Box 91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4" name="Text Box 92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5" name="Text Box 93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6" name="Text Box 94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9</xdr:row>
      <xdr:rowOff>120770</xdr:rowOff>
    </xdr:from>
    <xdr:ext cx="86265" cy="362309"/>
    <xdr:sp macro="" textlink="">
      <xdr:nvSpPr>
        <xdr:cNvPr id="1027" name="Text Box 95"/>
        <xdr:cNvSpPr txBox="1">
          <a:spLocks noChangeArrowheads="1"/>
        </xdr:cNvSpPr>
      </xdr:nvSpPr>
      <xdr:spPr bwMode="auto">
        <a:xfrm>
          <a:off x="1061408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127958</xdr:colOff>
      <xdr:row>25</xdr:row>
      <xdr:rowOff>0</xdr:rowOff>
    </xdr:from>
    <xdr:ext cx="86265" cy="362309"/>
    <xdr:sp macro="" textlink="">
      <xdr:nvSpPr>
        <xdr:cNvPr id="1028" name="Text Box 96"/>
        <xdr:cNvSpPr txBox="1">
          <a:spLocks noChangeArrowheads="1"/>
        </xdr:cNvSpPr>
      </xdr:nvSpPr>
      <xdr:spPr bwMode="auto">
        <a:xfrm>
          <a:off x="680408" y="8259043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65314</xdr:colOff>
      <xdr:row>25</xdr:row>
      <xdr:rowOff>0</xdr:rowOff>
    </xdr:from>
    <xdr:ext cx="86265" cy="362309"/>
    <xdr:sp macro="" textlink="">
      <xdr:nvSpPr>
        <xdr:cNvPr id="1029" name="Text Box 97"/>
        <xdr:cNvSpPr txBox="1">
          <a:spLocks noChangeArrowheads="1"/>
        </xdr:cNvSpPr>
      </xdr:nvSpPr>
      <xdr:spPr bwMode="auto">
        <a:xfrm>
          <a:off x="12809764" y="68484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1199070</xdr:colOff>
      <xdr:row>9</xdr:row>
      <xdr:rowOff>120770</xdr:rowOff>
    </xdr:from>
    <xdr:ext cx="86265" cy="362309"/>
    <xdr:sp macro="" textlink="">
      <xdr:nvSpPr>
        <xdr:cNvPr id="1030" name="Text Box 98"/>
        <xdr:cNvSpPr txBox="1">
          <a:spLocks noChangeArrowheads="1"/>
        </xdr:cNvSpPr>
      </xdr:nvSpPr>
      <xdr:spPr bwMode="auto">
        <a:xfrm>
          <a:off x="3227895" y="200672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31" name="Text Box 10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32" name="Text Box 10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33" name="Text Box 10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34" name="Text Box 105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35" name="Text Box 10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36" name="Text Box 10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37" name="Text Box 10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38" name="Text Box 10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39" name="Text Box 11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0" name="Text Box 11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1" name="Text Box 11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2" name="Text Box 11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3" name="Text Box 11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4" name="Text Box 11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5" name="Text Box 11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6" name="Text Box 11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7" name="Text Box 11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8" name="Text Box 11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49" name="Text Box 12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0" name="Text Box 12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1" name="Text Box 12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2" name="Text Box 12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3" name="Text Box 12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4" name="Text Box 12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5" name="Text Box 12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6" name="Text Box 12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7" name="Text Box 12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8" name="Text Box 12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59" name="Text Box 13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0" name="Text Box 13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1" name="Text Box 13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2" name="Text Box 13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3" name="Text Box 13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4" name="Text Box 13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5" name="Text Box 13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6" name="Text Box 13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7" name="Text Box 13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8" name="Text Box 13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69" name="Text Box 14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0" name="Text Box 14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1" name="Text Box 14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2" name="Text Box 14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3" name="Text Box 14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4" name="Text Box 14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5" name="Text Box 14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6" name="Text Box 14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7" name="Text Box 14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8" name="Text Box 14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79" name="Text Box 15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80" name="Text Box 151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81" name="Text Box 152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82" name="Text Box 153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77638" cy="362309"/>
    <xdr:sp macro="" textlink="">
      <xdr:nvSpPr>
        <xdr:cNvPr id="1083" name="Text Box 154"/>
        <xdr:cNvSpPr txBox="1">
          <a:spLocks noChangeArrowheads="1"/>
        </xdr:cNvSpPr>
      </xdr:nvSpPr>
      <xdr:spPr bwMode="auto">
        <a:xfrm>
          <a:off x="552450" y="2266950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84" name="Text Box 15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85" name="Text Box 15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86" name="Text Box 15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87" name="Text Box 15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88" name="Text Box 15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89" name="Text Box 16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0" name="Text Box 16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1" name="Text Box 16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2" name="Text Box 16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3" name="Text Box 16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4" name="Text Box 16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5" name="Text Box 16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6" name="Text Box 16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7" name="Text Box 16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8" name="Text Box 16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099" name="Text Box 17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0" name="Text Box 17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1" name="Text Box 17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2" name="Text Box 17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3" name="Text Box 17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4" name="Text Box 17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5" name="Text Box 17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6" name="Text Box 17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7" name="Text Box 17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8" name="Text Box 17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09" name="Text Box 18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0" name="Text Box 18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1" name="Text Box 18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2" name="Text Box 18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3" name="Text Box 18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4" name="Text Box 18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5" name="Text Box 18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6" name="Text Box 18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7" name="Text Box 18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8" name="Text Box 18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19" name="Text Box 19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0" name="Text Box 19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1" name="Text Box 19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2" name="Text Box 19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3" name="Text Box 19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4" name="Text Box 19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5" name="Text Box 19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6" name="Text Box 19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7" name="Text Box 19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28" name="Text Box 19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1055172</xdr:colOff>
      <xdr:row>10</xdr:row>
      <xdr:rowOff>123701</xdr:rowOff>
    </xdr:from>
    <xdr:ext cx="77638" cy="362309"/>
    <xdr:sp macro="" textlink="">
      <xdr:nvSpPr>
        <xdr:cNvPr id="1129" name="Text Box 200"/>
        <xdr:cNvSpPr txBox="1">
          <a:spLocks noChangeArrowheads="1"/>
        </xdr:cNvSpPr>
      </xdr:nvSpPr>
      <xdr:spPr bwMode="auto">
        <a:xfrm>
          <a:off x="1607622" y="2390651"/>
          <a:ext cx="77638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0" name="Text Box 20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1" name="Text Box 20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2" name="Text Box 20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3" name="Text Box 20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4" name="Text Box 20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5" name="Text Box 20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6" name="Text Box 21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7" name="Text Box 21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8" name="Text Box 21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39" name="Text Box 21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0" name="Text Box 21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1" name="Text Box 21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2" name="Text Box 21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3" name="Text Box 21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4" name="Text Box 21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5" name="Text Box 21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6" name="Text Box 22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7" name="Text Box 22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8" name="Text Box 22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49" name="Text Box 22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0" name="Text Box 22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1" name="Text Box 22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2" name="Text Box 22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3" name="Text Box 22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4" name="Text Box 22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5" name="Text Box 22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6" name="Text Box 23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7" name="Text Box 23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8" name="Text Box 23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59" name="Text Box 23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0" name="Text Box 23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1" name="Text Box 23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2" name="Text Box 23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3" name="Text Box 23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4" name="Text Box 23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5" name="Text Box 23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6" name="Text Box 24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7" name="Text Box 24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8" name="Text Box 24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69" name="Text Box 24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0" name="Text Box 24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1" name="Text Box 24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2" name="Text Box 24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3" name="Text Box 24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4" name="Text Box 24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5" name="Text Box 25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6" name="Text Box 25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7" name="Text Box 25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8" name="Text Box 25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79" name="Text Box 25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0" name="Text Box 25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1" name="Text Box 25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2" name="Text Box 26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3" name="Text Box 26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4" name="Text Box 26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5" name="Text Box 26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6" name="Text Box 26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7" name="Text Box 26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8" name="Text Box 26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89" name="Text Box 26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0" name="Text Box 26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1" name="Text Box 26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2" name="Text Box 27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3" name="Text Box 27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4" name="Text Box 27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5" name="Text Box 27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6" name="Text Box 27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7" name="Text Box 27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8" name="Text Box 27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199" name="Text Box 27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0" name="Text Box 27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1" name="Text Box 27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2" name="Text Box 28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3" name="Text Box 28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4" name="Text Box 28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5" name="Text Box 28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6" name="Text Box 28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7" name="Text Box 285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8" name="Text Box 286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09" name="Text Box 287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0" name="Text Box 288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1" name="Text Box 289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2" name="Text Box 290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3" name="Text Box 291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4" name="Text Box 292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5" name="Text Box 293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10</xdr:row>
      <xdr:rowOff>0</xdr:rowOff>
    </xdr:from>
    <xdr:ext cx="86265" cy="362309"/>
    <xdr:sp macro="" textlink="">
      <xdr:nvSpPr>
        <xdr:cNvPr id="1216" name="Text Box 294"/>
        <xdr:cNvSpPr txBox="1">
          <a:spLocks noChangeArrowheads="1"/>
        </xdr:cNvSpPr>
      </xdr:nvSpPr>
      <xdr:spPr bwMode="auto">
        <a:xfrm>
          <a:off x="1061408" y="2266950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815738</xdr:colOff>
      <xdr:row>11</xdr:row>
      <xdr:rowOff>17318</xdr:rowOff>
    </xdr:from>
    <xdr:ext cx="86265" cy="362309"/>
    <xdr:sp macro="" textlink="">
      <xdr:nvSpPr>
        <xdr:cNvPr id="1217" name="Text Box 295"/>
        <xdr:cNvSpPr txBox="1">
          <a:spLocks noChangeArrowheads="1"/>
        </xdr:cNvSpPr>
      </xdr:nvSpPr>
      <xdr:spPr bwMode="auto">
        <a:xfrm>
          <a:off x="2844563" y="2531918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481744</xdr:colOff>
      <xdr:row>14</xdr:row>
      <xdr:rowOff>13607</xdr:rowOff>
    </xdr:from>
    <xdr:ext cx="86265" cy="362309"/>
    <xdr:sp macro="" textlink="">
      <xdr:nvSpPr>
        <xdr:cNvPr id="1218" name="Text Box 296"/>
        <xdr:cNvSpPr txBox="1">
          <a:spLocks noChangeArrowheads="1"/>
        </xdr:cNvSpPr>
      </xdr:nvSpPr>
      <xdr:spPr bwMode="auto">
        <a:xfrm>
          <a:off x="2510569" y="3252107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19" name="Text Box 298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0" name="Text Box 299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1" name="Text Box 300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2" name="Text Box 301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3" name="Text Box 302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4" name="Text Box 303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5" name="Text Box 304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6" name="Text Box 305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7" name="Text Box 306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8" name="Text Box 307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29" name="Text Box 308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0" name="Text Box 309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1" name="Text Box 310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2" name="Text Box 311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3" name="Text Box 312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4" name="Text Box 313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5" name="Text Box 314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6" name="Text Box 315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7" name="Text Box 316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8" name="Text Box 317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508958</xdr:colOff>
      <xdr:row>25</xdr:row>
      <xdr:rowOff>0</xdr:rowOff>
    </xdr:from>
    <xdr:ext cx="86265" cy="362309"/>
    <xdr:sp macro="" textlink="">
      <xdr:nvSpPr>
        <xdr:cNvPr id="1239" name="Text Box 318"/>
        <xdr:cNvSpPr txBox="1">
          <a:spLocks noChangeArrowheads="1"/>
        </xdr:cNvSpPr>
      </xdr:nvSpPr>
      <xdr:spPr bwMode="auto">
        <a:xfrm>
          <a:off x="1061408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370413</xdr:colOff>
      <xdr:row>25</xdr:row>
      <xdr:rowOff>0</xdr:rowOff>
    </xdr:from>
    <xdr:ext cx="86265" cy="362309"/>
    <xdr:sp macro="" textlink="">
      <xdr:nvSpPr>
        <xdr:cNvPr id="1240" name="Text Box 319"/>
        <xdr:cNvSpPr txBox="1">
          <a:spLocks noChangeArrowheads="1"/>
        </xdr:cNvSpPr>
      </xdr:nvSpPr>
      <xdr:spPr bwMode="auto">
        <a:xfrm>
          <a:off x="2399238" y="5913293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683670</xdr:colOff>
      <xdr:row>25</xdr:row>
      <xdr:rowOff>0</xdr:rowOff>
    </xdr:from>
    <xdr:ext cx="86265" cy="362309"/>
    <xdr:sp macro="" textlink="">
      <xdr:nvSpPr>
        <xdr:cNvPr id="1241" name="Text Box 320"/>
        <xdr:cNvSpPr txBox="1">
          <a:spLocks noChangeArrowheads="1"/>
        </xdr:cNvSpPr>
      </xdr:nvSpPr>
      <xdr:spPr bwMode="auto">
        <a:xfrm>
          <a:off x="1236120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210955</xdr:colOff>
      <xdr:row>25</xdr:row>
      <xdr:rowOff>0</xdr:rowOff>
    </xdr:from>
    <xdr:ext cx="86265" cy="362309"/>
    <xdr:sp macro="" textlink="">
      <xdr:nvSpPr>
        <xdr:cNvPr id="1242" name="Text Box 321"/>
        <xdr:cNvSpPr txBox="1">
          <a:spLocks noChangeArrowheads="1"/>
        </xdr:cNvSpPr>
      </xdr:nvSpPr>
      <xdr:spPr bwMode="auto">
        <a:xfrm>
          <a:off x="2239780" y="5895975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682140</xdr:colOff>
      <xdr:row>25</xdr:row>
      <xdr:rowOff>0</xdr:rowOff>
    </xdr:from>
    <xdr:ext cx="86265" cy="362309"/>
    <xdr:sp macro="" textlink="">
      <xdr:nvSpPr>
        <xdr:cNvPr id="1243" name="Text Box 93"/>
        <xdr:cNvSpPr txBox="1">
          <a:spLocks noChangeArrowheads="1"/>
        </xdr:cNvSpPr>
      </xdr:nvSpPr>
      <xdr:spPr bwMode="auto">
        <a:xfrm>
          <a:off x="1234590" y="6034064"/>
          <a:ext cx="86265" cy="362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7" name="Text Box 1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8" name="Text Box 1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" name="Text Box 1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" name="Text Box 1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" name="Text Box 1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" name="Text Box 1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" name="Text Box 1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" name="Text Box 1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" name="Text Box 1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" name="Text Box 2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" name="Text Box 2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" name="Text Box 2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" name="Text Box 2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" name="Text Box 2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" name="Text Box 2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" name="Text Box 2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" name="Text Box 2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" name="Text Box 2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" name="Text Box 2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" name="Text Box 3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" name="Text Box 3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" name="Text Box 3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" name="Text Box 3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" name="Text Box 3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2" name="Text Box 3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3" name="Text Box 3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4" name="Text Box 3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5" name="Text Box 3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6" name="Text Box 3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7" name="Text Box 4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8" name="Text Box 4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9" name="Text Box 4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0" name="Text Box 4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1" name="Text Box 4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2" name="Text Box 4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3" name="Text Box 4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6" name="Text Box 4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7" name="Text Box 5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8" name="Text Box 5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49" name="Text Box 5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50" name="Text Box 5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77638</xdr:colOff>
      <xdr:row>14</xdr:row>
      <xdr:rowOff>142363</xdr:rowOff>
    </xdr:to>
    <xdr:sp macro="" textlink="">
      <xdr:nvSpPr>
        <xdr:cNvPr id="51" name="Text Box 54"/>
        <xdr:cNvSpPr txBox="1">
          <a:spLocks noChangeArrowheads="1"/>
        </xdr:cNvSpPr>
      </xdr:nvSpPr>
      <xdr:spPr bwMode="auto">
        <a:xfrm>
          <a:off x="600075" y="2238375"/>
          <a:ext cx="77638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77638</xdr:colOff>
      <xdr:row>14</xdr:row>
      <xdr:rowOff>142363</xdr:rowOff>
    </xdr:to>
    <xdr:sp macro="" textlink="">
      <xdr:nvSpPr>
        <xdr:cNvPr id="52" name="Text Box 55"/>
        <xdr:cNvSpPr txBox="1">
          <a:spLocks noChangeArrowheads="1"/>
        </xdr:cNvSpPr>
      </xdr:nvSpPr>
      <xdr:spPr bwMode="auto">
        <a:xfrm>
          <a:off x="600075" y="2238375"/>
          <a:ext cx="77638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77638</xdr:colOff>
      <xdr:row>14</xdr:row>
      <xdr:rowOff>142363</xdr:rowOff>
    </xdr:to>
    <xdr:sp macro="" textlink="">
      <xdr:nvSpPr>
        <xdr:cNvPr id="53" name="Text Box 56"/>
        <xdr:cNvSpPr txBox="1">
          <a:spLocks noChangeArrowheads="1"/>
        </xdr:cNvSpPr>
      </xdr:nvSpPr>
      <xdr:spPr bwMode="auto">
        <a:xfrm>
          <a:off x="600075" y="2238375"/>
          <a:ext cx="77638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77638</xdr:colOff>
      <xdr:row>14</xdr:row>
      <xdr:rowOff>142363</xdr:rowOff>
    </xdr:to>
    <xdr:sp macro="" textlink="">
      <xdr:nvSpPr>
        <xdr:cNvPr id="54" name="Text Box 57"/>
        <xdr:cNvSpPr txBox="1">
          <a:spLocks noChangeArrowheads="1"/>
        </xdr:cNvSpPr>
      </xdr:nvSpPr>
      <xdr:spPr bwMode="auto">
        <a:xfrm>
          <a:off x="600075" y="2238375"/>
          <a:ext cx="77638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55" name="Text Box 58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56" name="Text Box 59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57" name="Text Box 60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58" name="Text Box 61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59" name="Text Box 62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0" name="Text Box 63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1" name="Text Box 64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2" name="Text Box 65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3" name="Text Box 66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4" name="Text Box 67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5" name="Text Box 68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6" name="Text Box 69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7" name="Text Box 70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8" name="Text Box 71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69" name="Text Box 72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0" name="Text Box 73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1" name="Text Box 74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2" name="Text Box 75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3" name="Text Box 76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4" name="Text Box 77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5" name="Text Box 78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6" name="Text Box 79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7" name="Text Box 80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8" name="Text Box 81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79" name="Text Box 82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0" name="Text Box 83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1" name="Text Box 84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2" name="Text Box 85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3" name="Text Box 86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4" name="Text Box 87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5" name="Text Box 88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6" name="Text Box 89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7" name="Text Box 90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8" name="Text Box 91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89" name="Text Box 92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0" name="Text Box 93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1" name="Text Box 94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2" name="Text Box 95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3" name="Text Box 96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4" name="Text Box 97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5" name="Text Box 98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6" name="Text Box 99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7" name="Text Box 100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552091</xdr:colOff>
      <xdr:row>14</xdr:row>
      <xdr:rowOff>142363</xdr:rowOff>
    </xdr:to>
    <xdr:sp macro="" textlink="">
      <xdr:nvSpPr>
        <xdr:cNvPr id="98" name="Text Box 101"/>
        <xdr:cNvSpPr txBox="1">
          <a:spLocks noChangeArrowheads="1"/>
        </xdr:cNvSpPr>
      </xdr:nvSpPr>
      <xdr:spPr bwMode="auto">
        <a:xfrm>
          <a:off x="1109033" y="2238375"/>
          <a:ext cx="43133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99" name="Text Box 10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00" name="Text Box 103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01" name="Text Box 104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02" name="Text Box 105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3" name="Text Box 10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4" name="Text Box 10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5" name="Text Box 10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6" name="Text Box 10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7" name="Text Box 11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8" name="Text Box 11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09" name="Text Box 11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0" name="Text Box 11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1" name="Text Box 11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2" name="Text Box 11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3" name="Text Box 11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4" name="Text Box 11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5" name="Text Box 11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6" name="Text Box 11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7" name="Text Box 12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8" name="Text Box 12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19" name="Text Box 12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0" name="Text Box 12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1" name="Text Box 12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2" name="Text Box 12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3" name="Text Box 12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4" name="Text Box 12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5" name="Text Box 12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6" name="Text Box 12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7" name="Text Box 13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8" name="Text Box 13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29" name="Text Box 13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0" name="Text Box 13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1" name="Text Box 13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2" name="Text Box 13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3" name="Text Box 13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4" name="Text Box 13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5" name="Text Box 13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6" name="Text Box 13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7" name="Text Box 14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8" name="Text Box 14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39" name="Text Box 14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0" name="Text Box 14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1" name="Text Box 14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2" name="Text Box 14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3" name="Text Box 14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4" name="Text Box 14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5" name="Text Box 14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6" name="Text Box 14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47" name="Text Box 15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48" name="Text Box 151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49" name="Text Box 15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50" name="Text Box 153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51" name="Text Box 154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2" name="Text Box 15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3" name="Text Box 15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4" name="Text Box 15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5" name="Text Box 15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6" name="Text Box 15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7" name="Text Box 16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8" name="Text Box 16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59" name="Text Box 16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0" name="Text Box 16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1" name="Text Box 16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2" name="Text Box 16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3" name="Text Box 16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4" name="Text Box 16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5" name="Text Box 16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6" name="Text Box 16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7" name="Text Box 17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8" name="Text Box 17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69" name="Text Box 17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0" name="Text Box 17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1" name="Text Box 17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2" name="Text Box 17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3" name="Text Box 17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4" name="Text Box 17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5" name="Text Box 17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6" name="Text Box 17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7" name="Text Box 18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8" name="Text Box 18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79" name="Text Box 18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0" name="Text Box 18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1" name="Text Box 18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2" name="Text Box 18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3" name="Text Box 18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4" name="Text Box 18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5" name="Text Box 18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6" name="Text Box 18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7" name="Text Box 19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8" name="Text Box 19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89" name="Text Box 19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0" name="Text Box 19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1" name="Text Box 19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2" name="Text Box 19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3" name="Text Box 19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4" name="Text Box 19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5" name="Text Box 19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196" name="Text Box 19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97" name="Text Box 200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98" name="Text Box 201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199" name="Text Box 20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200" name="Text Box 203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1" name="Text Box 20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2" name="Text Box 20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3" name="Text Box 20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4" name="Text Box 20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5" name="Text Box 20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6" name="Text Box 20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7" name="Text Box 21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8" name="Text Box 21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09" name="Text Box 21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0" name="Text Box 21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1" name="Text Box 21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2" name="Text Box 21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3" name="Text Box 21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4" name="Text Box 21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5" name="Text Box 21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6" name="Text Box 21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7" name="Text Box 22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8" name="Text Box 22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19" name="Text Box 22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0" name="Text Box 22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1" name="Text Box 22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2" name="Text Box 22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3" name="Text Box 22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4" name="Text Box 22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5" name="Text Box 22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6" name="Text Box 22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7" name="Text Box 23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8" name="Text Box 23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29" name="Text Box 23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0" name="Text Box 23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1" name="Text Box 23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2" name="Text Box 23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3" name="Text Box 23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4" name="Text Box 23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5" name="Text Box 23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6" name="Text Box 23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7" name="Text Box 24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8" name="Text Box 24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39" name="Text Box 24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0" name="Text Box 24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1" name="Text Box 24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2" name="Text Box 24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3" name="Text Box 24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4" name="Text Box 24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45" name="Text Box 24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246" name="Text Box 249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247" name="Text Box 250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248" name="Text Box 251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249" name="Text Box 25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0" name="Text Box 25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1" name="Text Box 25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2" name="Text Box 25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3" name="Text Box 25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4" name="Text Box 25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5" name="Text Box 25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6" name="Text Box 25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7" name="Text Box 26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8" name="Text Box 26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59" name="Text Box 26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0" name="Text Box 26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1" name="Text Box 26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2" name="Text Box 26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3" name="Text Box 26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4" name="Text Box 26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5" name="Text Box 26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6" name="Text Box 26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7" name="Text Box 27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8" name="Text Box 27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69" name="Text Box 27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0" name="Text Box 27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1" name="Text Box 27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2" name="Text Box 27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3" name="Text Box 27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4" name="Text Box 27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5" name="Text Box 27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6" name="Text Box 27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7" name="Text Box 28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8" name="Text Box 28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79" name="Text Box 28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0" name="Text Box 28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1" name="Text Box 28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2" name="Text Box 28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3" name="Text Box 28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4" name="Text Box 28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5" name="Text Box 288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6" name="Text Box 289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7" name="Text Box 290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8" name="Text Box 291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89" name="Text Box 292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0" name="Text Box 293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1" name="Text Box 294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2" name="Text Box 295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3" name="Text Box 296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4" name="Text Box 297"/>
        <xdr:cNvSpPr txBox="1">
          <a:spLocks noChangeArrowheads="1"/>
        </xdr:cNvSpPr>
      </xdr:nvSpPr>
      <xdr:spPr bwMode="auto">
        <a:xfrm>
          <a:off x="1109033" y="347662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5" name="Text Box 298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6" name="Text Box 299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7" name="Text Box 300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8" name="Text Box 301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299" name="Text Box 302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0" name="Text Box 303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1" name="Text Box 304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2" name="Text Box 305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3" name="Text Box 306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4" name="Text Box 307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5" name="Text Box 308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6" name="Text Box 309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7" name="Text Box 310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8" name="Text Box 311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09" name="Text Box 312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0" name="Text Box 313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1" name="Text Box 314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2" name="Text Box 315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3" name="Text Box 316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4" name="Text Box 317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5" name="Text Box 318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6" name="Text Box 319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7" name="Text Box 320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8" name="Text Box 321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552091</xdr:colOff>
      <xdr:row>19</xdr:row>
      <xdr:rowOff>151890</xdr:rowOff>
    </xdr:to>
    <xdr:sp macro="" textlink="">
      <xdr:nvSpPr>
        <xdr:cNvPr id="319" name="Text Box 322"/>
        <xdr:cNvSpPr txBox="1">
          <a:spLocks noChangeArrowheads="1"/>
        </xdr:cNvSpPr>
      </xdr:nvSpPr>
      <xdr:spPr bwMode="auto">
        <a:xfrm>
          <a:off x="1109033" y="7191375"/>
          <a:ext cx="43133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320" name="Text Box 5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321" name="Text Box 6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322" name="Text Box 7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323" name="Text Box 8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24" name="Text Box 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25" name="Text Box 1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26" name="Text Box 1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27" name="Text Box 1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28" name="Text Box 1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29" name="Text Box 1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0" name="Text Box 1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1" name="Text Box 1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2" name="Text Box 1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3" name="Text Box 1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4" name="Text Box 1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5" name="Text Box 2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6" name="Text Box 2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7" name="Text Box 2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8" name="Text Box 2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39" name="Text Box 2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0" name="Text Box 2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1" name="Text Box 2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2" name="Text Box 2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3" name="Text Box 2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4" name="Text Box 2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5" name="Text Box 3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6" name="Text Box 3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7" name="Text Box 3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8" name="Text Box 3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49" name="Text Box 3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0" name="Text Box 3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1" name="Text Box 3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2" name="Text Box 3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3" name="Text Box 3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4" name="Text Box 3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5" name="Text Box 4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6" name="Text Box 4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7" name="Text Box 4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8" name="Text Box 4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59" name="Text Box 4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0" name="Text Box 4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1" name="Text Box 4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3" name="Text Box 4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4" name="Text Box 4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5" name="Text Box 5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6" name="Text Box 5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7" name="Text Box 5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368" name="Text Box 5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77638</xdr:colOff>
      <xdr:row>14</xdr:row>
      <xdr:rowOff>142363</xdr:rowOff>
    </xdr:to>
    <xdr:sp macro="" textlink="">
      <xdr:nvSpPr>
        <xdr:cNvPr id="369" name="Text Box 54"/>
        <xdr:cNvSpPr txBox="1">
          <a:spLocks noChangeArrowheads="1"/>
        </xdr:cNvSpPr>
      </xdr:nvSpPr>
      <xdr:spPr bwMode="auto">
        <a:xfrm>
          <a:off x="600075" y="2238375"/>
          <a:ext cx="77638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77638</xdr:colOff>
      <xdr:row>14</xdr:row>
      <xdr:rowOff>142363</xdr:rowOff>
    </xdr:to>
    <xdr:sp macro="" textlink="">
      <xdr:nvSpPr>
        <xdr:cNvPr id="370" name="Text Box 55"/>
        <xdr:cNvSpPr txBox="1">
          <a:spLocks noChangeArrowheads="1"/>
        </xdr:cNvSpPr>
      </xdr:nvSpPr>
      <xdr:spPr bwMode="auto">
        <a:xfrm>
          <a:off x="600075" y="2238375"/>
          <a:ext cx="77638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3" name="Text Box 58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4" name="Text Box 59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5" name="Text Box 60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6" name="Text Box 61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7" name="Text Box 62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8" name="Text Box 63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79" name="Text Box 64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0" name="Text Box 65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1" name="Text Box 66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2" name="Text Box 67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3" name="Text Box 68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4" name="Text Box 69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5" name="Text Box 70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6" name="Text Box 71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7" name="Text Box 72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8" name="Text Box 73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89" name="Text Box 74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0" name="Text Box 75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1" name="Text Box 76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2" name="Text Box 77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3" name="Text Box 78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4" name="Text Box 79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5" name="Text Box 80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6" name="Text Box 81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7" name="Text Box 82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8" name="Text Box 83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399" name="Text Box 84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0" name="Text Box 85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1" name="Text Box 86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2" name="Text Box 87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3" name="Text Box 88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4" name="Text Box 89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5" name="Text Box 90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6" name="Text Box 91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7" name="Text Box 92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8" name="Text Box 93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09" name="Text Box 94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10" name="Text Box 95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11" name="Text Box 96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12" name="Text Box 97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13" name="Text Box 98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10</xdr:row>
      <xdr:rowOff>0</xdr:rowOff>
    </xdr:from>
    <xdr:to>
      <xdr:col>1</xdr:col>
      <xdr:colOff>595223</xdr:colOff>
      <xdr:row>14</xdr:row>
      <xdr:rowOff>142363</xdr:rowOff>
    </xdr:to>
    <xdr:sp macro="" textlink="">
      <xdr:nvSpPr>
        <xdr:cNvPr id="414" name="Text Box 99"/>
        <xdr:cNvSpPr txBox="1">
          <a:spLocks noChangeArrowheads="1"/>
        </xdr:cNvSpPr>
      </xdr:nvSpPr>
      <xdr:spPr bwMode="auto">
        <a:xfrm>
          <a:off x="1109033" y="2238375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12</xdr:row>
      <xdr:rowOff>89647</xdr:rowOff>
    </xdr:from>
    <xdr:to>
      <xdr:col>1</xdr:col>
      <xdr:colOff>595223</xdr:colOff>
      <xdr:row>17</xdr:row>
      <xdr:rowOff>150012</xdr:rowOff>
    </xdr:to>
    <xdr:sp macro="" textlink="">
      <xdr:nvSpPr>
        <xdr:cNvPr id="415" name="Text Box 100"/>
        <xdr:cNvSpPr txBox="1">
          <a:spLocks noChangeArrowheads="1"/>
        </xdr:cNvSpPr>
      </xdr:nvSpPr>
      <xdr:spPr bwMode="auto">
        <a:xfrm>
          <a:off x="1109033" y="2823322"/>
          <a:ext cx="86265" cy="55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16" name="Text Box 10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17" name="Text Box 103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18" name="Text Box 104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19" name="Text Box 105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0" name="Text Box 10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1" name="Text Box 10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2" name="Text Box 10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3" name="Text Box 10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4" name="Text Box 11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5" name="Text Box 11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6" name="Text Box 11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7" name="Text Box 11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8" name="Text Box 11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29" name="Text Box 11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0" name="Text Box 11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1" name="Text Box 11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2" name="Text Box 11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3" name="Text Box 11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4" name="Text Box 12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5" name="Text Box 12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6" name="Text Box 12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7" name="Text Box 12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8" name="Text Box 12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39" name="Text Box 12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0" name="Text Box 12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1" name="Text Box 12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2" name="Text Box 12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3" name="Text Box 12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4" name="Text Box 13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5" name="Text Box 13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6" name="Text Box 13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7" name="Text Box 13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8" name="Text Box 13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49" name="Text Box 13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0" name="Text Box 13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1" name="Text Box 13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2" name="Text Box 13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3" name="Text Box 13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4" name="Text Box 14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5" name="Text Box 14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6" name="Text Box 14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7" name="Text Box 14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8" name="Text Box 14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59" name="Text Box 14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60" name="Text Box 14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61" name="Text Box 14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62" name="Text Box 14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63" name="Text Box 14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64" name="Text Box 15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65" name="Text Box 151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66" name="Text Box 15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67" name="Text Box 153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468" name="Text Box 154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69" name="Text Box 15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0" name="Text Box 15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1" name="Text Box 15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2" name="Text Box 15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3" name="Text Box 15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4" name="Text Box 16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5" name="Text Box 16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6" name="Text Box 16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7" name="Text Box 16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8" name="Text Box 16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79" name="Text Box 16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0" name="Text Box 16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1" name="Text Box 16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2" name="Text Box 16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3" name="Text Box 16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4" name="Text Box 17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5" name="Text Box 17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6" name="Text Box 17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7" name="Text Box 17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8" name="Text Box 17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89" name="Text Box 17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0" name="Text Box 17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1" name="Text Box 17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2" name="Text Box 17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3" name="Text Box 17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4" name="Text Box 18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5" name="Text Box 18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6" name="Text Box 18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7" name="Text Box 18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8" name="Text Box 18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499" name="Text Box 18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0" name="Text Box 18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1" name="Text Box 18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2" name="Text Box 18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3" name="Text Box 18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4" name="Text Box 19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5" name="Text Box 19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6" name="Text Box 19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7" name="Text Box 19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8" name="Text Box 19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09" name="Text Box 19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10" name="Text Box 19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11" name="Text Box 19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12" name="Text Box 19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13" name="Text Box 19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14" name="Text Box 200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15" name="Text Box 201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16" name="Text Box 202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17" name="Text Box 203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18" name="Text Box 20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19" name="Text Box 20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0" name="Text Box 20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1" name="Text Box 20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2" name="Text Box 20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3" name="Text Box 20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4" name="Text Box 21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5" name="Text Box 21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6" name="Text Box 21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7" name="Text Box 21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8" name="Text Box 21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29" name="Text Box 21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0" name="Text Box 21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1" name="Text Box 21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2" name="Text Box 21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3" name="Text Box 21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4" name="Text Box 22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5" name="Text Box 22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6" name="Text Box 22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7" name="Text Box 22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8" name="Text Box 22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39" name="Text Box 22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0" name="Text Box 22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1" name="Text Box 22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2" name="Text Box 22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3" name="Text Box 22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4" name="Text Box 23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5" name="Text Box 23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6" name="Text Box 23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7" name="Text Box 23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8" name="Text Box 23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49" name="Text Box 23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0" name="Text Box 23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1" name="Text Box 23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2" name="Text Box 23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3" name="Text Box 23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4" name="Text Box 24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5" name="Text Box 24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6" name="Text Box 24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7" name="Text Box 24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8" name="Text Box 24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59" name="Text Box 24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0" name="Text Box 24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1" name="Text Box 24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2" name="Text Box 24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63" name="Text Box 249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64" name="Text Box 250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77638</xdr:colOff>
      <xdr:row>19</xdr:row>
      <xdr:rowOff>151890</xdr:rowOff>
    </xdr:to>
    <xdr:sp macro="" textlink="">
      <xdr:nvSpPr>
        <xdr:cNvPr id="565" name="Text Box 251"/>
        <xdr:cNvSpPr txBox="1">
          <a:spLocks noChangeArrowheads="1"/>
        </xdr:cNvSpPr>
      </xdr:nvSpPr>
      <xdr:spPr bwMode="auto">
        <a:xfrm>
          <a:off x="600075" y="3476625"/>
          <a:ext cx="77638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6" name="Text Box 25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7" name="Text Box 25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8" name="Text Box 25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69" name="Text Box 25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0" name="Text Box 25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1" name="Text Box 25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2" name="Text Box 25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3" name="Text Box 26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4" name="Text Box 26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5" name="Text Box 26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6" name="Text Box 26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7" name="Text Box 26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8" name="Text Box 26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79" name="Text Box 26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0" name="Text Box 26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1" name="Text Box 26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2" name="Text Box 26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3" name="Text Box 27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4" name="Text Box 27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5" name="Text Box 27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6" name="Text Box 27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7" name="Text Box 27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8" name="Text Box 27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89" name="Text Box 27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0" name="Text Box 27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1" name="Text Box 27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2" name="Text Box 27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3" name="Text Box 28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4" name="Text Box 28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5" name="Text Box 28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6" name="Text Box 28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7" name="Text Box 28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8" name="Text Box 28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599" name="Text Box 286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0" name="Text Box 287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1" name="Text Box 288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2" name="Text Box 289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3" name="Text Box 290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4" name="Text Box 291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5" name="Text Box 292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6" name="Text Box 293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7" name="Text Box 294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08" name="Text Box 295"/>
        <xdr:cNvSpPr txBox="1">
          <a:spLocks noChangeArrowheads="1"/>
        </xdr:cNvSpPr>
      </xdr:nvSpPr>
      <xdr:spPr bwMode="auto">
        <a:xfrm>
          <a:off x="1109033" y="347662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0" name="Text Box 298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1" name="Text Box 299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2" name="Text Box 300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3" name="Text Box 301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4" name="Text Box 302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5" name="Text Box 303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6" name="Text Box 304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7" name="Text Box 305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8" name="Text Box 306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19" name="Text Box 307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0" name="Text Box 308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1" name="Text Box 309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2" name="Text Box 310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3" name="Text Box 311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4" name="Text Box 312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5" name="Text Box 313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6" name="Text Box 314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7" name="Text Box 315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508958</xdr:colOff>
      <xdr:row>15</xdr:row>
      <xdr:rowOff>0</xdr:rowOff>
    </xdr:from>
    <xdr:to>
      <xdr:col>1</xdr:col>
      <xdr:colOff>595223</xdr:colOff>
      <xdr:row>19</xdr:row>
      <xdr:rowOff>151890</xdr:rowOff>
    </xdr:to>
    <xdr:sp macro="" textlink="">
      <xdr:nvSpPr>
        <xdr:cNvPr id="628" name="Text Box 316"/>
        <xdr:cNvSpPr txBox="1">
          <a:spLocks noChangeArrowheads="1"/>
        </xdr:cNvSpPr>
      </xdr:nvSpPr>
      <xdr:spPr bwMode="auto">
        <a:xfrm>
          <a:off x="1109033" y="7191375"/>
          <a:ext cx="86265" cy="567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133</xdr:row>
      <xdr:rowOff>177585</xdr:rowOff>
    </xdr:from>
    <xdr:to>
      <xdr:col>2</xdr:col>
      <xdr:colOff>3131949</xdr:colOff>
      <xdr:row>143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2</xdr:col>
      <xdr:colOff>1034656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306737</xdr:colOff>
      <xdr:row>133</xdr:row>
      <xdr:rowOff>177585</xdr:rowOff>
    </xdr:from>
    <xdr:to>
      <xdr:col>2</xdr:col>
      <xdr:colOff>3131949</xdr:colOff>
      <xdr:row>143</xdr:row>
      <xdr:rowOff>129152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685800</xdr:colOff>
      <xdr:row>0</xdr:row>
      <xdr:rowOff>269576</xdr:rowOff>
    </xdr:from>
    <xdr:to>
      <xdr:col>16</xdr:col>
      <xdr:colOff>79891</xdr:colOff>
      <xdr:row>9</xdr:row>
      <xdr:rowOff>145751</xdr:rowOff>
    </xdr:to>
    <xdr:pic>
      <xdr:nvPicPr>
        <xdr:cNvPr id="25" name="Picture 3" descr="rId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9576"/>
          <a:ext cx="5661541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4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5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6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7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8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9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0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1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2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3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3</xdr:col>
      <xdr:colOff>79435</xdr:colOff>
      <xdr:row>25</xdr:row>
      <xdr:rowOff>153838</xdr:rowOff>
    </xdr:to>
    <xdr:sp macro="" textlink="">
      <xdr:nvSpPr>
        <xdr:cNvPr id="44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15</xdr:row>
      <xdr:rowOff>200025</xdr:rowOff>
    </xdr:to>
    <xdr:sp macro="" textlink="">
      <xdr:nvSpPr>
        <xdr:cNvPr id="45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135</xdr:row>
      <xdr:rowOff>177585</xdr:rowOff>
    </xdr:from>
    <xdr:to>
      <xdr:col>2</xdr:col>
      <xdr:colOff>3131949</xdr:colOff>
      <xdr:row>145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3</xdr:col>
      <xdr:colOff>79435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20</xdr:col>
      <xdr:colOff>647700</xdr:colOff>
      <xdr:row>137</xdr:row>
      <xdr:rowOff>19050</xdr:rowOff>
    </xdr:from>
    <xdr:to>
      <xdr:col>24</xdr:col>
      <xdr:colOff>202965</xdr:colOff>
      <xdr:row>139</xdr:row>
      <xdr:rowOff>247650</xdr:rowOff>
    </xdr:to>
    <xdr:pic>
      <xdr:nvPicPr>
        <xdr:cNvPr id="24" name="Picture 1" descr="WP_20150413_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8175" y="60645675"/>
          <a:ext cx="2831865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133</xdr:row>
      <xdr:rowOff>177585</xdr:rowOff>
    </xdr:from>
    <xdr:to>
      <xdr:col>2</xdr:col>
      <xdr:colOff>3131949</xdr:colOff>
      <xdr:row>143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2</xdr:col>
      <xdr:colOff>1028471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134</xdr:row>
      <xdr:rowOff>177585</xdr:rowOff>
    </xdr:from>
    <xdr:to>
      <xdr:col>2</xdr:col>
      <xdr:colOff>3131949</xdr:colOff>
      <xdr:row>144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3</xdr:col>
      <xdr:colOff>79435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306737</xdr:colOff>
      <xdr:row>134</xdr:row>
      <xdr:rowOff>177585</xdr:rowOff>
    </xdr:from>
    <xdr:to>
      <xdr:col>2</xdr:col>
      <xdr:colOff>3131949</xdr:colOff>
      <xdr:row>144</xdr:row>
      <xdr:rowOff>129152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685800</xdr:colOff>
      <xdr:row>0</xdr:row>
      <xdr:rowOff>269576</xdr:rowOff>
    </xdr:from>
    <xdr:to>
      <xdr:col>16</xdr:col>
      <xdr:colOff>93811</xdr:colOff>
      <xdr:row>9</xdr:row>
      <xdr:rowOff>145751</xdr:rowOff>
    </xdr:to>
    <xdr:pic>
      <xdr:nvPicPr>
        <xdr:cNvPr id="25" name="Picture 3" descr="rId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9576"/>
          <a:ext cx="5675462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4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5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6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7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8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39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0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1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2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200025</xdr:rowOff>
    </xdr:to>
    <xdr:sp macro="" textlink="">
      <xdr:nvSpPr>
        <xdr:cNvPr id="43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3</xdr:col>
      <xdr:colOff>79435</xdr:colOff>
      <xdr:row>25</xdr:row>
      <xdr:rowOff>153838</xdr:rowOff>
    </xdr:to>
    <xdr:sp macro="" textlink="">
      <xdr:nvSpPr>
        <xdr:cNvPr id="44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15</xdr:row>
      <xdr:rowOff>200025</xdr:rowOff>
    </xdr:to>
    <xdr:sp macro="" textlink="">
      <xdr:nvSpPr>
        <xdr:cNvPr id="45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132</xdr:row>
      <xdr:rowOff>177585</xdr:rowOff>
    </xdr:from>
    <xdr:to>
      <xdr:col>2</xdr:col>
      <xdr:colOff>3131949</xdr:colOff>
      <xdr:row>142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2</xdr:col>
      <xdr:colOff>1027453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73703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299431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134</xdr:row>
      <xdr:rowOff>177585</xdr:rowOff>
    </xdr:from>
    <xdr:to>
      <xdr:col>2</xdr:col>
      <xdr:colOff>3131949</xdr:colOff>
      <xdr:row>144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129</xdr:row>
      <xdr:rowOff>177585</xdr:rowOff>
    </xdr:from>
    <xdr:to>
      <xdr:col>2</xdr:col>
      <xdr:colOff>3131949</xdr:colOff>
      <xdr:row>139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942975</xdr:colOff>
      <xdr:row>25</xdr:row>
      <xdr:rowOff>266700</xdr:rowOff>
    </xdr:from>
    <xdr:ext cx="76200" cy="333375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933825" y="11820525"/>
          <a:ext cx="762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15</xdr:row>
      <xdr:rowOff>0</xdr:rowOff>
    </xdr:from>
    <xdr:ext cx="76200" cy="2000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3190875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4" name="Shape 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5" name="Shape 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1" name="Shape 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2" name="Shape 5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3" name="Shape 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4" name="Shape 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41" name="Shape 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990600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942975</xdr:colOff>
      <xdr:row>26</xdr:row>
      <xdr:rowOff>266700</xdr:rowOff>
    </xdr:from>
    <xdr:ext cx="76200" cy="323850"/>
    <xdr:sp macro="" textlink="">
      <xdr:nvSpPr>
        <xdr:cNvPr id="42" name="Shape 6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933825" y="12258675"/>
          <a:ext cx="762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15</xdr:row>
      <xdr:rowOff>0</xdr:rowOff>
    </xdr:from>
    <xdr:ext cx="76200" cy="200025"/>
    <xdr:sp macro="" textlink="">
      <xdr:nvSpPr>
        <xdr:cNvPr id="43" name="Shape 5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190875" y="7172325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A51C301E-593C-40D7-8481-80246839859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62557706-EEA3-4283-9C88-3FD9BE41DC0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6F82B4F1-7E65-46C6-BF76-6E86C9395A9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BD3EB5DC-E050-4EE5-ADF0-CF5BD1F6498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455D6352-6470-4AAE-A35B-08F2AC07ECC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539C977D-5426-47AB-A22B-469176F57CA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A73CC1EA-ED11-4D03-BA1F-CCFE9A54786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BCE96D96-3083-49CC-9AEC-8841F561167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EBD2EE59-F77C-45BC-87B6-85313D6B936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067AF8E0-8DB0-473D-B389-1B6B9336B45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1C75E489-5C53-4783-9D90-28626E0AFB9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35653C80-78D5-43DA-A11C-FB3CA93A99AF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6" name="Text Box 13">
          <a:extLst>
            <a:ext uri="{FF2B5EF4-FFF2-40B4-BE49-F238E27FC236}">
              <a16:creationId xmlns:a16="http://schemas.microsoft.com/office/drawing/2014/main" id="{6301CD2C-F80D-4283-82C1-40FB9D6F588C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7" name="Text Box 14">
          <a:extLst>
            <a:ext uri="{FF2B5EF4-FFF2-40B4-BE49-F238E27FC236}">
              <a16:creationId xmlns:a16="http://schemas.microsoft.com/office/drawing/2014/main" id="{19D5D6A0-5E30-4C74-B132-02392EE9ACA9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8" name="Text Box 15">
          <a:extLst>
            <a:ext uri="{FF2B5EF4-FFF2-40B4-BE49-F238E27FC236}">
              <a16:creationId xmlns:a16="http://schemas.microsoft.com/office/drawing/2014/main" id="{7804F535-8131-4317-977A-3D2D6479F389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9" name="Text Box 16">
          <a:extLst>
            <a:ext uri="{FF2B5EF4-FFF2-40B4-BE49-F238E27FC236}">
              <a16:creationId xmlns:a16="http://schemas.microsoft.com/office/drawing/2014/main" id="{FA3B9C61-026C-4DD2-A2EB-0C3F55F97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0" name="Text Box 17">
          <a:extLst>
            <a:ext uri="{FF2B5EF4-FFF2-40B4-BE49-F238E27FC236}">
              <a16:creationId xmlns:a16="http://schemas.microsoft.com/office/drawing/2014/main" id="{A291184A-D018-4E2B-9861-AAD2D432DFF9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1" name="Text Box 18">
          <a:extLst>
            <a:ext uri="{FF2B5EF4-FFF2-40B4-BE49-F238E27FC236}">
              <a16:creationId xmlns:a16="http://schemas.microsoft.com/office/drawing/2014/main" id="{E6BCCEF5-8C58-4569-BCC3-C071A17FA9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2</xdr:col>
      <xdr:colOff>1027453</xdr:colOff>
      <xdr:row>26</xdr:row>
      <xdr:rowOff>49063</xdr:rowOff>
    </xdr:to>
    <xdr:sp macro="" textlink="">
      <xdr:nvSpPr>
        <xdr:cNvPr id="62" name="Text Box 19">
          <a:extLst>
            <a:ext uri="{FF2B5EF4-FFF2-40B4-BE49-F238E27FC236}">
              <a16:creationId xmlns:a16="http://schemas.microsoft.com/office/drawing/2014/main" id="{9A419CC6-2641-41B1-A391-82693E411FB5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63" name="Text Box 21">
          <a:extLst>
            <a:ext uri="{FF2B5EF4-FFF2-40B4-BE49-F238E27FC236}">
              <a16:creationId xmlns:a16="http://schemas.microsoft.com/office/drawing/2014/main" id="{0264FE4D-F562-4944-8F36-1E5EBBCCD165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135</xdr:row>
      <xdr:rowOff>177585</xdr:rowOff>
    </xdr:from>
    <xdr:to>
      <xdr:col>2</xdr:col>
      <xdr:colOff>3131949</xdr:colOff>
      <xdr:row>145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2</xdr:col>
      <xdr:colOff>1031935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131</xdr:row>
      <xdr:rowOff>171450</xdr:rowOff>
    </xdr:from>
    <xdr:ext cx="5107641" cy="3335991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4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5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6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7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8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9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0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1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2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3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4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5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6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7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8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19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0" name="Shape 3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942975</xdr:colOff>
      <xdr:row>23</xdr:row>
      <xdr:rowOff>266700</xdr:rowOff>
    </xdr:from>
    <xdr:ext cx="76200" cy="333375"/>
    <xdr:sp macro="" textlink="">
      <xdr:nvSpPr>
        <xdr:cNvPr id="21" name="Shape 4"/>
        <xdr:cNvSpPr txBox="1"/>
      </xdr:nvSpPr>
      <xdr:spPr>
        <a:xfrm>
          <a:off x="3829050" y="10610850"/>
          <a:ext cx="762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15</xdr:row>
      <xdr:rowOff>0</xdr:rowOff>
    </xdr:from>
    <xdr:ext cx="76200" cy="200025"/>
    <xdr:sp macro="" textlink="">
      <xdr:nvSpPr>
        <xdr:cNvPr id="22" name="Shape 3"/>
        <xdr:cNvSpPr txBox="1"/>
      </xdr:nvSpPr>
      <xdr:spPr>
        <a:xfrm>
          <a:off x="3086100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3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4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5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6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7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8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29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0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1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2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3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4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5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6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7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8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39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428625</xdr:colOff>
      <xdr:row>15</xdr:row>
      <xdr:rowOff>0</xdr:rowOff>
    </xdr:from>
    <xdr:ext cx="76200" cy="200025"/>
    <xdr:sp macro="" textlink="">
      <xdr:nvSpPr>
        <xdr:cNvPr id="40" name="Shape 5"/>
        <xdr:cNvSpPr txBox="1"/>
      </xdr:nvSpPr>
      <xdr:spPr>
        <a:xfrm>
          <a:off x="885825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942975</xdr:colOff>
      <xdr:row>24</xdr:row>
      <xdr:rowOff>266700</xdr:rowOff>
    </xdr:from>
    <xdr:ext cx="76200" cy="323850"/>
    <xdr:sp macro="" textlink="">
      <xdr:nvSpPr>
        <xdr:cNvPr id="41" name="Shape 6"/>
        <xdr:cNvSpPr txBox="1"/>
      </xdr:nvSpPr>
      <xdr:spPr>
        <a:xfrm>
          <a:off x="3829050" y="11049000"/>
          <a:ext cx="762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15</xdr:row>
      <xdr:rowOff>0</xdr:rowOff>
    </xdr:from>
    <xdr:ext cx="76200" cy="200025"/>
    <xdr:sp macro="" textlink="">
      <xdr:nvSpPr>
        <xdr:cNvPr id="42" name="Shape 5"/>
        <xdr:cNvSpPr txBox="1"/>
      </xdr:nvSpPr>
      <xdr:spPr>
        <a:xfrm>
          <a:off x="3086100" y="6838950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457200</xdr:colOff>
      <xdr:row>0</xdr:row>
      <xdr:rowOff>57150</xdr:rowOff>
    </xdr:from>
    <xdr:ext cx="3251947" cy="1444438"/>
    <xdr:pic>
      <xdr:nvPicPr>
        <xdr:cNvPr id="43" name="image1.png" descr="rId1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78906" y="57150"/>
          <a:ext cx="3251947" cy="1444438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306737</xdr:colOff>
      <xdr:row>130</xdr:row>
      <xdr:rowOff>177585</xdr:rowOff>
    </xdr:from>
    <xdr:to>
      <xdr:col>2</xdr:col>
      <xdr:colOff>3131949</xdr:colOff>
      <xdr:row>140</xdr:row>
      <xdr:rowOff>129152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B081E2E-5E11-451E-B997-E7F94EE5CF6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35858D09-7E6C-45B4-A583-B8601C881771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BBEA2A8A-005E-46C1-9EA1-A2186CA044F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D287278-FAE4-4567-BCC6-FC5C6BD1F748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2E44B489-D5A0-4B7D-B3DA-5F20E9CFFB1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2CD08057-925C-469E-BF27-53C630539C74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BB154575-7148-4E24-9F84-B537EC23BB1B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42873B-FF81-4C8A-BFE3-E15D9F34DAA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4638D552-E02D-49DE-8B3C-AC3527AE852A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A5335FC1-7910-4D48-9355-C7D3356FC492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5E90235E-C12B-418A-A285-89AA41CB8576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5" name="Text Box 12">
          <a:extLst>
            <a:ext uri="{FF2B5EF4-FFF2-40B4-BE49-F238E27FC236}">
              <a16:creationId xmlns:a16="http://schemas.microsoft.com/office/drawing/2014/main" id="{45BB1B1C-DA15-4E41-B5A3-44D57A1461F3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6" name="Text Box 13">
          <a:extLst>
            <a:ext uri="{FF2B5EF4-FFF2-40B4-BE49-F238E27FC236}">
              <a16:creationId xmlns:a16="http://schemas.microsoft.com/office/drawing/2014/main" id="{FE9E5AE0-355B-42A2-9B9B-64304AB6EB55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ABD072FF-78D2-432F-91E7-D64EFFB2334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8" name="Text Box 15">
          <a:extLst>
            <a:ext uri="{FF2B5EF4-FFF2-40B4-BE49-F238E27FC236}">
              <a16:creationId xmlns:a16="http://schemas.microsoft.com/office/drawing/2014/main" id="{BDC277DB-4849-4674-9380-CBC9C779DB6E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19" name="Text Box 16">
          <a:extLst>
            <a:ext uri="{FF2B5EF4-FFF2-40B4-BE49-F238E27FC236}">
              <a16:creationId xmlns:a16="http://schemas.microsoft.com/office/drawing/2014/main" id="{D83D34B0-5C66-425E-9378-E0B9CEEA52FD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0" name="Text Box 17">
          <a:extLst>
            <a:ext uri="{FF2B5EF4-FFF2-40B4-BE49-F238E27FC236}">
              <a16:creationId xmlns:a16="http://schemas.microsoft.com/office/drawing/2014/main" id="{71275A4D-6288-4DBD-B8D1-51785DC7F4E0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16</xdr:row>
      <xdr:rowOff>38100</xdr:rowOff>
    </xdr:to>
    <xdr:sp macro="" textlink="">
      <xdr:nvSpPr>
        <xdr:cNvPr id="21" name="Text Box 18">
          <a:extLst>
            <a:ext uri="{FF2B5EF4-FFF2-40B4-BE49-F238E27FC236}">
              <a16:creationId xmlns:a16="http://schemas.microsoft.com/office/drawing/2014/main" id="{46DB88FB-457A-4644-B0D8-A750F7369C87}"/>
            </a:ext>
          </a:extLst>
        </xdr:cNvPr>
        <xdr:cNvSpPr txBox="1">
          <a:spLocks noChangeArrowheads="1"/>
        </xdr:cNvSpPr>
      </xdr:nvSpPr>
      <xdr:spPr bwMode="auto">
        <a:xfrm>
          <a:off x="10001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955735</xdr:colOff>
      <xdr:row>24</xdr:row>
      <xdr:rowOff>280357</xdr:rowOff>
    </xdr:from>
    <xdr:to>
      <xdr:col>3</xdr:col>
      <xdr:colOff>79435</xdr:colOff>
      <xdr:row>26</xdr:row>
      <xdr:rowOff>49063</xdr:rowOff>
    </xdr:to>
    <xdr:sp macro="" textlink="">
      <xdr:nvSpPr>
        <xdr:cNvPr id="22" name="Text Box 19">
          <a:extLst>
            <a:ext uri="{FF2B5EF4-FFF2-40B4-BE49-F238E27FC236}">
              <a16:creationId xmlns:a16="http://schemas.microsoft.com/office/drawing/2014/main" id="{62FEB00C-40D4-4900-B593-C800C9A0545E}"/>
            </a:ext>
          </a:extLst>
        </xdr:cNvPr>
        <xdr:cNvSpPr txBox="1">
          <a:spLocks noChangeArrowheads="1"/>
        </xdr:cNvSpPr>
      </xdr:nvSpPr>
      <xdr:spPr bwMode="auto">
        <a:xfrm>
          <a:off x="3946585" y="11396032"/>
          <a:ext cx="76200" cy="206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213014</xdr:colOff>
      <xdr:row>15</xdr:row>
      <xdr:rowOff>0</xdr:rowOff>
    </xdr:from>
    <xdr:to>
      <xdr:col>2</xdr:col>
      <xdr:colOff>289214</xdr:colOff>
      <xdr:row>16</xdr:row>
      <xdr:rowOff>38100</xdr:rowOff>
    </xdr:to>
    <xdr:sp macro="" textlink="">
      <xdr:nvSpPr>
        <xdr:cNvPr id="23" name="Text Box 21">
          <a:extLst>
            <a:ext uri="{FF2B5EF4-FFF2-40B4-BE49-F238E27FC236}">
              <a16:creationId xmlns:a16="http://schemas.microsoft.com/office/drawing/2014/main" id="{DE7CE86D-54CF-42BE-AB25-9E13E4DE032B}"/>
            </a:ext>
          </a:extLst>
        </xdr:cNvPr>
        <xdr:cNvSpPr txBox="1">
          <a:spLocks noChangeArrowheads="1"/>
        </xdr:cNvSpPr>
      </xdr:nvSpPr>
      <xdr:spPr bwMode="auto">
        <a:xfrm>
          <a:off x="3203864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38221</xdr:colOff>
      <xdr:row>141</xdr:row>
      <xdr:rowOff>209460</xdr:rowOff>
    </xdr:from>
    <xdr:to>
      <xdr:col>11</xdr:col>
      <xdr:colOff>457200</xdr:colOff>
      <xdr:row>145</xdr:row>
      <xdr:rowOff>266700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1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2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1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933840</xdr:colOff>
      <xdr:row>25</xdr:row>
      <xdr:rowOff>257400</xdr:rowOff>
    </xdr:from>
    <xdr:to>
      <xdr:col>2</xdr:col>
      <xdr:colOff>1018800</xdr:colOff>
      <xdr:row>26</xdr:row>
      <xdr:rowOff>161640</xdr:rowOff>
    </xdr:to>
    <xdr:sp macro="" textlink="">
      <xdr:nvSpPr>
        <xdr:cNvPr id="21" name="CustomShape 1"/>
        <xdr:cNvSpPr/>
      </xdr:nvSpPr>
      <xdr:spPr>
        <a:xfrm>
          <a:off x="3819915" y="11058750"/>
          <a:ext cx="84960" cy="3423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190800</xdr:colOff>
      <xdr:row>24</xdr:row>
      <xdr:rowOff>360</xdr:rowOff>
    </xdr:from>
    <xdr:to>
      <xdr:col>2</xdr:col>
      <xdr:colOff>275760</xdr:colOff>
      <xdr:row>24</xdr:row>
      <xdr:rowOff>209160</xdr:rowOff>
    </xdr:to>
    <xdr:sp macro="" textlink="">
      <xdr:nvSpPr>
        <xdr:cNvPr id="22" name="CustomShape 1"/>
        <xdr:cNvSpPr/>
      </xdr:nvSpPr>
      <xdr:spPr>
        <a:xfrm>
          <a:off x="3076875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2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1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2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3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933840</xdr:colOff>
      <xdr:row>117</xdr:row>
      <xdr:rowOff>257040</xdr:rowOff>
    </xdr:from>
    <xdr:to>
      <xdr:col>2</xdr:col>
      <xdr:colOff>1018800</xdr:colOff>
      <xdr:row>118</xdr:row>
      <xdr:rowOff>151560</xdr:rowOff>
    </xdr:to>
    <xdr:sp macro="" textlink="">
      <xdr:nvSpPr>
        <xdr:cNvPr id="41" name="CustomShape 1"/>
        <xdr:cNvSpPr/>
      </xdr:nvSpPr>
      <xdr:spPr>
        <a:xfrm>
          <a:off x="3819915" y="51368190"/>
          <a:ext cx="84960" cy="3326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190800</xdr:colOff>
      <xdr:row>24</xdr:row>
      <xdr:rowOff>360</xdr:rowOff>
    </xdr:from>
    <xdr:to>
      <xdr:col>2</xdr:col>
      <xdr:colOff>275760</xdr:colOff>
      <xdr:row>24</xdr:row>
      <xdr:rowOff>209160</xdr:rowOff>
    </xdr:to>
    <xdr:sp macro="" textlink="">
      <xdr:nvSpPr>
        <xdr:cNvPr id="42" name="CustomShape 1"/>
        <xdr:cNvSpPr/>
      </xdr:nvSpPr>
      <xdr:spPr>
        <a:xfrm>
          <a:off x="3076875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4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1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2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5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933840</xdr:colOff>
      <xdr:row>25</xdr:row>
      <xdr:rowOff>257400</xdr:rowOff>
    </xdr:from>
    <xdr:to>
      <xdr:col>2</xdr:col>
      <xdr:colOff>1018800</xdr:colOff>
      <xdr:row>26</xdr:row>
      <xdr:rowOff>161640</xdr:rowOff>
    </xdr:to>
    <xdr:sp macro="" textlink="">
      <xdr:nvSpPr>
        <xdr:cNvPr id="61" name="CustomShape 1"/>
        <xdr:cNvSpPr/>
      </xdr:nvSpPr>
      <xdr:spPr>
        <a:xfrm>
          <a:off x="3819915" y="11058750"/>
          <a:ext cx="84960" cy="3423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190800</xdr:colOff>
      <xdr:row>24</xdr:row>
      <xdr:rowOff>360</xdr:rowOff>
    </xdr:from>
    <xdr:to>
      <xdr:col>2</xdr:col>
      <xdr:colOff>275760</xdr:colOff>
      <xdr:row>24</xdr:row>
      <xdr:rowOff>209160</xdr:rowOff>
    </xdr:to>
    <xdr:sp macro="" textlink="">
      <xdr:nvSpPr>
        <xdr:cNvPr id="62" name="CustomShape 1"/>
        <xdr:cNvSpPr/>
      </xdr:nvSpPr>
      <xdr:spPr>
        <a:xfrm>
          <a:off x="3076875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6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1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2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3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4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5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6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7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8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79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419040</xdr:colOff>
      <xdr:row>24</xdr:row>
      <xdr:rowOff>360</xdr:rowOff>
    </xdr:from>
    <xdr:to>
      <xdr:col>1</xdr:col>
      <xdr:colOff>504000</xdr:colOff>
      <xdr:row>24</xdr:row>
      <xdr:rowOff>209160</xdr:rowOff>
    </xdr:to>
    <xdr:sp macro="" textlink="">
      <xdr:nvSpPr>
        <xdr:cNvPr id="80" name="CustomShape 1"/>
        <xdr:cNvSpPr/>
      </xdr:nvSpPr>
      <xdr:spPr>
        <a:xfrm>
          <a:off x="876240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933840</xdr:colOff>
      <xdr:row>117</xdr:row>
      <xdr:rowOff>257040</xdr:rowOff>
    </xdr:from>
    <xdr:to>
      <xdr:col>2</xdr:col>
      <xdr:colOff>1018800</xdr:colOff>
      <xdr:row>118</xdr:row>
      <xdr:rowOff>151560</xdr:rowOff>
    </xdr:to>
    <xdr:sp macro="" textlink="">
      <xdr:nvSpPr>
        <xdr:cNvPr id="81" name="CustomShape 1"/>
        <xdr:cNvSpPr/>
      </xdr:nvSpPr>
      <xdr:spPr>
        <a:xfrm>
          <a:off x="3819915" y="51368190"/>
          <a:ext cx="84960" cy="3326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190800</xdr:colOff>
      <xdr:row>24</xdr:row>
      <xdr:rowOff>360</xdr:rowOff>
    </xdr:from>
    <xdr:to>
      <xdr:col>2</xdr:col>
      <xdr:colOff>275760</xdr:colOff>
      <xdr:row>24</xdr:row>
      <xdr:rowOff>209160</xdr:rowOff>
    </xdr:to>
    <xdr:sp macro="" textlink="">
      <xdr:nvSpPr>
        <xdr:cNvPr id="82" name="CustomShape 1"/>
        <xdr:cNvSpPr/>
      </xdr:nvSpPr>
      <xdr:spPr>
        <a:xfrm>
          <a:off x="3076875" y="10363560"/>
          <a:ext cx="84960" cy="208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457560</xdr:colOff>
      <xdr:row>0</xdr:row>
      <xdr:rowOff>57240</xdr:rowOff>
    </xdr:from>
    <xdr:to>
      <xdr:col>10</xdr:col>
      <xdr:colOff>326880</xdr:colOff>
      <xdr:row>5</xdr:row>
      <xdr:rowOff>132840</xdr:rowOff>
    </xdr:to>
    <xdr:pic>
      <xdr:nvPicPr>
        <xdr:cNvPr id="83" name="image1.png" descr="rId1"/>
        <xdr:cNvPicPr/>
      </xdr:nvPicPr>
      <xdr:blipFill>
        <a:blip xmlns:r="http://schemas.openxmlformats.org/officeDocument/2006/relationships" r:embed="rId2"/>
        <a:stretch/>
      </xdr:blipFill>
      <xdr:spPr>
        <a:xfrm>
          <a:off x="8144235" y="57240"/>
          <a:ext cx="3755520" cy="226635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November\Yr_2.1\Results\Inno2022b_EMT1101_ENG%20DRAWING%20I_Score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DEC\2.1\RESULTS\EMT%202101%20WORKSHOP%20RPOCESSES%20AND%20PRACTICE%20II%20DEC%202021%20SCO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DEC\2.1\RESULTS\EMT%202102_2.1%20CA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DEC\2.1\RESULTS\EMT%202103_Planar%20Mechnaics%20Scoresheet%20_2.1%20Mechatronic_fin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DEC\2.1\RESULTS\BSC%20Mechatronics%20Calculus%20III,%202.1-%20202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DEC\2.1\RESULTS\EEE%203101_Analogue%20Electronics_Mechatronic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_Sem%201\MECHATRONICS%20IGS%202101%20%20FINAL%20(1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EMT%202201_Engineering%20Mechanic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EMT%202202%20-%20Engineering%20Materials%202022%20April%20ScoreShee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EMT%202203_CNT%20(1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EMT%202204%20-%20Thermodynamics%202022%20April%20-%20ScoreSheet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EMT%202205_Fluid%20Mechanics_Mechatronics_Final_May202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SMA%202232%20Mechatronics%20%20ODE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MARCH\2.2\Results\Bsc.%20Mechatronic%202.2%20Grade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April\2021_April_main_SCORSHEETS_RESULTS\SUPPS\SUPPS%20FINAL\2.2_2021_April_SUPP_CF&amp;ER\yr_2_APRIL_2021_SUPPS_CM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APRIL%202021_SCORSHEETS_RESULTS\SUPPS\2.2_2020\SUPP_CF&amp;ER\APRIL%202021_SUPPSPECIAL__Consolidated_ER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g\Desktop\Asiago\Mechatronic%202%20Consolidated%20scoresheet%202020_2021%20ER_C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g\Downloads\CF_ER%20Mechatronic%202%20Consolidated%20scoresheet_march_202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2.2\RESULTS\EMT%202201%20Mechanic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2.2\RESULTS\2.2_Engineering%20materials%202023%20fe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2.2\RESULTS\EMT%202203%20CNT%201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2.2\RESULTS\EMT%202204%20THERMO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remoderatedexamsscoresheets\THERMODYNAM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2.2\RESULTS\EMT%202205%20FLUID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3_February%20Results_2.2%20&amp;%204.2\2.2\RESULTS\MET%202.2_Oct%202022-Jan%202023_ODE%20Results_Ogutu%20Keroboto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1_DEC\2.1\RESULTS\MECHATRONICS%20IGS%202101%20%20FINAL%20(1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November\Yr_2.1\Results\EMT%202202_WORKSHOP%20PRACTICE%20AND%20PROCESSES%20II_OCTOBER%20202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November\Yr_2.1\Results\2.1%20CAD%20202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November\Yr_2.1\Results\EEE%203101_Analogue%20Electronics_Mechatronic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ams%20Cordination\FRANCIS\2022_November\Yr_2.1\Results\sma%202119MET%20Calc%20III%202.1%202022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 1.1"/>
      <sheetName val="SYS"/>
    </sheetNames>
    <sheetDataSet>
      <sheetData sheetId="0">
        <row r="15">
          <cell r="B15" t="str">
            <v>E022-01-1161/2021</v>
          </cell>
          <cell r="C15" t="str">
            <v>Zebby Arnold AKACH</v>
          </cell>
          <cell r="D15">
            <v>7.7142857142857144</v>
          </cell>
          <cell r="E15">
            <v>7</v>
          </cell>
          <cell r="F15"/>
          <cell r="G15">
            <v>7.3571428571428577</v>
          </cell>
          <cell r="H15">
            <v>3</v>
          </cell>
          <cell r="I15"/>
          <cell r="J15">
            <v>3</v>
          </cell>
          <cell r="K15">
            <v>7</v>
          </cell>
          <cell r="L15">
            <v>6</v>
          </cell>
          <cell r="M15">
            <v>2.8</v>
          </cell>
          <cell r="N15">
            <v>7.8999999999999995</v>
          </cell>
          <cell r="O15">
            <v>30.5</v>
          </cell>
          <cell r="P15">
            <v>17</v>
          </cell>
          <cell r="Q15">
            <v>10</v>
          </cell>
          <cell r="R15"/>
          <cell r="S15">
            <v>3</v>
          </cell>
          <cell r="T15"/>
          <cell r="U15">
            <v>21.428571428571427</v>
          </cell>
          <cell r="V15">
            <v>52</v>
          </cell>
        </row>
        <row r="16">
          <cell r="B16" t="str">
            <v>E022-01-1330/2021</v>
          </cell>
          <cell r="C16" t="str">
            <v>Fidel Castro OMONDI</v>
          </cell>
          <cell r="D16">
            <v>7.7142857142857144</v>
          </cell>
          <cell r="E16">
            <v>8</v>
          </cell>
          <cell r="F16"/>
          <cell r="G16">
            <v>7.8571428571428577</v>
          </cell>
          <cell r="H16">
            <v>4</v>
          </cell>
          <cell r="I16"/>
          <cell r="J16">
            <v>4</v>
          </cell>
          <cell r="K16">
            <v>6.5</v>
          </cell>
          <cell r="L16">
            <v>4</v>
          </cell>
          <cell r="M16">
            <v>5</v>
          </cell>
          <cell r="N16">
            <v>7.75</v>
          </cell>
          <cell r="O16">
            <v>32.700000000000003</v>
          </cell>
          <cell r="P16">
            <v>17</v>
          </cell>
          <cell r="Q16">
            <v>13</v>
          </cell>
          <cell r="R16"/>
          <cell r="S16">
            <v>17</v>
          </cell>
          <cell r="T16"/>
          <cell r="U16">
            <v>33.571428571428569</v>
          </cell>
          <cell r="V16">
            <v>66</v>
          </cell>
        </row>
        <row r="17">
          <cell r="B17" t="str">
            <v>E022-01-1331/2021</v>
          </cell>
          <cell r="C17" t="str">
            <v>David Omondi ACHELLO</v>
          </cell>
          <cell r="D17">
            <v>7.4285714285714288</v>
          </cell>
          <cell r="E17">
            <v>9.5</v>
          </cell>
          <cell r="F17"/>
          <cell r="G17">
            <v>8.4642857142857135</v>
          </cell>
          <cell r="H17">
            <v>5</v>
          </cell>
          <cell r="I17"/>
          <cell r="J17">
            <v>5</v>
          </cell>
          <cell r="K17">
            <v>7</v>
          </cell>
          <cell r="L17">
            <v>4</v>
          </cell>
          <cell r="M17">
            <v>5</v>
          </cell>
          <cell r="N17">
            <v>8</v>
          </cell>
          <cell r="O17">
            <v>35.799999999999997</v>
          </cell>
          <cell r="P17">
            <v>11</v>
          </cell>
          <cell r="Q17">
            <v>12</v>
          </cell>
          <cell r="R17"/>
          <cell r="S17">
            <v>14</v>
          </cell>
          <cell r="T17"/>
          <cell r="U17">
            <v>26.428571428571427</v>
          </cell>
          <cell r="V17">
            <v>62</v>
          </cell>
        </row>
        <row r="18">
          <cell r="B18" t="str">
            <v>E022-01-1336/2021</v>
          </cell>
          <cell r="C18" t="str">
            <v>Anderson Muteithia MUTUMA</v>
          </cell>
          <cell r="D18">
            <v>4.8571428571428568</v>
          </cell>
          <cell r="E18">
            <v>8</v>
          </cell>
          <cell r="F18"/>
          <cell r="G18">
            <v>6.4285714285714279</v>
          </cell>
          <cell r="H18">
            <v>5</v>
          </cell>
          <cell r="I18"/>
          <cell r="J18">
            <v>5</v>
          </cell>
          <cell r="K18">
            <v>5</v>
          </cell>
          <cell r="L18">
            <v>5</v>
          </cell>
          <cell r="M18">
            <v>5</v>
          </cell>
          <cell r="N18">
            <v>7.5</v>
          </cell>
          <cell r="O18">
            <v>31.6</v>
          </cell>
          <cell r="P18">
            <v>20</v>
          </cell>
          <cell r="Q18">
            <v>13</v>
          </cell>
          <cell r="R18"/>
          <cell r="S18">
            <v>17</v>
          </cell>
          <cell r="T18"/>
          <cell r="U18">
            <v>35.714285714285715</v>
          </cell>
          <cell r="V18">
            <v>67</v>
          </cell>
        </row>
        <row r="19">
          <cell r="B19" t="str">
            <v>E022-01-1337/2021</v>
          </cell>
          <cell r="C19" t="str">
            <v>Evans Wajohi MAINA</v>
          </cell>
          <cell r="D19">
            <v>7.4285714285714288</v>
          </cell>
          <cell r="E19">
            <v>8.5</v>
          </cell>
          <cell r="F19"/>
          <cell r="G19">
            <v>7.9642857142857153</v>
          </cell>
          <cell r="H19">
            <v>4</v>
          </cell>
          <cell r="I19"/>
          <cell r="J19">
            <v>4</v>
          </cell>
          <cell r="K19">
            <v>6</v>
          </cell>
          <cell r="L19">
            <v>5</v>
          </cell>
          <cell r="M19">
            <v>5</v>
          </cell>
          <cell r="N19">
            <v>8</v>
          </cell>
          <cell r="O19">
            <v>33.299999999999997</v>
          </cell>
          <cell r="P19">
            <v>12</v>
          </cell>
          <cell r="Q19">
            <v>11</v>
          </cell>
          <cell r="R19"/>
          <cell r="S19">
            <v>15</v>
          </cell>
          <cell r="T19"/>
          <cell r="U19">
            <v>27.142857142857142</v>
          </cell>
          <cell r="V19">
            <v>60</v>
          </cell>
        </row>
        <row r="20">
          <cell r="B20" t="str">
            <v>E022-01-1338/2021</v>
          </cell>
          <cell r="C20" t="str">
            <v>Collins Wambugu KIMOTHO</v>
          </cell>
          <cell r="D20">
            <v>7.1428571428571432</v>
          </cell>
          <cell r="E20">
            <v>8.5</v>
          </cell>
          <cell r="F20"/>
          <cell r="G20">
            <v>7.8214285714285712</v>
          </cell>
          <cell r="H20">
            <v>4</v>
          </cell>
          <cell r="I20"/>
          <cell r="J20">
            <v>4</v>
          </cell>
          <cell r="K20">
            <v>9</v>
          </cell>
          <cell r="L20">
            <v>6.333333333333333</v>
          </cell>
          <cell r="M20">
            <v>4</v>
          </cell>
          <cell r="N20">
            <v>9.6666666666666661</v>
          </cell>
          <cell r="O20">
            <v>35.799999999999997</v>
          </cell>
          <cell r="P20">
            <v>16</v>
          </cell>
          <cell r="Q20">
            <v>9.5</v>
          </cell>
          <cell r="R20"/>
          <cell r="S20">
            <v>16.5</v>
          </cell>
          <cell r="T20"/>
          <cell r="U20">
            <v>30</v>
          </cell>
          <cell r="V20">
            <v>66</v>
          </cell>
        </row>
        <row r="21">
          <cell r="B21" t="str">
            <v>E022-01-1339/2021</v>
          </cell>
          <cell r="C21" t="str">
            <v>Griffins Gitau CHEGE</v>
          </cell>
          <cell r="D21">
            <v>4.8571428571428568</v>
          </cell>
          <cell r="E21">
            <v>8.5</v>
          </cell>
          <cell r="F21"/>
          <cell r="G21">
            <v>6.6785714285714279</v>
          </cell>
          <cell r="H21">
            <v>3</v>
          </cell>
          <cell r="I21"/>
          <cell r="J21">
            <v>3</v>
          </cell>
          <cell r="K21">
            <v>5</v>
          </cell>
          <cell r="L21">
            <v>5</v>
          </cell>
          <cell r="M21">
            <v>5</v>
          </cell>
          <cell r="N21">
            <v>7.5</v>
          </cell>
          <cell r="O21">
            <v>28.7</v>
          </cell>
          <cell r="P21">
            <v>17</v>
          </cell>
          <cell r="Q21"/>
          <cell r="R21"/>
          <cell r="S21">
            <v>8.5</v>
          </cell>
          <cell r="T21"/>
          <cell r="U21">
            <v>18.214285714285715</v>
          </cell>
          <cell r="V21">
            <v>47</v>
          </cell>
        </row>
        <row r="22">
          <cell r="B22" t="str">
            <v>E022-01-1340/2021</v>
          </cell>
          <cell r="C22" t="str">
            <v>Keith Kaburu NDEGWA</v>
          </cell>
          <cell r="D22">
            <v>5.1428571428571432</v>
          </cell>
          <cell r="E22"/>
          <cell r="F22"/>
          <cell r="G22">
            <v>5.1428571428571432</v>
          </cell>
          <cell r="H22">
            <v>4</v>
          </cell>
          <cell r="I22"/>
          <cell r="J22">
            <v>4</v>
          </cell>
          <cell r="K22">
            <v>6.5</v>
          </cell>
          <cell r="L22">
            <v>4</v>
          </cell>
          <cell r="M22">
            <v>5</v>
          </cell>
          <cell r="N22">
            <v>7.75</v>
          </cell>
          <cell r="O22">
            <v>28.2</v>
          </cell>
          <cell r="P22">
            <v>4</v>
          </cell>
          <cell r="Q22"/>
          <cell r="R22">
            <v>7.5</v>
          </cell>
          <cell r="S22">
            <v>12</v>
          </cell>
          <cell r="T22"/>
          <cell r="U22">
            <v>16.785714285714285</v>
          </cell>
          <cell r="V22">
            <v>45</v>
          </cell>
        </row>
        <row r="23">
          <cell r="B23" t="str">
            <v>E022-01-1341/2021</v>
          </cell>
          <cell r="C23" t="str">
            <v>Grace Waheti THEURI</v>
          </cell>
          <cell r="D23">
            <v>7.1428571428571432</v>
          </cell>
          <cell r="E23">
            <v>9.5</v>
          </cell>
          <cell r="F23"/>
          <cell r="G23">
            <v>8.3214285714285712</v>
          </cell>
          <cell r="H23">
            <v>4</v>
          </cell>
          <cell r="I23"/>
          <cell r="J23">
            <v>4</v>
          </cell>
          <cell r="K23">
            <v>6.5</v>
          </cell>
          <cell r="L23">
            <v>4.333333333333333</v>
          </cell>
          <cell r="M23">
            <v>5.6</v>
          </cell>
          <cell r="N23">
            <v>8.216666666666665</v>
          </cell>
          <cell r="O23">
            <v>34.299999999999997</v>
          </cell>
          <cell r="P23">
            <v>16</v>
          </cell>
          <cell r="Q23">
            <v>15</v>
          </cell>
          <cell r="R23"/>
          <cell r="S23">
            <v>9</v>
          </cell>
          <cell r="T23"/>
          <cell r="U23">
            <v>28.571428571428573</v>
          </cell>
          <cell r="V23">
            <v>63</v>
          </cell>
        </row>
        <row r="24">
          <cell r="B24" t="str">
            <v>E022-01-1342/2021</v>
          </cell>
          <cell r="C24" t="str">
            <v>Oscar Mutamba MWANGA</v>
          </cell>
          <cell r="D24">
            <v>7.7142857142857144</v>
          </cell>
          <cell r="E24">
            <v>8</v>
          </cell>
          <cell r="F24"/>
          <cell r="G24">
            <v>7.8571428571428577</v>
          </cell>
          <cell r="H24">
            <v>4</v>
          </cell>
          <cell r="I24"/>
          <cell r="J24">
            <v>4</v>
          </cell>
          <cell r="K24">
            <v>6.5</v>
          </cell>
          <cell r="L24">
            <v>6.666666666666667</v>
          </cell>
          <cell r="M24">
            <v>5</v>
          </cell>
          <cell r="N24">
            <v>9.0833333333333339</v>
          </cell>
          <cell r="O24">
            <v>34.9</v>
          </cell>
          <cell r="P24">
            <v>17</v>
          </cell>
          <cell r="Q24"/>
          <cell r="R24"/>
          <cell r="S24">
            <v>9.5</v>
          </cell>
          <cell r="T24"/>
          <cell r="U24">
            <v>18.928571428571427</v>
          </cell>
          <cell r="V24">
            <v>54</v>
          </cell>
        </row>
        <row r="25">
          <cell r="B25" t="str">
            <v>E022-01-1343/2021</v>
          </cell>
          <cell r="C25" t="str">
            <v>Maxwel Ngunjiri HENIA</v>
          </cell>
          <cell r="D25">
            <v>7.7142857142857144</v>
          </cell>
          <cell r="E25">
            <v>8</v>
          </cell>
          <cell r="F25"/>
          <cell r="G25">
            <v>7.8571428571428577</v>
          </cell>
          <cell r="H25">
            <v>5</v>
          </cell>
          <cell r="I25"/>
          <cell r="J25">
            <v>5</v>
          </cell>
          <cell r="K25">
            <v>6</v>
          </cell>
          <cell r="L25">
            <v>5</v>
          </cell>
          <cell r="M25">
            <v>4</v>
          </cell>
          <cell r="N25">
            <v>7.5</v>
          </cell>
          <cell r="O25">
            <v>34</v>
          </cell>
          <cell r="P25">
            <v>14</v>
          </cell>
          <cell r="Q25">
            <v>7</v>
          </cell>
          <cell r="R25"/>
          <cell r="S25">
            <v>7</v>
          </cell>
          <cell r="T25"/>
          <cell r="U25">
            <v>20</v>
          </cell>
          <cell r="V25">
            <v>54</v>
          </cell>
        </row>
        <row r="26">
          <cell r="B26" t="str">
            <v>E022-01-1344/2021</v>
          </cell>
          <cell r="C26" t="str">
            <v>Rejoice Wanjiku NJOROGE</v>
          </cell>
          <cell r="D26">
            <v>8.6</v>
          </cell>
          <cell r="E26">
            <v>9.5</v>
          </cell>
          <cell r="F26"/>
          <cell r="G26">
            <v>9.0500000000000007</v>
          </cell>
          <cell r="H26">
            <v>5</v>
          </cell>
          <cell r="I26"/>
          <cell r="J26">
            <v>5</v>
          </cell>
          <cell r="K26">
            <v>8.5</v>
          </cell>
          <cell r="L26">
            <v>4.333333333333333</v>
          </cell>
          <cell r="M26">
            <v>8</v>
          </cell>
          <cell r="N26">
            <v>10.416666666666666</v>
          </cell>
          <cell r="O26">
            <v>40.799999999999997</v>
          </cell>
          <cell r="P26">
            <v>16</v>
          </cell>
          <cell r="Q26"/>
          <cell r="R26">
            <v>17</v>
          </cell>
          <cell r="S26"/>
          <cell r="T26">
            <v>16.5</v>
          </cell>
          <cell r="U26">
            <v>35.357142857142854</v>
          </cell>
          <cell r="V26">
            <v>76</v>
          </cell>
        </row>
        <row r="27">
          <cell r="B27" t="str">
            <v>E022-01-1345/2021</v>
          </cell>
          <cell r="C27" t="str">
            <v>James Gathirwa NG'ANG'A</v>
          </cell>
          <cell r="D27">
            <v>7.1428571428571432</v>
          </cell>
          <cell r="E27">
            <v>8</v>
          </cell>
          <cell r="F27"/>
          <cell r="G27">
            <v>7.5714285714285712</v>
          </cell>
          <cell r="H27">
            <v>4</v>
          </cell>
          <cell r="I27"/>
          <cell r="J27">
            <v>4</v>
          </cell>
          <cell r="K27">
            <v>8</v>
          </cell>
          <cell r="L27">
            <v>3</v>
          </cell>
          <cell r="M27">
            <v>6.4</v>
          </cell>
          <cell r="N27">
            <v>8.7000000000000011</v>
          </cell>
          <cell r="O27">
            <v>33.799999999999997</v>
          </cell>
          <cell r="P27">
            <v>16</v>
          </cell>
          <cell r="Q27">
            <v>11</v>
          </cell>
          <cell r="R27"/>
          <cell r="S27"/>
          <cell r="T27">
            <v>7</v>
          </cell>
          <cell r="U27">
            <v>24.285714285714285</v>
          </cell>
          <cell r="V27">
            <v>58</v>
          </cell>
        </row>
        <row r="28">
          <cell r="B28" t="str">
            <v>E022-01-1346/2021</v>
          </cell>
          <cell r="C28" t="str">
            <v>Michael Kamunya MACHOHI</v>
          </cell>
          <cell r="D28">
            <v>8.2857142857142865</v>
          </cell>
          <cell r="E28">
            <v>7.5</v>
          </cell>
          <cell r="F28"/>
          <cell r="G28">
            <v>7.8928571428571441</v>
          </cell>
          <cell r="H28">
            <v>4</v>
          </cell>
          <cell r="I28"/>
          <cell r="J28">
            <v>4</v>
          </cell>
          <cell r="K28">
            <v>8.5</v>
          </cell>
          <cell r="L28">
            <v>2.6666666666666665</v>
          </cell>
          <cell r="M28">
            <v>6.4</v>
          </cell>
          <cell r="N28">
            <v>8.7833333333333332</v>
          </cell>
          <cell r="O28">
            <v>34.5</v>
          </cell>
          <cell r="P28">
            <v>18</v>
          </cell>
          <cell r="Q28">
            <v>14</v>
          </cell>
          <cell r="R28"/>
          <cell r="S28"/>
          <cell r="T28">
            <v>7.5</v>
          </cell>
          <cell r="U28">
            <v>28.214285714285715</v>
          </cell>
          <cell r="V28">
            <v>63</v>
          </cell>
        </row>
        <row r="29">
          <cell r="B29" t="str">
            <v>E022-01-1347/2021</v>
          </cell>
          <cell r="C29" t="str">
            <v>Paul Migwi KABUCHWA</v>
          </cell>
          <cell r="D29">
            <v>6.5714285714285712</v>
          </cell>
          <cell r="E29">
            <v>9</v>
          </cell>
          <cell r="F29"/>
          <cell r="G29">
            <v>7.7857142857142856</v>
          </cell>
          <cell r="H29">
            <v>5</v>
          </cell>
          <cell r="I29"/>
          <cell r="J29">
            <v>5</v>
          </cell>
          <cell r="K29">
            <v>5.5</v>
          </cell>
          <cell r="L29">
            <v>4</v>
          </cell>
          <cell r="M29">
            <v>4.4000000000000004</v>
          </cell>
          <cell r="N29">
            <v>6.95</v>
          </cell>
          <cell r="O29">
            <v>32.9</v>
          </cell>
          <cell r="P29"/>
          <cell r="Q29"/>
          <cell r="R29"/>
          <cell r="S29"/>
          <cell r="T29"/>
          <cell r="U29" t="str">
            <v/>
          </cell>
          <cell r="V29">
            <v>33</v>
          </cell>
        </row>
        <row r="30">
          <cell r="B30" t="str">
            <v>E022-01-1349/2021</v>
          </cell>
          <cell r="C30" t="str">
            <v>Mark Ian Muiruri NDUNG'U</v>
          </cell>
          <cell r="D30">
            <v>7.7142857142857144</v>
          </cell>
          <cell r="E30">
            <v>6.5</v>
          </cell>
          <cell r="F30"/>
          <cell r="G30">
            <v>7.1071428571428577</v>
          </cell>
          <cell r="H30">
            <v>3</v>
          </cell>
          <cell r="I30"/>
          <cell r="J30">
            <v>3</v>
          </cell>
          <cell r="K30">
            <v>6</v>
          </cell>
          <cell r="L30">
            <v>5</v>
          </cell>
          <cell r="M30">
            <v>4.4000000000000004</v>
          </cell>
          <cell r="N30">
            <v>7.7</v>
          </cell>
          <cell r="O30">
            <v>29.7</v>
          </cell>
          <cell r="P30">
            <v>15</v>
          </cell>
          <cell r="Q30">
            <v>10</v>
          </cell>
          <cell r="R30"/>
          <cell r="S30"/>
          <cell r="T30">
            <v>4</v>
          </cell>
          <cell r="U30">
            <v>20.714285714285715</v>
          </cell>
          <cell r="V30">
            <v>50</v>
          </cell>
        </row>
        <row r="31">
          <cell r="B31" t="str">
            <v>E022-01-1350/2021</v>
          </cell>
          <cell r="C31" t="str">
            <v>Daniel Njoroge MIRINGA</v>
          </cell>
          <cell r="D31">
            <v>8.5714285714285712</v>
          </cell>
          <cell r="E31">
            <v>5.5</v>
          </cell>
          <cell r="F31"/>
          <cell r="G31">
            <v>7.0357142857142847</v>
          </cell>
          <cell r="H31">
            <v>5</v>
          </cell>
          <cell r="I31"/>
          <cell r="J31">
            <v>5</v>
          </cell>
          <cell r="K31">
            <v>5</v>
          </cell>
          <cell r="L31">
            <v>5.333333333333333</v>
          </cell>
          <cell r="M31">
            <v>5.2</v>
          </cell>
          <cell r="N31">
            <v>7.7666666666666657</v>
          </cell>
          <cell r="O31">
            <v>33</v>
          </cell>
          <cell r="P31">
            <v>14</v>
          </cell>
          <cell r="Q31"/>
          <cell r="R31">
            <v>11.5</v>
          </cell>
          <cell r="S31">
            <v>13.5</v>
          </cell>
          <cell r="T31"/>
          <cell r="U31">
            <v>27.857142857142858</v>
          </cell>
          <cell r="V31">
            <v>61</v>
          </cell>
        </row>
        <row r="32">
          <cell r="B32" t="str">
            <v>E022-01-1351/2021</v>
          </cell>
          <cell r="C32" t="str">
            <v>Dennis Muthumbi GATORU</v>
          </cell>
          <cell r="D32">
            <v>8.5714285714285712</v>
          </cell>
          <cell r="E32">
            <v>8.5</v>
          </cell>
          <cell r="F32"/>
          <cell r="G32">
            <v>8.5357142857142847</v>
          </cell>
          <cell r="H32">
            <v>4</v>
          </cell>
          <cell r="I32"/>
          <cell r="J32">
            <v>4</v>
          </cell>
          <cell r="K32">
            <v>5</v>
          </cell>
          <cell r="L32">
            <v>5</v>
          </cell>
          <cell r="M32">
            <v>5</v>
          </cell>
          <cell r="N32">
            <v>7.5</v>
          </cell>
          <cell r="O32">
            <v>33.4</v>
          </cell>
          <cell r="P32">
            <v>5</v>
          </cell>
          <cell r="Q32">
            <v>12</v>
          </cell>
          <cell r="R32"/>
          <cell r="S32"/>
          <cell r="T32">
            <v>13</v>
          </cell>
          <cell r="U32">
            <v>21.428571428571427</v>
          </cell>
          <cell r="V32">
            <v>55</v>
          </cell>
        </row>
        <row r="33">
          <cell r="B33" t="str">
            <v>E022-01-1352/2021</v>
          </cell>
          <cell r="C33" t="str">
            <v>Geoffrey Murimi MUCIRI</v>
          </cell>
          <cell r="D33">
            <v>6.8571428571428568</v>
          </cell>
          <cell r="E33">
            <v>8</v>
          </cell>
          <cell r="F33"/>
          <cell r="G33">
            <v>7.4285714285714288</v>
          </cell>
          <cell r="H33">
            <v>5</v>
          </cell>
          <cell r="I33"/>
          <cell r="J33">
            <v>5</v>
          </cell>
          <cell r="K33">
            <v>5</v>
          </cell>
          <cell r="L33">
            <v>5</v>
          </cell>
          <cell r="M33">
            <v>6.8</v>
          </cell>
          <cell r="N33">
            <v>8.4</v>
          </cell>
          <cell r="O33">
            <v>34.700000000000003</v>
          </cell>
          <cell r="P33">
            <v>13</v>
          </cell>
          <cell r="Q33"/>
          <cell r="R33">
            <v>10</v>
          </cell>
          <cell r="S33">
            <v>11.5</v>
          </cell>
          <cell r="T33"/>
          <cell r="U33">
            <v>24.642857142857142</v>
          </cell>
          <cell r="V33">
            <v>59</v>
          </cell>
        </row>
        <row r="34">
          <cell r="B34" t="str">
            <v>E022-01-1353/2021</v>
          </cell>
          <cell r="C34" t="str">
            <v>Simon Muiruri NGUGI</v>
          </cell>
          <cell r="D34">
            <v>6</v>
          </cell>
          <cell r="E34">
            <v>8.5</v>
          </cell>
          <cell r="F34"/>
          <cell r="G34">
            <v>7.25</v>
          </cell>
          <cell r="H34">
            <v>5</v>
          </cell>
          <cell r="I34"/>
          <cell r="J34">
            <v>5</v>
          </cell>
          <cell r="K34">
            <v>5</v>
          </cell>
          <cell r="L34"/>
          <cell r="M34"/>
          <cell r="N34">
            <v>7.5</v>
          </cell>
          <cell r="O34">
            <v>33</v>
          </cell>
          <cell r="P34">
            <v>13</v>
          </cell>
          <cell r="Q34">
            <v>9</v>
          </cell>
          <cell r="R34"/>
          <cell r="S34"/>
          <cell r="T34"/>
          <cell r="U34">
            <v>15.714285714285714</v>
          </cell>
          <cell r="V34">
            <v>49</v>
          </cell>
        </row>
        <row r="35">
          <cell r="B35" t="str">
            <v>E022-01-1355/2021</v>
          </cell>
          <cell r="C35" t="str">
            <v>Prince Tinga DENA</v>
          </cell>
          <cell r="D35">
            <v>7.1428571428571432</v>
          </cell>
          <cell r="E35">
            <v>7.5</v>
          </cell>
          <cell r="F35"/>
          <cell r="G35">
            <v>7.3214285714285721</v>
          </cell>
          <cell r="H35">
            <v>4</v>
          </cell>
          <cell r="I35"/>
          <cell r="J35">
            <v>4</v>
          </cell>
          <cell r="K35">
            <v>7</v>
          </cell>
          <cell r="L35">
            <v>5.333333333333333</v>
          </cell>
          <cell r="M35">
            <v>6</v>
          </cell>
          <cell r="N35">
            <v>9.1666666666666679</v>
          </cell>
          <cell r="O35">
            <v>34.200000000000003</v>
          </cell>
          <cell r="P35">
            <v>21</v>
          </cell>
          <cell r="Q35">
            <v>9</v>
          </cell>
          <cell r="R35"/>
          <cell r="S35">
            <v>12</v>
          </cell>
          <cell r="T35"/>
          <cell r="U35">
            <v>30</v>
          </cell>
          <cell r="V35">
            <v>64</v>
          </cell>
        </row>
        <row r="36">
          <cell r="B36" t="str">
            <v>E022-01-1356/2021</v>
          </cell>
          <cell r="C36" t="str">
            <v>Rachael Wanjiru WAMBUI</v>
          </cell>
          <cell r="D36"/>
          <cell r="E36"/>
          <cell r="F36"/>
          <cell r="G36">
            <v>0</v>
          </cell>
          <cell r="H36"/>
          <cell r="I36"/>
          <cell r="J36">
            <v>0</v>
          </cell>
          <cell r="K36"/>
          <cell r="L36"/>
          <cell r="M36"/>
          <cell r="N36">
            <v>0</v>
          </cell>
          <cell r="O36" t="str">
            <v/>
          </cell>
          <cell r="P36"/>
          <cell r="Q36"/>
          <cell r="R36"/>
          <cell r="S36"/>
          <cell r="T36"/>
          <cell r="U36" t="str">
            <v/>
          </cell>
          <cell r="V36" t="str">
            <v/>
          </cell>
        </row>
        <row r="37">
          <cell r="B37" t="str">
            <v>E022-01-1358/2021</v>
          </cell>
          <cell r="C37" t="str">
            <v>Alex Kimutai KURGAT</v>
          </cell>
          <cell r="D37">
            <v>8.6</v>
          </cell>
          <cell r="E37">
            <v>9.5</v>
          </cell>
          <cell r="F37"/>
          <cell r="G37">
            <v>9.0500000000000007</v>
          </cell>
          <cell r="H37">
            <v>5</v>
          </cell>
          <cell r="I37"/>
          <cell r="J37">
            <v>5</v>
          </cell>
          <cell r="K37">
            <v>7.5</v>
          </cell>
          <cell r="L37">
            <v>6.666666666666667</v>
          </cell>
          <cell r="M37">
            <v>10</v>
          </cell>
          <cell r="N37">
            <v>12.083333333333336</v>
          </cell>
          <cell r="O37">
            <v>43.6</v>
          </cell>
          <cell r="P37">
            <v>21</v>
          </cell>
          <cell r="Q37">
            <v>11.5</v>
          </cell>
          <cell r="R37"/>
          <cell r="S37"/>
          <cell r="T37"/>
          <cell r="U37">
            <v>23.214285714285715</v>
          </cell>
          <cell r="V37">
            <v>67</v>
          </cell>
        </row>
        <row r="38">
          <cell r="B38" t="str">
            <v>E022-01-1359/2021</v>
          </cell>
          <cell r="C38" t="str">
            <v>Barnabas Kiprotich BETT</v>
          </cell>
          <cell r="D38">
            <v>8.5714285714285712</v>
          </cell>
          <cell r="E38">
            <v>9</v>
          </cell>
          <cell r="F38"/>
          <cell r="G38">
            <v>8.7857142857142847</v>
          </cell>
          <cell r="H38">
            <v>5</v>
          </cell>
          <cell r="I38"/>
          <cell r="J38">
            <v>5</v>
          </cell>
          <cell r="K38">
            <v>9</v>
          </cell>
          <cell r="L38">
            <v>6.333333333333333</v>
          </cell>
          <cell r="M38">
            <v>8.8000000000000007</v>
          </cell>
          <cell r="N38">
            <v>12.066666666666665</v>
          </cell>
          <cell r="O38">
            <v>43.1</v>
          </cell>
          <cell r="P38">
            <v>20</v>
          </cell>
          <cell r="Q38">
            <v>14.5</v>
          </cell>
          <cell r="R38"/>
          <cell r="S38"/>
          <cell r="T38"/>
          <cell r="U38">
            <v>24.642857142857142</v>
          </cell>
          <cell r="V38">
            <v>68</v>
          </cell>
        </row>
        <row r="39">
          <cell r="B39" t="str">
            <v>E022-01-1361/2021</v>
          </cell>
          <cell r="C39" t="str">
            <v>Leorne Njiru NJAGI</v>
          </cell>
          <cell r="D39">
            <v>6.8571428571428568</v>
          </cell>
          <cell r="E39">
            <v>9</v>
          </cell>
          <cell r="F39"/>
          <cell r="G39">
            <v>7.9285714285714288</v>
          </cell>
          <cell r="H39">
            <v>4</v>
          </cell>
          <cell r="I39"/>
          <cell r="J39">
            <v>4</v>
          </cell>
          <cell r="K39">
            <v>5.5</v>
          </cell>
          <cell r="L39">
            <v>5</v>
          </cell>
          <cell r="M39">
            <v>5</v>
          </cell>
          <cell r="N39">
            <v>7.75</v>
          </cell>
          <cell r="O39">
            <v>32.799999999999997</v>
          </cell>
          <cell r="P39">
            <v>15</v>
          </cell>
          <cell r="Q39">
            <v>11</v>
          </cell>
          <cell r="R39"/>
          <cell r="S39"/>
          <cell r="T39"/>
          <cell r="U39">
            <v>18.571428571428573</v>
          </cell>
          <cell r="V39">
            <v>51</v>
          </cell>
        </row>
        <row r="40">
          <cell r="B40" t="str">
            <v>E022-01-1362/2021</v>
          </cell>
          <cell r="C40" t="str">
            <v>Caren Wakesho MAGHANGA</v>
          </cell>
          <cell r="D40">
            <v>6.5714285714285712</v>
          </cell>
          <cell r="E40">
            <v>5.5</v>
          </cell>
          <cell r="F40"/>
          <cell r="G40">
            <v>6.0357142857142865</v>
          </cell>
          <cell r="H40">
            <v>4</v>
          </cell>
          <cell r="I40"/>
          <cell r="J40">
            <v>4</v>
          </cell>
          <cell r="K40">
            <v>9</v>
          </cell>
          <cell r="L40">
            <v>9</v>
          </cell>
          <cell r="M40">
            <v>9</v>
          </cell>
          <cell r="N40">
            <v>13.5</v>
          </cell>
          <cell r="O40">
            <v>39.299999999999997</v>
          </cell>
          <cell r="P40">
            <v>20</v>
          </cell>
          <cell r="Q40">
            <v>11.5</v>
          </cell>
          <cell r="R40"/>
          <cell r="S40">
            <v>13</v>
          </cell>
          <cell r="T40"/>
          <cell r="U40">
            <v>31.785714285714285</v>
          </cell>
          <cell r="V40">
            <v>71</v>
          </cell>
        </row>
        <row r="41">
          <cell r="B41" t="str">
            <v>E022-01-1363/2021</v>
          </cell>
          <cell r="C41" t="str">
            <v>Violet Kendi MWONGERA</v>
          </cell>
          <cell r="D41">
            <v>7.4285714285714288</v>
          </cell>
          <cell r="E41">
            <v>8.5</v>
          </cell>
          <cell r="F41"/>
          <cell r="G41">
            <v>7.9642857142857153</v>
          </cell>
          <cell r="H41">
            <v>5</v>
          </cell>
          <cell r="I41"/>
          <cell r="J41">
            <v>5</v>
          </cell>
          <cell r="K41">
            <v>8</v>
          </cell>
          <cell r="L41">
            <v>5</v>
          </cell>
          <cell r="M41">
            <v>5</v>
          </cell>
          <cell r="N41">
            <v>9</v>
          </cell>
          <cell r="O41">
            <v>36.6</v>
          </cell>
          <cell r="P41">
            <v>16</v>
          </cell>
          <cell r="Q41">
            <v>10</v>
          </cell>
          <cell r="R41"/>
          <cell r="S41">
            <v>6</v>
          </cell>
          <cell r="T41"/>
          <cell r="U41">
            <v>22.857142857142858</v>
          </cell>
          <cell r="V41">
            <v>59</v>
          </cell>
        </row>
        <row r="42">
          <cell r="B42" t="str">
            <v>E022-01-1364/2021</v>
          </cell>
          <cell r="C42" t="str">
            <v>Lorna Wanjiru WAINAINA</v>
          </cell>
          <cell r="D42">
            <v>6</v>
          </cell>
          <cell r="E42">
            <v>9</v>
          </cell>
          <cell r="F42"/>
          <cell r="G42">
            <v>7.5</v>
          </cell>
          <cell r="H42">
            <v>3</v>
          </cell>
          <cell r="I42"/>
          <cell r="J42">
            <v>3</v>
          </cell>
          <cell r="K42">
            <v>5</v>
          </cell>
          <cell r="L42">
            <v>5</v>
          </cell>
          <cell r="M42">
            <v>5</v>
          </cell>
          <cell r="N42">
            <v>7.5</v>
          </cell>
          <cell r="O42">
            <v>30</v>
          </cell>
          <cell r="P42">
            <v>11</v>
          </cell>
          <cell r="Q42">
            <v>5</v>
          </cell>
          <cell r="R42"/>
          <cell r="S42">
            <v>5</v>
          </cell>
          <cell r="T42"/>
          <cell r="U42">
            <v>15</v>
          </cell>
          <cell r="V42">
            <v>45</v>
          </cell>
        </row>
        <row r="43">
          <cell r="B43" t="str">
            <v>E022-01-1365/2021</v>
          </cell>
          <cell r="C43" t="str">
            <v>Simon Munene MUKONZA</v>
          </cell>
          <cell r="D43"/>
          <cell r="E43"/>
          <cell r="F43"/>
          <cell r="G43">
            <v>0</v>
          </cell>
          <cell r="H43"/>
          <cell r="I43"/>
          <cell r="J43">
            <v>0</v>
          </cell>
          <cell r="K43"/>
          <cell r="L43"/>
          <cell r="M43"/>
          <cell r="N43">
            <v>0</v>
          </cell>
          <cell r="O43" t="str">
            <v/>
          </cell>
          <cell r="P43"/>
          <cell r="Q43"/>
          <cell r="R43"/>
          <cell r="S43"/>
          <cell r="T43"/>
          <cell r="U43" t="str">
            <v/>
          </cell>
          <cell r="V43" t="str">
            <v/>
          </cell>
        </row>
        <row r="44">
          <cell r="B44" t="str">
            <v>E022-01-1366/2021</v>
          </cell>
          <cell r="C44" t="str">
            <v>Brian Muhoro KINYUA</v>
          </cell>
          <cell r="D44">
            <v>7.7142857142857144</v>
          </cell>
          <cell r="E44">
            <v>7</v>
          </cell>
          <cell r="F44"/>
          <cell r="G44">
            <v>7.3571428571428577</v>
          </cell>
          <cell r="H44">
            <v>4</v>
          </cell>
          <cell r="I44"/>
          <cell r="J44">
            <v>4</v>
          </cell>
          <cell r="K44">
            <v>5</v>
          </cell>
          <cell r="L44">
            <v>5</v>
          </cell>
          <cell r="M44">
            <v>5</v>
          </cell>
          <cell r="N44">
            <v>7.5</v>
          </cell>
          <cell r="O44">
            <v>31.5</v>
          </cell>
          <cell r="P44">
            <v>14</v>
          </cell>
          <cell r="Q44"/>
          <cell r="R44"/>
          <cell r="S44">
            <v>8</v>
          </cell>
          <cell r="T44"/>
          <cell r="U44">
            <v>15.714285714285714</v>
          </cell>
          <cell r="V44">
            <v>47</v>
          </cell>
        </row>
        <row r="45">
          <cell r="B45" t="str">
            <v>E022-01-1367/2021</v>
          </cell>
          <cell r="C45" t="str">
            <v>Ian Mwangi KINYUA</v>
          </cell>
          <cell r="D45">
            <v>6.8571428571428568</v>
          </cell>
          <cell r="E45">
            <v>5.5</v>
          </cell>
          <cell r="F45"/>
          <cell r="G45">
            <v>6.1785714285714288</v>
          </cell>
          <cell r="H45">
            <v>4</v>
          </cell>
          <cell r="I45"/>
          <cell r="J45">
            <v>4</v>
          </cell>
          <cell r="K45">
            <v>8.5</v>
          </cell>
          <cell r="L45">
            <v>3.3333333333333335</v>
          </cell>
          <cell r="M45">
            <v>6.8</v>
          </cell>
          <cell r="N45">
            <v>9.3166666666666664</v>
          </cell>
          <cell r="O45">
            <v>32.5</v>
          </cell>
          <cell r="P45">
            <v>15</v>
          </cell>
          <cell r="Q45">
            <v>10</v>
          </cell>
          <cell r="R45"/>
          <cell r="S45">
            <v>9</v>
          </cell>
          <cell r="T45"/>
          <cell r="U45">
            <v>24.285714285714285</v>
          </cell>
          <cell r="V45">
            <v>57</v>
          </cell>
        </row>
        <row r="46">
          <cell r="B46" t="str">
            <v>E022-01-1368/2021</v>
          </cell>
          <cell r="C46" t="str">
            <v>Shalom Macharia MAINA</v>
          </cell>
          <cell r="D46">
            <v>6.2857142857142856</v>
          </cell>
          <cell r="E46">
            <v>8</v>
          </cell>
          <cell r="F46"/>
          <cell r="G46">
            <v>7.1428571428571432</v>
          </cell>
          <cell r="H46">
            <v>4</v>
          </cell>
          <cell r="I46"/>
          <cell r="J46">
            <v>4</v>
          </cell>
          <cell r="K46">
            <v>7</v>
          </cell>
          <cell r="L46">
            <v>3.6666666666666665</v>
          </cell>
          <cell r="M46">
            <v>6.8</v>
          </cell>
          <cell r="N46">
            <v>8.7333333333333325</v>
          </cell>
          <cell r="O46">
            <v>33.200000000000003</v>
          </cell>
          <cell r="P46">
            <v>15</v>
          </cell>
          <cell r="Q46">
            <v>11</v>
          </cell>
          <cell r="R46"/>
          <cell r="S46">
            <v>16</v>
          </cell>
          <cell r="T46"/>
          <cell r="U46">
            <v>30</v>
          </cell>
          <cell r="V46">
            <v>63</v>
          </cell>
        </row>
        <row r="47">
          <cell r="B47" t="str">
            <v>E022-01-1369/2021</v>
          </cell>
          <cell r="C47" t="str">
            <v>Malvin Kariuki WAIRIGU</v>
          </cell>
          <cell r="D47">
            <v>5.7142857142857144</v>
          </cell>
          <cell r="E47">
            <v>6.5</v>
          </cell>
          <cell r="F47"/>
          <cell r="G47">
            <v>6.1071428571428577</v>
          </cell>
          <cell r="H47">
            <v>3</v>
          </cell>
          <cell r="I47"/>
          <cell r="J47">
            <v>3</v>
          </cell>
          <cell r="K47">
            <v>5</v>
          </cell>
          <cell r="L47">
            <v>5</v>
          </cell>
          <cell r="M47">
            <v>6</v>
          </cell>
          <cell r="N47">
            <v>8</v>
          </cell>
          <cell r="O47">
            <v>28.5</v>
          </cell>
          <cell r="P47">
            <v>11</v>
          </cell>
          <cell r="Q47">
            <v>2</v>
          </cell>
          <cell r="R47"/>
          <cell r="S47"/>
          <cell r="T47">
            <v>5</v>
          </cell>
          <cell r="U47">
            <v>12.857142857142858</v>
          </cell>
          <cell r="V47">
            <v>41</v>
          </cell>
        </row>
        <row r="48">
          <cell r="B48" t="str">
            <v>E022-01-1370/2021</v>
          </cell>
          <cell r="C48" t="str">
            <v>Abraham MWENDWA</v>
          </cell>
          <cell r="D48">
            <v>8.2857142857142865</v>
          </cell>
          <cell r="E48">
            <v>8.5</v>
          </cell>
          <cell r="F48"/>
          <cell r="G48">
            <v>8.3928571428571423</v>
          </cell>
          <cell r="H48">
            <v>4</v>
          </cell>
          <cell r="I48"/>
          <cell r="J48">
            <v>4</v>
          </cell>
          <cell r="K48">
            <v>5</v>
          </cell>
          <cell r="L48">
            <v>5</v>
          </cell>
          <cell r="M48">
            <v>5</v>
          </cell>
          <cell r="N48">
            <v>7.5</v>
          </cell>
          <cell r="O48">
            <v>33.200000000000003</v>
          </cell>
          <cell r="P48">
            <v>14</v>
          </cell>
          <cell r="Q48">
            <v>6</v>
          </cell>
          <cell r="R48"/>
          <cell r="S48">
            <v>12.5</v>
          </cell>
          <cell r="T48"/>
          <cell r="U48">
            <v>23.214285714285715</v>
          </cell>
          <cell r="V48">
            <v>56</v>
          </cell>
        </row>
        <row r="49">
          <cell r="B49" t="str">
            <v>E022-01-1371/2021</v>
          </cell>
          <cell r="C49" t="str">
            <v>Abdikadir Yahye ABDI</v>
          </cell>
          <cell r="D49">
            <v>7.7142857142857144</v>
          </cell>
          <cell r="E49">
            <v>8</v>
          </cell>
          <cell r="F49"/>
          <cell r="G49">
            <v>7.8571428571428577</v>
          </cell>
          <cell r="H49">
            <v>5</v>
          </cell>
          <cell r="I49"/>
          <cell r="J49">
            <v>5</v>
          </cell>
          <cell r="K49">
            <v>6.5</v>
          </cell>
          <cell r="L49">
            <v>3.3333333333333335</v>
          </cell>
          <cell r="M49">
            <v>5.2</v>
          </cell>
          <cell r="N49">
            <v>7.5166666666666666</v>
          </cell>
          <cell r="O49">
            <v>34</v>
          </cell>
          <cell r="P49">
            <v>15</v>
          </cell>
          <cell r="Q49">
            <v>11</v>
          </cell>
          <cell r="R49"/>
          <cell r="S49">
            <v>13</v>
          </cell>
          <cell r="T49"/>
          <cell r="U49">
            <v>27.857142857142858</v>
          </cell>
          <cell r="V49">
            <v>62</v>
          </cell>
        </row>
        <row r="50">
          <cell r="B50" t="str">
            <v>E022-01-1373/2021</v>
          </cell>
          <cell r="C50" t="str">
            <v>Emmanuel Akhaukwa OMUNGO</v>
          </cell>
          <cell r="D50">
            <v>8.2857142857142865</v>
          </cell>
          <cell r="E50">
            <v>8</v>
          </cell>
          <cell r="F50"/>
          <cell r="G50">
            <v>8.1428571428571423</v>
          </cell>
          <cell r="H50">
            <v>4</v>
          </cell>
          <cell r="I50"/>
          <cell r="J50">
            <v>4</v>
          </cell>
          <cell r="K50">
            <v>8.5</v>
          </cell>
          <cell r="L50">
            <v>4</v>
          </cell>
          <cell r="M50">
            <v>4</v>
          </cell>
          <cell r="N50">
            <v>8.25</v>
          </cell>
          <cell r="O50">
            <v>34</v>
          </cell>
          <cell r="P50">
            <v>19</v>
          </cell>
          <cell r="Q50">
            <v>8</v>
          </cell>
          <cell r="R50"/>
          <cell r="S50">
            <v>4</v>
          </cell>
          <cell r="T50"/>
          <cell r="U50">
            <v>22.142857142857142</v>
          </cell>
          <cell r="V50">
            <v>56</v>
          </cell>
        </row>
        <row r="51">
          <cell r="B51" t="str">
            <v>E022-01-1374/2021</v>
          </cell>
          <cell r="C51" t="str">
            <v>James Muinde MUIEI</v>
          </cell>
          <cell r="D51"/>
          <cell r="E51"/>
          <cell r="F51"/>
          <cell r="G51">
            <v>0</v>
          </cell>
          <cell r="H51"/>
          <cell r="I51"/>
          <cell r="J51">
            <v>0</v>
          </cell>
          <cell r="K51">
            <v>7</v>
          </cell>
          <cell r="L51">
            <v>3.3333333333333335</v>
          </cell>
          <cell r="M51">
            <v>5.6</v>
          </cell>
          <cell r="N51">
            <v>7.9666666666666659</v>
          </cell>
          <cell r="O51">
            <v>13.3</v>
          </cell>
          <cell r="P51"/>
          <cell r="Q51"/>
          <cell r="R51"/>
          <cell r="S51"/>
          <cell r="T51"/>
          <cell r="U51" t="str">
            <v/>
          </cell>
          <cell r="V51">
            <v>13</v>
          </cell>
        </row>
        <row r="52">
          <cell r="B52" t="str">
            <v>E022-01-1375/2021</v>
          </cell>
          <cell r="C52" t="str">
            <v>Cynthia Waruguru KYALO</v>
          </cell>
          <cell r="D52">
            <v>7.4285714285714288</v>
          </cell>
          <cell r="E52">
            <v>9</v>
          </cell>
          <cell r="F52"/>
          <cell r="G52">
            <v>8.2142857142857135</v>
          </cell>
          <cell r="H52">
            <v>4</v>
          </cell>
          <cell r="I52"/>
          <cell r="J52">
            <v>4</v>
          </cell>
          <cell r="K52">
            <v>7.5</v>
          </cell>
          <cell r="L52">
            <v>6.333333333333333</v>
          </cell>
          <cell r="M52">
            <v>4.8</v>
          </cell>
          <cell r="N52">
            <v>9.3166666666666664</v>
          </cell>
          <cell r="O52">
            <v>35.9</v>
          </cell>
          <cell r="P52">
            <v>18</v>
          </cell>
          <cell r="Q52">
            <v>11.5</v>
          </cell>
          <cell r="R52"/>
          <cell r="S52">
            <v>12.5</v>
          </cell>
          <cell r="T52"/>
          <cell r="U52">
            <v>30</v>
          </cell>
          <cell r="V52">
            <v>66</v>
          </cell>
        </row>
        <row r="53">
          <cell r="B53" t="str">
            <v>E022-01-1376/2021</v>
          </cell>
          <cell r="C53" t="str">
            <v>Wilson Ngei MUMBUA</v>
          </cell>
          <cell r="D53">
            <v>7.4285714285714288</v>
          </cell>
          <cell r="E53">
            <v>8.5</v>
          </cell>
          <cell r="F53"/>
          <cell r="G53">
            <v>7.9642857142857153</v>
          </cell>
          <cell r="H53">
            <v>4</v>
          </cell>
          <cell r="I53"/>
          <cell r="J53">
            <v>4</v>
          </cell>
          <cell r="K53">
            <v>7.5</v>
          </cell>
          <cell r="L53">
            <v>5</v>
          </cell>
          <cell r="M53">
            <v>3.2</v>
          </cell>
          <cell r="N53">
            <v>7.8500000000000005</v>
          </cell>
          <cell r="O53">
            <v>33.1</v>
          </cell>
          <cell r="P53">
            <v>15</v>
          </cell>
          <cell r="Q53">
            <v>11</v>
          </cell>
          <cell r="R53"/>
          <cell r="S53"/>
          <cell r="T53">
            <v>14</v>
          </cell>
          <cell r="U53">
            <v>28.571428571428573</v>
          </cell>
          <cell r="V53">
            <v>62</v>
          </cell>
        </row>
        <row r="54">
          <cell r="B54" t="str">
            <v>E022-01-1377/2021</v>
          </cell>
          <cell r="C54" t="str">
            <v>Shemgriffin Githinji KIARAGO</v>
          </cell>
          <cell r="D54">
            <v>7.7142857142857144</v>
          </cell>
          <cell r="E54">
            <v>5</v>
          </cell>
          <cell r="F54"/>
          <cell r="G54">
            <v>6.3571428571428568</v>
          </cell>
          <cell r="H54">
            <v>3</v>
          </cell>
          <cell r="I54"/>
          <cell r="J54">
            <v>3</v>
          </cell>
          <cell r="K54">
            <v>5</v>
          </cell>
          <cell r="L54">
            <v>5</v>
          </cell>
          <cell r="M54">
            <v>5</v>
          </cell>
          <cell r="N54">
            <v>7.5</v>
          </cell>
          <cell r="O54">
            <v>28.1</v>
          </cell>
          <cell r="P54">
            <v>12</v>
          </cell>
          <cell r="Q54">
            <v>10</v>
          </cell>
          <cell r="R54"/>
          <cell r="S54"/>
          <cell r="T54">
            <v>12</v>
          </cell>
          <cell r="U54">
            <v>24.285714285714285</v>
          </cell>
          <cell r="V54">
            <v>52</v>
          </cell>
        </row>
        <row r="55">
          <cell r="B55" t="str">
            <v>E022-01-1378/2021</v>
          </cell>
          <cell r="C55" t="str">
            <v>Hibro Lolo HIBRO</v>
          </cell>
          <cell r="D55">
            <v>6.8571428571428568</v>
          </cell>
          <cell r="E55">
            <v>6.5</v>
          </cell>
          <cell r="F55"/>
          <cell r="G55">
            <v>6.6785714285714288</v>
          </cell>
          <cell r="H55">
            <v>4</v>
          </cell>
          <cell r="I55"/>
          <cell r="J55">
            <v>4</v>
          </cell>
          <cell r="K55">
            <v>6.5</v>
          </cell>
          <cell r="L55">
            <v>4</v>
          </cell>
          <cell r="M55">
            <v>5</v>
          </cell>
          <cell r="N55">
            <v>7.75</v>
          </cell>
          <cell r="O55">
            <v>30.7</v>
          </cell>
          <cell r="P55">
            <v>9</v>
          </cell>
          <cell r="Q55">
            <v>12</v>
          </cell>
          <cell r="R55"/>
          <cell r="S55"/>
          <cell r="T55">
            <v>13.5</v>
          </cell>
          <cell r="U55">
            <v>24.642857142857142</v>
          </cell>
          <cell r="V55">
            <v>55</v>
          </cell>
        </row>
        <row r="56">
          <cell r="B56" t="str">
            <v>E022-01-1380/2021</v>
          </cell>
          <cell r="C56" t="str">
            <v>Brian KITHOME</v>
          </cell>
          <cell r="D56">
            <v>6.5714285714285712</v>
          </cell>
          <cell r="E56">
            <v>9</v>
          </cell>
          <cell r="F56"/>
          <cell r="G56">
            <v>7.7857142857142856</v>
          </cell>
          <cell r="H56">
            <v>5</v>
          </cell>
          <cell r="I56"/>
          <cell r="J56">
            <v>5</v>
          </cell>
          <cell r="K56">
            <v>5.5</v>
          </cell>
          <cell r="L56">
            <v>5</v>
          </cell>
          <cell r="M56">
            <v>4.8</v>
          </cell>
          <cell r="N56">
            <v>7.6499999999999995</v>
          </cell>
          <cell r="O56">
            <v>34.1</v>
          </cell>
          <cell r="P56">
            <v>12</v>
          </cell>
          <cell r="Q56">
            <v>12</v>
          </cell>
          <cell r="R56"/>
          <cell r="S56">
            <v>14</v>
          </cell>
          <cell r="T56"/>
          <cell r="U56">
            <v>27.142857142857142</v>
          </cell>
          <cell r="V56">
            <v>61</v>
          </cell>
        </row>
        <row r="57">
          <cell r="B57" t="str">
            <v>E022-01-1381/2021</v>
          </cell>
          <cell r="C57" t="str">
            <v>Margaret Kahaki NG'ANG'A</v>
          </cell>
          <cell r="D57">
            <v>7.4285714285714288</v>
          </cell>
          <cell r="E57">
            <v>8.5</v>
          </cell>
          <cell r="F57"/>
          <cell r="G57">
            <v>7.9642857142857153</v>
          </cell>
          <cell r="H57">
            <v>5</v>
          </cell>
          <cell r="I57"/>
          <cell r="J57">
            <v>5</v>
          </cell>
          <cell r="K57">
            <v>8</v>
          </cell>
          <cell r="L57">
            <v>4.3333333333333304</v>
          </cell>
          <cell r="M57">
            <v>8.4</v>
          </cell>
          <cell r="N57">
            <v>10.366666666666665</v>
          </cell>
          <cell r="O57">
            <v>38.9</v>
          </cell>
          <cell r="P57">
            <v>17</v>
          </cell>
          <cell r="Q57">
            <v>8</v>
          </cell>
          <cell r="R57"/>
          <cell r="S57">
            <v>4</v>
          </cell>
          <cell r="T57"/>
          <cell r="U57">
            <v>20.714285714285715</v>
          </cell>
          <cell r="V57">
            <v>60</v>
          </cell>
        </row>
        <row r="58">
          <cell r="B58" t="str">
            <v>E022-01-1383/2021</v>
          </cell>
          <cell r="C58" t="str">
            <v>Brenda Mueni MUNYWOKI</v>
          </cell>
          <cell r="D58">
            <v>6.5714285714285712</v>
          </cell>
          <cell r="E58">
            <v>8</v>
          </cell>
          <cell r="F58"/>
          <cell r="G58">
            <v>7.2857142857142865</v>
          </cell>
          <cell r="H58">
            <v>4</v>
          </cell>
          <cell r="I58"/>
          <cell r="J58">
            <v>4</v>
          </cell>
          <cell r="K58">
            <v>5.5</v>
          </cell>
          <cell r="L58">
            <v>4.666666666666667</v>
          </cell>
          <cell r="M58">
            <v>5</v>
          </cell>
          <cell r="N58">
            <v>7.583333333333333</v>
          </cell>
          <cell r="O58">
            <v>31.5</v>
          </cell>
          <cell r="P58">
            <v>18</v>
          </cell>
          <cell r="Q58">
            <v>7</v>
          </cell>
          <cell r="R58"/>
          <cell r="S58"/>
          <cell r="T58"/>
          <cell r="U58">
            <v>17.857142857142858</v>
          </cell>
          <cell r="V58">
            <v>49</v>
          </cell>
        </row>
        <row r="59">
          <cell r="B59" t="str">
            <v>E022-01-1384/2021</v>
          </cell>
          <cell r="C59" t="str">
            <v>Amos Muendo MUNYILU</v>
          </cell>
          <cell r="D59">
            <v>6.2857142857142856</v>
          </cell>
          <cell r="E59">
            <v>7.5</v>
          </cell>
          <cell r="F59"/>
          <cell r="G59">
            <v>6.8928571428571423</v>
          </cell>
          <cell r="H59">
            <v>5</v>
          </cell>
          <cell r="I59"/>
          <cell r="J59">
            <v>5</v>
          </cell>
          <cell r="K59">
            <v>6.5</v>
          </cell>
          <cell r="L59">
            <v>4.666666666666667</v>
          </cell>
          <cell r="M59">
            <v>5</v>
          </cell>
          <cell r="N59">
            <v>8.0833333333333339</v>
          </cell>
          <cell r="O59">
            <v>33.299999999999997</v>
          </cell>
          <cell r="P59">
            <v>14</v>
          </cell>
          <cell r="Q59">
            <v>7</v>
          </cell>
          <cell r="R59"/>
          <cell r="S59">
            <v>13</v>
          </cell>
          <cell r="T59"/>
          <cell r="U59">
            <v>24.285714285714285</v>
          </cell>
          <cell r="V59">
            <v>58</v>
          </cell>
        </row>
        <row r="60">
          <cell r="B60" t="str">
            <v>E022-01-1385/2021</v>
          </cell>
          <cell r="C60" t="str">
            <v>Brian Kiprono SAMOEI</v>
          </cell>
          <cell r="D60">
            <v>6.5714285714285712</v>
          </cell>
          <cell r="E60">
            <v>9</v>
          </cell>
          <cell r="F60"/>
          <cell r="G60">
            <v>7.7857142857142856</v>
          </cell>
          <cell r="H60">
            <v>4</v>
          </cell>
          <cell r="I60"/>
          <cell r="J60">
            <v>4</v>
          </cell>
          <cell r="K60">
            <v>7</v>
          </cell>
          <cell r="L60">
            <v>3</v>
          </cell>
          <cell r="M60">
            <v>5.6</v>
          </cell>
          <cell r="N60">
            <v>7.8000000000000007</v>
          </cell>
          <cell r="O60">
            <v>32.700000000000003</v>
          </cell>
          <cell r="P60">
            <v>17</v>
          </cell>
          <cell r="Q60">
            <v>11</v>
          </cell>
          <cell r="R60"/>
          <cell r="S60">
            <v>7.5</v>
          </cell>
          <cell r="T60"/>
          <cell r="U60">
            <v>25.357142857142858</v>
          </cell>
          <cell r="V60">
            <v>58</v>
          </cell>
        </row>
        <row r="61">
          <cell r="B61" t="str">
            <v>E022-01-1386/2021</v>
          </cell>
          <cell r="C61" t="str">
            <v>Derrick Mwendwa MUTIA</v>
          </cell>
          <cell r="D61">
            <v>4.5714285714285712</v>
          </cell>
          <cell r="E61">
            <v>6.5</v>
          </cell>
          <cell r="F61"/>
          <cell r="G61">
            <v>5.5357142857142865</v>
          </cell>
          <cell r="H61">
            <v>4</v>
          </cell>
          <cell r="I61"/>
          <cell r="J61">
            <v>4</v>
          </cell>
          <cell r="K61">
            <v>6</v>
          </cell>
          <cell r="L61">
            <v>5.333333333333333</v>
          </cell>
          <cell r="M61">
            <v>4.4000000000000004</v>
          </cell>
          <cell r="N61">
            <v>7.8666666666666663</v>
          </cell>
          <cell r="O61">
            <v>29</v>
          </cell>
          <cell r="P61">
            <v>19</v>
          </cell>
          <cell r="Q61">
            <v>13</v>
          </cell>
          <cell r="R61"/>
          <cell r="S61"/>
          <cell r="T61">
            <v>13</v>
          </cell>
          <cell r="U61">
            <v>32.142857142857146</v>
          </cell>
          <cell r="V61">
            <v>61</v>
          </cell>
        </row>
        <row r="62">
          <cell r="B62" t="str">
            <v>E022-01-1388/2021</v>
          </cell>
          <cell r="C62" t="str">
            <v>Hacket Kipkorir NGETICH</v>
          </cell>
          <cell r="D62"/>
          <cell r="E62"/>
          <cell r="F62"/>
          <cell r="G62">
            <v>0</v>
          </cell>
          <cell r="H62"/>
          <cell r="I62"/>
          <cell r="J62">
            <v>0</v>
          </cell>
          <cell r="K62"/>
          <cell r="L62">
            <v>5</v>
          </cell>
          <cell r="M62">
            <v>5</v>
          </cell>
          <cell r="N62">
            <v>7.5</v>
          </cell>
          <cell r="O62">
            <v>12.5</v>
          </cell>
          <cell r="P62">
            <v>22</v>
          </cell>
          <cell r="Q62">
            <v>13</v>
          </cell>
          <cell r="R62"/>
          <cell r="S62">
            <v>5</v>
          </cell>
          <cell r="T62"/>
          <cell r="U62">
            <v>28.571428571428573</v>
          </cell>
          <cell r="V62">
            <v>41</v>
          </cell>
        </row>
        <row r="63">
          <cell r="B63" t="str">
            <v>E022-01-1389/2021</v>
          </cell>
          <cell r="C63" t="str">
            <v>Lawrence Kibet TELE</v>
          </cell>
          <cell r="D63">
            <v>6.5714285714285712</v>
          </cell>
          <cell r="E63">
            <v>7</v>
          </cell>
          <cell r="F63"/>
          <cell r="G63">
            <v>6.7857142857142865</v>
          </cell>
          <cell r="H63">
            <v>5</v>
          </cell>
          <cell r="I63"/>
          <cell r="J63">
            <v>5</v>
          </cell>
          <cell r="K63">
            <v>7.5</v>
          </cell>
          <cell r="L63">
            <v>4.333333333333333</v>
          </cell>
          <cell r="M63">
            <v>5.6</v>
          </cell>
          <cell r="N63">
            <v>8.7166666666666668</v>
          </cell>
          <cell r="O63">
            <v>34.200000000000003</v>
          </cell>
          <cell r="P63"/>
          <cell r="Q63"/>
          <cell r="R63"/>
          <cell r="S63"/>
          <cell r="T63"/>
          <cell r="U63" t="str">
            <v/>
          </cell>
          <cell r="V63">
            <v>34</v>
          </cell>
        </row>
        <row r="64">
          <cell r="B64" t="str">
            <v>E022-01-1391/2021</v>
          </cell>
          <cell r="C64" t="str">
            <v>Robert Njoroge KAIRA</v>
          </cell>
          <cell r="D64">
            <v>7.1428571428571432</v>
          </cell>
          <cell r="E64">
            <v>7</v>
          </cell>
          <cell r="F64"/>
          <cell r="G64">
            <v>7.0714285714285712</v>
          </cell>
          <cell r="H64">
            <v>4</v>
          </cell>
          <cell r="I64"/>
          <cell r="J64">
            <v>4</v>
          </cell>
          <cell r="K64">
            <v>8</v>
          </cell>
          <cell r="L64">
            <v>3.3333333333333335</v>
          </cell>
          <cell r="M64">
            <v>6</v>
          </cell>
          <cell r="N64">
            <v>8.6666666666666661</v>
          </cell>
          <cell r="O64">
            <v>32.9</v>
          </cell>
          <cell r="P64">
            <v>23</v>
          </cell>
          <cell r="Q64"/>
          <cell r="R64"/>
          <cell r="S64">
            <v>12</v>
          </cell>
          <cell r="T64"/>
          <cell r="U64">
            <v>25</v>
          </cell>
          <cell r="V64">
            <v>58</v>
          </cell>
        </row>
        <row r="65">
          <cell r="B65" t="str">
            <v>E022-01-1392/2021</v>
          </cell>
          <cell r="C65" t="str">
            <v>Simonpeter Katami BURUDI</v>
          </cell>
          <cell r="D65">
            <v>7.4285714285714288</v>
          </cell>
          <cell r="E65">
            <v>7</v>
          </cell>
          <cell r="F65"/>
          <cell r="G65">
            <v>7.2142857142857144</v>
          </cell>
          <cell r="H65">
            <v>4</v>
          </cell>
          <cell r="I65"/>
          <cell r="J65">
            <v>4</v>
          </cell>
          <cell r="K65">
            <v>5</v>
          </cell>
          <cell r="L65">
            <v>5</v>
          </cell>
          <cell r="M65">
            <v>5.2</v>
          </cell>
          <cell r="N65">
            <v>7.6000000000000005</v>
          </cell>
          <cell r="O65">
            <v>31.4</v>
          </cell>
          <cell r="P65">
            <v>17</v>
          </cell>
          <cell r="Q65"/>
          <cell r="R65">
            <v>9</v>
          </cell>
          <cell r="S65"/>
          <cell r="T65">
            <v>5.5</v>
          </cell>
          <cell r="U65">
            <v>22.5</v>
          </cell>
          <cell r="V65">
            <v>54</v>
          </cell>
        </row>
        <row r="66">
          <cell r="B66" t="str">
            <v>E022-01-1393/2021</v>
          </cell>
          <cell r="C66" t="str">
            <v>Kevin Teka MAGHANGA</v>
          </cell>
          <cell r="D66">
            <v>6.5714285714285712</v>
          </cell>
          <cell r="E66">
            <v>6</v>
          </cell>
          <cell r="F66"/>
          <cell r="G66">
            <v>6.2857142857142856</v>
          </cell>
          <cell r="H66">
            <v>4</v>
          </cell>
          <cell r="I66"/>
          <cell r="J66">
            <v>4</v>
          </cell>
          <cell r="K66">
            <v>8.5</v>
          </cell>
          <cell r="L66">
            <v>3.3333333333333335</v>
          </cell>
          <cell r="M66">
            <v>5.2</v>
          </cell>
          <cell r="N66">
            <v>8.5166666666666675</v>
          </cell>
          <cell r="O66">
            <v>31.4</v>
          </cell>
          <cell r="P66">
            <v>16</v>
          </cell>
          <cell r="Q66">
            <v>8</v>
          </cell>
          <cell r="R66"/>
          <cell r="S66">
            <v>13</v>
          </cell>
          <cell r="T66"/>
          <cell r="U66">
            <v>26.428571428571427</v>
          </cell>
          <cell r="V66">
            <v>58</v>
          </cell>
        </row>
        <row r="67">
          <cell r="B67" t="str">
            <v>E022-01-1394/2021</v>
          </cell>
          <cell r="C67" t="str">
            <v>Osebe Collins NYAIGOTI</v>
          </cell>
          <cell r="D67">
            <v>6.2857142857142856</v>
          </cell>
          <cell r="E67">
            <v>7</v>
          </cell>
          <cell r="F67"/>
          <cell r="G67">
            <v>6.6428571428571423</v>
          </cell>
          <cell r="H67">
            <v>0</v>
          </cell>
          <cell r="I67"/>
          <cell r="J67">
            <v>0</v>
          </cell>
          <cell r="K67">
            <v>7</v>
          </cell>
          <cell r="L67">
            <v>3.6666666666666665</v>
          </cell>
          <cell r="M67"/>
          <cell r="N67">
            <v>8</v>
          </cell>
          <cell r="O67">
            <v>24.4</v>
          </cell>
          <cell r="P67">
            <v>16</v>
          </cell>
          <cell r="Q67">
            <v>11</v>
          </cell>
          <cell r="R67"/>
          <cell r="S67">
            <v>6</v>
          </cell>
          <cell r="T67"/>
          <cell r="U67">
            <v>23.571428571428573</v>
          </cell>
          <cell r="V67">
            <v>48</v>
          </cell>
        </row>
        <row r="68">
          <cell r="B68" t="str">
            <v>E022-01-1395/2021</v>
          </cell>
          <cell r="C68" t="str">
            <v>Brian Kasili WAMALWA</v>
          </cell>
          <cell r="D68"/>
          <cell r="E68"/>
          <cell r="F68"/>
          <cell r="G68">
            <v>0</v>
          </cell>
          <cell r="H68"/>
          <cell r="I68"/>
          <cell r="J68">
            <v>0</v>
          </cell>
          <cell r="K68"/>
          <cell r="L68"/>
          <cell r="M68"/>
          <cell r="N68">
            <v>0</v>
          </cell>
          <cell r="O68" t="str">
            <v/>
          </cell>
          <cell r="P68"/>
          <cell r="Q68"/>
          <cell r="R68"/>
          <cell r="S68"/>
          <cell r="T68"/>
          <cell r="U68" t="str">
            <v/>
          </cell>
          <cell r="V68" t="str">
            <v/>
          </cell>
        </row>
        <row r="69">
          <cell r="B69" t="str">
            <v>E022-01-1396/2021</v>
          </cell>
          <cell r="C69" t="str">
            <v>Elvin Maywa KIBET</v>
          </cell>
          <cell r="D69">
            <v>6.2857142857142856</v>
          </cell>
          <cell r="E69">
            <v>6</v>
          </cell>
          <cell r="F69"/>
          <cell r="G69">
            <v>6.1428571428571432</v>
          </cell>
          <cell r="H69">
            <v>0</v>
          </cell>
          <cell r="I69"/>
          <cell r="J69">
            <v>0</v>
          </cell>
          <cell r="K69">
            <v>8.5</v>
          </cell>
          <cell r="L69">
            <v>4.333333333333333</v>
          </cell>
          <cell r="M69"/>
          <cell r="N69">
            <v>9.625</v>
          </cell>
          <cell r="O69">
            <v>26.3</v>
          </cell>
          <cell r="P69"/>
          <cell r="Q69"/>
          <cell r="R69"/>
          <cell r="S69"/>
          <cell r="T69"/>
          <cell r="U69" t="str">
            <v/>
          </cell>
          <cell r="V69">
            <v>26</v>
          </cell>
        </row>
        <row r="70">
          <cell r="B70" t="str">
            <v>E022-01-1397/2021</v>
          </cell>
          <cell r="C70" t="str">
            <v>Anthony Kipng'etich KIBWALEI</v>
          </cell>
          <cell r="D70">
            <v>7.4285714285714288</v>
          </cell>
          <cell r="E70">
            <v>9.5</v>
          </cell>
          <cell r="F70"/>
          <cell r="G70">
            <v>8.4642857142857135</v>
          </cell>
          <cell r="H70">
            <v>5</v>
          </cell>
          <cell r="I70"/>
          <cell r="J70">
            <v>5</v>
          </cell>
          <cell r="K70">
            <v>10</v>
          </cell>
          <cell r="L70">
            <v>5.666666666666667</v>
          </cell>
          <cell r="M70">
            <v>9.6</v>
          </cell>
          <cell r="N70">
            <v>12.633333333333333</v>
          </cell>
          <cell r="O70">
            <v>43.5</v>
          </cell>
          <cell r="P70">
            <v>22</v>
          </cell>
          <cell r="Q70">
            <v>13</v>
          </cell>
          <cell r="R70"/>
          <cell r="S70">
            <v>15.5</v>
          </cell>
          <cell r="T70"/>
          <cell r="U70">
            <v>36.071428571428569</v>
          </cell>
          <cell r="V70">
            <v>80</v>
          </cell>
        </row>
        <row r="71">
          <cell r="B71" t="str">
            <v>E022-01-1399/2021</v>
          </cell>
          <cell r="C71" t="str">
            <v>Samuel Mwendwa MAKAU</v>
          </cell>
          <cell r="D71">
            <v>6.8571428571428568</v>
          </cell>
          <cell r="E71">
            <v>7</v>
          </cell>
          <cell r="F71"/>
          <cell r="G71">
            <v>6.9285714285714288</v>
          </cell>
          <cell r="H71">
            <v>3</v>
          </cell>
          <cell r="I71"/>
          <cell r="J71">
            <v>3</v>
          </cell>
          <cell r="K71">
            <v>6.5</v>
          </cell>
          <cell r="L71">
            <v>5</v>
          </cell>
          <cell r="M71">
            <v>5</v>
          </cell>
          <cell r="N71">
            <v>8.25</v>
          </cell>
          <cell r="O71">
            <v>30.3</v>
          </cell>
          <cell r="P71">
            <v>16</v>
          </cell>
          <cell r="Q71">
            <v>7</v>
          </cell>
          <cell r="R71"/>
          <cell r="S71">
            <v>14</v>
          </cell>
          <cell r="T71"/>
          <cell r="U71">
            <v>26.428571428571427</v>
          </cell>
          <cell r="V71">
            <v>57</v>
          </cell>
        </row>
        <row r="72">
          <cell r="B72" t="str">
            <v>E022-01-1400/2021</v>
          </cell>
          <cell r="C72" t="str">
            <v>Joseph Mwangi NJOGU</v>
          </cell>
          <cell r="D72">
            <v>8</v>
          </cell>
          <cell r="E72">
            <v>8.5</v>
          </cell>
          <cell r="F72"/>
          <cell r="G72">
            <v>8.25</v>
          </cell>
          <cell r="H72">
            <v>5</v>
          </cell>
          <cell r="I72"/>
          <cell r="J72">
            <v>5</v>
          </cell>
          <cell r="K72">
            <v>5</v>
          </cell>
          <cell r="L72">
            <v>5</v>
          </cell>
          <cell r="M72">
            <v>5.2</v>
          </cell>
          <cell r="N72">
            <v>7.6000000000000005</v>
          </cell>
          <cell r="O72">
            <v>34.799999999999997</v>
          </cell>
          <cell r="P72">
            <v>14</v>
          </cell>
          <cell r="Q72">
            <v>12</v>
          </cell>
          <cell r="R72"/>
          <cell r="S72">
            <v>18</v>
          </cell>
          <cell r="T72"/>
          <cell r="U72">
            <v>31.428571428571427</v>
          </cell>
          <cell r="V72">
            <v>66</v>
          </cell>
        </row>
        <row r="73">
          <cell r="B73" t="str">
            <v>E022-01-1402/2021</v>
          </cell>
          <cell r="C73" t="str">
            <v>Samuel omondi OJUNGA</v>
          </cell>
          <cell r="D73">
            <v>7.4285714285714288</v>
          </cell>
          <cell r="E73">
            <v>9</v>
          </cell>
          <cell r="F73"/>
          <cell r="G73">
            <v>8.2142857142857135</v>
          </cell>
          <cell r="H73">
            <v>4</v>
          </cell>
          <cell r="I73"/>
          <cell r="J73">
            <v>4</v>
          </cell>
          <cell r="K73">
            <v>7</v>
          </cell>
          <cell r="L73">
            <v>5</v>
          </cell>
          <cell r="M73">
            <v>5</v>
          </cell>
          <cell r="N73">
            <v>8.5</v>
          </cell>
          <cell r="O73">
            <v>34.6</v>
          </cell>
          <cell r="P73">
            <v>16</v>
          </cell>
          <cell r="Q73">
            <v>10</v>
          </cell>
          <cell r="R73"/>
          <cell r="S73">
            <v>11.5</v>
          </cell>
          <cell r="T73"/>
          <cell r="U73">
            <v>26.785714285714285</v>
          </cell>
          <cell r="V73">
            <v>61</v>
          </cell>
        </row>
        <row r="74">
          <cell r="B74" t="str">
            <v>E022-01-1404/2021</v>
          </cell>
          <cell r="C74" t="str">
            <v>Shawn Kipkemoi KIPLAGAT</v>
          </cell>
          <cell r="D74">
            <v>8</v>
          </cell>
          <cell r="E74">
            <v>7</v>
          </cell>
          <cell r="F74"/>
          <cell r="G74">
            <v>7.5</v>
          </cell>
          <cell r="H74">
            <v>4</v>
          </cell>
          <cell r="I74"/>
          <cell r="J74">
            <v>4</v>
          </cell>
          <cell r="K74">
            <v>7.5</v>
          </cell>
          <cell r="L74">
            <v>2</v>
          </cell>
          <cell r="M74">
            <v>7.2</v>
          </cell>
          <cell r="N74">
            <v>8.35</v>
          </cell>
          <cell r="O74">
            <v>33.1</v>
          </cell>
          <cell r="P74">
            <v>16</v>
          </cell>
          <cell r="Q74">
            <v>8</v>
          </cell>
          <cell r="R74"/>
          <cell r="S74">
            <v>2</v>
          </cell>
          <cell r="T74"/>
          <cell r="U74">
            <v>18.571428571428573</v>
          </cell>
          <cell r="V74">
            <v>52</v>
          </cell>
        </row>
        <row r="75">
          <cell r="B75" t="str">
            <v>E022-01-1405/2021</v>
          </cell>
          <cell r="C75" t="str">
            <v>Miranda Achieng' OMONDI</v>
          </cell>
          <cell r="D75">
            <v>8.2857142857142865</v>
          </cell>
          <cell r="E75">
            <v>8</v>
          </cell>
          <cell r="F75"/>
          <cell r="G75">
            <v>8.1428571428571423</v>
          </cell>
          <cell r="H75">
            <v>5</v>
          </cell>
          <cell r="I75"/>
          <cell r="J75">
            <v>5</v>
          </cell>
          <cell r="K75">
            <v>8</v>
          </cell>
          <cell r="L75">
            <v>4.666666666666667</v>
          </cell>
          <cell r="M75">
            <v>5.6</v>
          </cell>
          <cell r="N75">
            <v>9.1333333333333329</v>
          </cell>
          <cell r="O75">
            <v>37.200000000000003</v>
          </cell>
          <cell r="P75">
            <v>19</v>
          </cell>
          <cell r="Q75">
            <v>11</v>
          </cell>
          <cell r="R75"/>
          <cell r="S75"/>
          <cell r="T75"/>
          <cell r="U75">
            <v>21.428571428571427</v>
          </cell>
          <cell r="V75">
            <v>59</v>
          </cell>
        </row>
        <row r="76">
          <cell r="B76" t="str">
            <v>E022-01-1406/2021</v>
          </cell>
          <cell r="C76" t="str">
            <v>Edwin Ngure GATHUITA</v>
          </cell>
          <cell r="D76"/>
          <cell r="E76"/>
          <cell r="F76"/>
          <cell r="G76">
            <v>0</v>
          </cell>
          <cell r="H76"/>
          <cell r="I76"/>
          <cell r="J76">
            <v>0</v>
          </cell>
          <cell r="K76"/>
          <cell r="L76"/>
          <cell r="M76"/>
          <cell r="N76">
            <v>0</v>
          </cell>
          <cell r="O76" t="str">
            <v/>
          </cell>
          <cell r="P76"/>
          <cell r="Q76"/>
          <cell r="R76"/>
          <cell r="S76"/>
          <cell r="T76"/>
          <cell r="U76" t="str">
            <v/>
          </cell>
          <cell r="V76" t="str">
            <v/>
          </cell>
        </row>
        <row r="77">
          <cell r="B77" t="str">
            <v>E022-01-1407/2021</v>
          </cell>
          <cell r="C77" t="str">
            <v>Jesse Martin JOWI</v>
          </cell>
          <cell r="D77">
            <v>7.7142857142857144</v>
          </cell>
          <cell r="E77">
            <v>8.5</v>
          </cell>
          <cell r="F77"/>
          <cell r="G77">
            <v>8.1071428571428577</v>
          </cell>
          <cell r="H77">
            <v>5</v>
          </cell>
          <cell r="I77"/>
          <cell r="J77">
            <v>5</v>
          </cell>
          <cell r="K77">
            <v>5</v>
          </cell>
          <cell r="L77">
            <v>5</v>
          </cell>
          <cell r="M77">
            <v>5.6</v>
          </cell>
          <cell r="N77">
            <v>7.8000000000000007</v>
          </cell>
          <cell r="O77">
            <v>34.9</v>
          </cell>
          <cell r="P77">
            <v>17</v>
          </cell>
          <cell r="Q77"/>
          <cell r="R77"/>
          <cell r="S77">
            <v>5</v>
          </cell>
          <cell r="T77"/>
          <cell r="U77">
            <v>15.714285714285714</v>
          </cell>
          <cell r="V77">
            <v>51</v>
          </cell>
        </row>
        <row r="78">
          <cell r="B78" t="str">
            <v>E022-01-1409/2021</v>
          </cell>
          <cell r="C78" t="str">
            <v>Kimulot Oscar KIMOSOP</v>
          </cell>
          <cell r="D78">
            <v>6.5714285714285712</v>
          </cell>
          <cell r="E78">
            <v>7</v>
          </cell>
          <cell r="F78"/>
          <cell r="G78">
            <v>6.7857142857142865</v>
          </cell>
          <cell r="H78">
            <v>3</v>
          </cell>
          <cell r="I78"/>
          <cell r="J78">
            <v>3</v>
          </cell>
          <cell r="K78">
            <v>7.5</v>
          </cell>
          <cell r="L78">
            <v>5</v>
          </cell>
          <cell r="M78">
            <v>5</v>
          </cell>
          <cell r="N78">
            <v>8.75</v>
          </cell>
          <cell r="O78">
            <v>30.9</v>
          </cell>
          <cell r="P78">
            <v>13</v>
          </cell>
          <cell r="Q78">
            <v>12</v>
          </cell>
          <cell r="R78"/>
          <cell r="S78">
            <v>12.5</v>
          </cell>
          <cell r="T78"/>
          <cell r="U78">
            <v>26.785714285714285</v>
          </cell>
          <cell r="V78">
            <v>58</v>
          </cell>
        </row>
        <row r="79">
          <cell r="B79" t="str">
            <v>E022-01-1410/2021</v>
          </cell>
          <cell r="C79" t="str">
            <v>Kipsigei Leonard KORIR</v>
          </cell>
          <cell r="D79">
            <v>6.5714285714285712</v>
          </cell>
          <cell r="E79">
            <v>6.5</v>
          </cell>
          <cell r="F79"/>
          <cell r="G79">
            <v>6.5357142857142856</v>
          </cell>
          <cell r="H79">
            <v>3</v>
          </cell>
          <cell r="I79"/>
          <cell r="J79">
            <v>3</v>
          </cell>
          <cell r="K79">
            <v>7.5</v>
          </cell>
          <cell r="L79">
            <v>4.666666666666667</v>
          </cell>
          <cell r="M79">
            <v>4.8</v>
          </cell>
          <cell r="N79">
            <v>8.4833333333333343</v>
          </cell>
          <cell r="O79">
            <v>30.1</v>
          </cell>
          <cell r="P79">
            <v>2</v>
          </cell>
          <cell r="Q79">
            <v>9</v>
          </cell>
          <cell r="R79"/>
          <cell r="S79">
            <v>10.5</v>
          </cell>
          <cell r="T79"/>
          <cell r="U79">
            <v>15.357142857142858</v>
          </cell>
          <cell r="V79">
            <v>45</v>
          </cell>
        </row>
        <row r="80">
          <cell r="B80" t="str">
            <v>E022-01-1411/2021</v>
          </cell>
          <cell r="C80" t="str">
            <v>Marc Allosane ABEL</v>
          </cell>
          <cell r="D80">
            <v>6.5714285714285712</v>
          </cell>
          <cell r="E80">
            <v>7.5</v>
          </cell>
          <cell r="F80"/>
          <cell r="G80">
            <v>7.0357142857142847</v>
          </cell>
          <cell r="H80">
            <v>3</v>
          </cell>
          <cell r="I80"/>
          <cell r="J80">
            <v>3</v>
          </cell>
          <cell r="K80">
            <v>5.5</v>
          </cell>
          <cell r="L80">
            <v>5</v>
          </cell>
          <cell r="M80">
            <v>5.2</v>
          </cell>
          <cell r="N80">
            <v>7.8500000000000005</v>
          </cell>
          <cell r="O80">
            <v>29.8</v>
          </cell>
          <cell r="P80">
            <v>15</v>
          </cell>
          <cell r="Q80">
            <v>11</v>
          </cell>
          <cell r="R80"/>
          <cell r="S80"/>
          <cell r="T80">
            <v>5.5</v>
          </cell>
          <cell r="U80">
            <v>22.5</v>
          </cell>
          <cell r="V80">
            <v>52</v>
          </cell>
        </row>
        <row r="81">
          <cell r="B81" t="str">
            <v>E022-01-1412/2021</v>
          </cell>
          <cell r="C81" t="str">
            <v>Lyncon BARAKA</v>
          </cell>
          <cell r="D81">
            <v>8.2857142857142865</v>
          </cell>
          <cell r="E81">
            <v>8.5</v>
          </cell>
          <cell r="F81"/>
          <cell r="G81">
            <v>8.3928571428571423</v>
          </cell>
          <cell r="H81">
            <v>4</v>
          </cell>
          <cell r="I81"/>
          <cell r="J81">
            <v>4</v>
          </cell>
          <cell r="K81">
            <v>8</v>
          </cell>
          <cell r="L81">
            <v>4</v>
          </cell>
          <cell r="M81">
            <v>1.2</v>
          </cell>
          <cell r="N81">
            <v>6.6000000000000014</v>
          </cell>
          <cell r="O81">
            <v>31.7</v>
          </cell>
          <cell r="P81"/>
          <cell r="Q81"/>
          <cell r="R81"/>
          <cell r="S81"/>
          <cell r="T81"/>
          <cell r="U81" t="str">
            <v/>
          </cell>
          <cell r="V81">
            <v>32</v>
          </cell>
        </row>
        <row r="82">
          <cell r="B82" t="str">
            <v>E022-01-1414/2021</v>
          </cell>
          <cell r="C82" t="str">
            <v>Nicole NYAKOA</v>
          </cell>
          <cell r="D82">
            <v>7.1428571428571432</v>
          </cell>
          <cell r="E82">
            <v>8</v>
          </cell>
          <cell r="F82"/>
          <cell r="G82">
            <v>7.5714285714285712</v>
          </cell>
          <cell r="H82">
            <v>5</v>
          </cell>
          <cell r="I82"/>
          <cell r="J82">
            <v>5</v>
          </cell>
          <cell r="K82"/>
          <cell r="L82">
            <v>5.666666666666667</v>
          </cell>
          <cell r="M82">
            <v>5.2</v>
          </cell>
          <cell r="N82">
            <v>8.15</v>
          </cell>
          <cell r="O82">
            <v>34.6</v>
          </cell>
          <cell r="P82">
            <v>18</v>
          </cell>
          <cell r="Q82">
            <v>13</v>
          </cell>
          <cell r="R82"/>
          <cell r="S82"/>
          <cell r="T82"/>
          <cell r="U82">
            <v>22.142857142857142</v>
          </cell>
          <cell r="V82">
            <v>57</v>
          </cell>
        </row>
        <row r="83">
          <cell r="B83" t="str">
            <v>E022-01-1415 /2021</v>
          </cell>
          <cell r="C83" t="str">
            <v>David Joseph EGESA</v>
          </cell>
          <cell r="D83">
            <v>6.2857142857142856</v>
          </cell>
          <cell r="E83">
            <v>9</v>
          </cell>
          <cell r="F83"/>
          <cell r="G83">
            <v>7.6428571428571423</v>
          </cell>
          <cell r="H83">
            <v>4</v>
          </cell>
          <cell r="I83"/>
          <cell r="J83">
            <v>4</v>
          </cell>
          <cell r="K83">
            <v>8.5</v>
          </cell>
          <cell r="L83">
            <v>4.666666666666667</v>
          </cell>
          <cell r="M83">
            <v>6</v>
          </cell>
          <cell r="N83">
            <v>9.5833333333333321</v>
          </cell>
          <cell r="O83">
            <v>35.4</v>
          </cell>
          <cell r="P83">
            <v>16</v>
          </cell>
          <cell r="Q83">
            <v>10.5</v>
          </cell>
          <cell r="R83"/>
          <cell r="S83"/>
          <cell r="T83"/>
          <cell r="U83">
            <v>18.928571428571427</v>
          </cell>
          <cell r="V83">
            <v>54</v>
          </cell>
        </row>
        <row r="84">
          <cell r="B84" t="str">
            <v>E022-01-1416/2021</v>
          </cell>
          <cell r="C84" t="str">
            <v>Laville Bueno OMWANGALA</v>
          </cell>
          <cell r="D84">
            <v>5.1428571428571432</v>
          </cell>
          <cell r="E84">
            <v>6.5</v>
          </cell>
          <cell r="F84"/>
          <cell r="G84">
            <v>5.8214285714285721</v>
          </cell>
          <cell r="H84">
            <v>4</v>
          </cell>
          <cell r="I84"/>
          <cell r="J84">
            <v>4</v>
          </cell>
          <cell r="K84">
            <v>5</v>
          </cell>
          <cell r="L84">
            <v>5</v>
          </cell>
          <cell r="M84">
            <v>5.6</v>
          </cell>
          <cell r="N84">
            <v>7.8000000000000007</v>
          </cell>
          <cell r="O84">
            <v>29.4</v>
          </cell>
          <cell r="P84">
            <v>11</v>
          </cell>
          <cell r="Q84">
            <v>6</v>
          </cell>
          <cell r="R84"/>
          <cell r="S84">
            <v>12</v>
          </cell>
          <cell r="T84"/>
          <cell r="U84">
            <v>20.714285714285715</v>
          </cell>
          <cell r="V84">
            <v>50</v>
          </cell>
        </row>
        <row r="85">
          <cell r="B85" t="str">
            <v>E022-01-1417/2021</v>
          </cell>
          <cell r="C85" t="str">
            <v>Newton Chesoli SIRUCHA</v>
          </cell>
          <cell r="D85">
            <v>7.7142857142857144</v>
          </cell>
          <cell r="E85">
            <v>7.5</v>
          </cell>
          <cell r="F85"/>
          <cell r="G85">
            <v>7.6071428571428568</v>
          </cell>
          <cell r="H85">
            <v>4</v>
          </cell>
          <cell r="I85"/>
          <cell r="J85">
            <v>4</v>
          </cell>
          <cell r="K85">
            <v>7</v>
          </cell>
          <cell r="L85">
            <v>4</v>
          </cell>
          <cell r="M85">
            <v>4</v>
          </cell>
          <cell r="N85">
            <v>7.5</v>
          </cell>
          <cell r="O85">
            <v>31.9</v>
          </cell>
          <cell r="P85">
            <v>14</v>
          </cell>
          <cell r="Q85"/>
          <cell r="R85"/>
          <cell r="S85">
            <v>9.5</v>
          </cell>
          <cell r="T85"/>
          <cell r="U85">
            <v>16.785714285714285</v>
          </cell>
          <cell r="V85">
            <v>49</v>
          </cell>
        </row>
        <row r="86">
          <cell r="B86" t="str">
            <v>E022-01-1418/2021</v>
          </cell>
          <cell r="C86" t="str">
            <v>Henry Justin Malingu</v>
          </cell>
          <cell r="D86">
            <v>5.4285714285714288</v>
          </cell>
          <cell r="E86">
            <v>6</v>
          </cell>
          <cell r="F86"/>
          <cell r="G86">
            <v>5.7142857142857135</v>
          </cell>
          <cell r="H86">
            <v>4</v>
          </cell>
          <cell r="I86"/>
          <cell r="J86">
            <v>4</v>
          </cell>
          <cell r="K86">
            <v>5</v>
          </cell>
          <cell r="L86">
            <v>5</v>
          </cell>
          <cell r="M86">
            <v>5</v>
          </cell>
          <cell r="N86">
            <v>7.5</v>
          </cell>
          <cell r="O86">
            <v>28.7</v>
          </cell>
          <cell r="P86">
            <v>13</v>
          </cell>
          <cell r="Q86">
            <v>7</v>
          </cell>
          <cell r="R86"/>
          <cell r="S86">
            <v>7.5</v>
          </cell>
          <cell r="T86"/>
          <cell r="U86">
            <v>19.642857142857142</v>
          </cell>
          <cell r="V86">
            <v>48</v>
          </cell>
        </row>
        <row r="87">
          <cell r="B87" t="str">
            <v>E022-01-1419/2021</v>
          </cell>
          <cell r="C87" t="str">
            <v>Patience Kamuche KASENA</v>
          </cell>
          <cell r="D87">
            <v>6.8571428571428568</v>
          </cell>
          <cell r="E87">
            <v>6.5</v>
          </cell>
          <cell r="F87"/>
          <cell r="G87">
            <v>6.6785714285714288</v>
          </cell>
          <cell r="H87">
            <v>5</v>
          </cell>
          <cell r="I87"/>
          <cell r="J87">
            <v>5</v>
          </cell>
          <cell r="K87">
            <v>5</v>
          </cell>
          <cell r="L87">
            <v>5</v>
          </cell>
          <cell r="M87">
            <v>5.2</v>
          </cell>
          <cell r="N87">
            <v>7.6000000000000005</v>
          </cell>
          <cell r="O87">
            <v>32.200000000000003</v>
          </cell>
          <cell r="P87">
            <v>18</v>
          </cell>
          <cell r="Q87">
            <v>14</v>
          </cell>
          <cell r="R87"/>
          <cell r="S87"/>
          <cell r="T87"/>
          <cell r="U87">
            <v>22.857142857142858</v>
          </cell>
          <cell r="V87">
            <v>55</v>
          </cell>
        </row>
        <row r="88">
          <cell r="B88" t="str">
            <v>E022-01-1420/2021</v>
          </cell>
          <cell r="C88" t="str">
            <v>Bush Mong'are ORINA</v>
          </cell>
          <cell r="D88">
            <v>6</v>
          </cell>
          <cell r="E88">
            <v>7.5</v>
          </cell>
          <cell r="F88"/>
          <cell r="G88">
            <v>6.75</v>
          </cell>
          <cell r="H88">
            <v>4</v>
          </cell>
          <cell r="I88"/>
          <cell r="J88">
            <v>4</v>
          </cell>
          <cell r="K88">
            <v>6.5</v>
          </cell>
          <cell r="L88">
            <v>5</v>
          </cell>
          <cell r="M88">
            <v>5.6</v>
          </cell>
          <cell r="N88">
            <v>8.5499999999999989</v>
          </cell>
          <cell r="O88">
            <v>32.200000000000003</v>
          </cell>
          <cell r="P88">
            <v>12</v>
          </cell>
          <cell r="Q88">
            <v>13</v>
          </cell>
          <cell r="R88"/>
          <cell r="S88">
            <v>16</v>
          </cell>
          <cell r="T88"/>
          <cell r="U88">
            <v>29.285714285714285</v>
          </cell>
          <cell r="V88">
            <v>61</v>
          </cell>
        </row>
        <row r="89">
          <cell r="B89" t="str">
            <v>E022-01-1421/2021</v>
          </cell>
          <cell r="C89" t="str">
            <v>Gregory Ajwang OWINO</v>
          </cell>
          <cell r="D89">
            <v>5.7142857142857144</v>
          </cell>
          <cell r="E89">
            <v>7</v>
          </cell>
          <cell r="F89"/>
          <cell r="G89">
            <v>6.3571428571428568</v>
          </cell>
          <cell r="H89">
            <v>4</v>
          </cell>
          <cell r="I89"/>
          <cell r="J89">
            <v>4</v>
          </cell>
          <cell r="K89">
            <v>6.5</v>
          </cell>
          <cell r="L89"/>
          <cell r="M89"/>
          <cell r="N89">
            <v>9.75</v>
          </cell>
          <cell r="O89">
            <v>33.5</v>
          </cell>
          <cell r="P89">
            <v>14</v>
          </cell>
          <cell r="Q89">
            <v>11.5</v>
          </cell>
          <cell r="R89"/>
          <cell r="S89">
            <v>8</v>
          </cell>
          <cell r="T89"/>
          <cell r="U89">
            <v>23.928571428571427</v>
          </cell>
          <cell r="V89">
            <v>57</v>
          </cell>
        </row>
        <row r="90">
          <cell r="B90" t="str">
            <v>EO22-01-1422/2021</v>
          </cell>
          <cell r="C90" t="str">
            <v>Okoth Zefenath OWILI</v>
          </cell>
          <cell r="D90">
            <v>5.7142857142857144</v>
          </cell>
          <cell r="E90">
            <v>8</v>
          </cell>
          <cell r="F90"/>
          <cell r="G90">
            <v>6.8571428571428577</v>
          </cell>
          <cell r="H90">
            <v>5</v>
          </cell>
          <cell r="I90"/>
          <cell r="J90">
            <v>5</v>
          </cell>
          <cell r="K90">
            <v>7</v>
          </cell>
          <cell r="L90">
            <v>3.6666666666666665</v>
          </cell>
          <cell r="M90">
            <v>5</v>
          </cell>
          <cell r="N90">
            <v>7.833333333333333</v>
          </cell>
          <cell r="O90">
            <v>32.9</v>
          </cell>
          <cell r="P90">
            <v>17</v>
          </cell>
          <cell r="Q90">
            <v>9</v>
          </cell>
          <cell r="R90"/>
          <cell r="S90"/>
          <cell r="T90"/>
          <cell r="U90">
            <v>18.571428571428573</v>
          </cell>
          <cell r="V90">
            <v>51</v>
          </cell>
        </row>
        <row r="91">
          <cell r="B91" t="str">
            <v>E022-01-1423/2021</v>
          </cell>
          <cell r="C91" t="str">
            <v>Nickson KIPROTICH</v>
          </cell>
          <cell r="D91">
            <v>9.1428571428571423</v>
          </cell>
          <cell r="E91">
            <v>9</v>
          </cell>
          <cell r="F91"/>
          <cell r="G91">
            <v>9.0714285714285712</v>
          </cell>
          <cell r="H91">
            <v>4</v>
          </cell>
          <cell r="I91"/>
          <cell r="J91">
            <v>4</v>
          </cell>
          <cell r="K91">
            <v>9.5</v>
          </cell>
          <cell r="L91">
            <v>6.333333333333333</v>
          </cell>
          <cell r="M91">
            <v>8.8000000000000007</v>
          </cell>
          <cell r="N91">
            <v>12.316666666666668</v>
          </cell>
          <cell r="O91">
            <v>42.3</v>
          </cell>
          <cell r="P91">
            <v>23.5</v>
          </cell>
          <cell r="Q91">
            <v>12</v>
          </cell>
          <cell r="R91"/>
          <cell r="S91">
            <v>13.5</v>
          </cell>
          <cell r="T91"/>
          <cell r="U91">
            <v>35</v>
          </cell>
          <cell r="V91">
            <v>77</v>
          </cell>
        </row>
        <row r="92">
          <cell r="B92" t="str">
            <v>E022-01-1425/2021</v>
          </cell>
          <cell r="C92" t="str">
            <v>Isaac Meangi MURIITHI</v>
          </cell>
          <cell r="D92">
            <v>6.5714285714285712</v>
          </cell>
          <cell r="E92">
            <v>9</v>
          </cell>
          <cell r="F92"/>
          <cell r="G92">
            <v>7.7857142857142856</v>
          </cell>
          <cell r="H92">
            <v>5</v>
          </cell>
          <cell r="I92"/>
          <cell r="J92">
            <v>5</v>
          </cell>
          <cell r="K92">
            <v>5.5</v>
          </cell>
          <cell r="L92">
            <v>5.333333333333333</v>
          </cell>
          <cell r="M92">
            <v>5</v>
          </cell>
          <cell r="N92">
            <v>7.9166666666666679</v>
          </cell>
          <cell r="O92">
            <v>34.5</v>
          </cell>
          <cell r="P92">
            <v>19</v>
          </cell>
          <cell r="Q92"/>
          <cell r="R92"/>
          <cell r="S92">
            <v>13</v>
          </cell>
          <cell r="T92"/>
          <cell r="U92">
            <v>22.857142857142858</v>
          </cell>
          <cell r="V92">
            <v>57</v>
          </cell>
        </row>
        <row r="93">
          <cell r="B93" t="str">
            <v>E022-01-1429/2021</v>
          </cell>
          <cell r="C93" t="str">
            <v>Caleb Chege MUTHONI</v>
          </cell>
          <cell r="D93">
            <v>6</v>
          </cell>
          <cell r="E93">
            <v>6</v>
          </cell>
          <cell r="F93"/>
          <cell r="G93">
            <v>6</v>
          </cell>
          <cell r="H93">
            <v>4</v>
          </cell>
          <cell r="I93"/>
          <cell r="J93">
            <v>4</v>
          </cell>
          <cell r="K93">
            <v>5.5</v>
          </cell>
          <cell r="L93">
            <v>5</v>
          </cell>
          <cell r="M93">
            <v>5</v>
          </cell>
          <cell r="N93">
            <v>7.75</v>
          </cell>
          <cell r="O93">
            <v>29.6</v>
          </cell>
          <cell r="P93">
            <v>11</v>
          </cell>
          <cell r="Q93"/>
          <cell r="R93"/>
          <cell r="S93">
            <v>10</v>
          </cell>
          <cell r="T93"/>
          <cell r="U93">
            <v>15</v>
          </cell>
          <cell r="V93">
            <v>45</v>
          </cell>
        </row>
        <row r="94">
          <cell r="B94" t="str">
            <v>E022-01-1439/2021</v>
          </cell>
          <cell r="C94" t="str">
            <v>Eugine Nyangweso OMBONGI</v>
          </cell>
          <cell r="D94">
            <v>6.5714285714285712</v>
          </cell>
          <cell r="E94">
            <v>6</v>
          </cell>
          <cell r="F94"/>
          <cell r="G94">
            <v>6.2857142857142856</v>
          </cell>
          <cell r="H94">
            <v>3</v>
          </cell>
          <cell r="I94"/>
          <cell r="J94">
            <v>3</v>
          </cell>
          <cell r="K94">
            <v>8</v>
          </cell>
          <cell r="L94">
            <v>4</v>
          </cell>
          <cell r="M94"/>
          <cell r="N94">
            <v>9.0000000000000018</v>
          </cell>
          <cell r="O94">
            <v>30.5</v>
          </cell>
          <cell r="P94">
            <v>13</v>
          </cell>
          <cell r="Q94">
            <v>3</v>
          </cell>
          <cell r="R94"/>
          <cell r="S94">
            <v>11</v>
          </cell>
          <cell r="T94"/>
          <cell r="U94">
            <v>19.285714285714285</v>
          </cell>
          <cell r="V94">
            <v>50</v>
          </cell>
        </row>
        <row r="95">
          <cell r="B95" t="str">
            <v>E022-01-1451/2021</v>
          </cell>
          <cell r="C95" t="str">
            <v>Emmanuel Mwanza ITHAU</v>
          </cell>
          <cell r="D95">
            <v>7.1428571428571432</v>
          </cell>
          <cell r="E95">
            <v>7</v>
          </cell>
          <cell r="F95"/>
          <cell r="G95">
            <v>7.0714285714285712</v>
          </cell>
          <cell r="H95">
            <v>4</v>
          </cell>
          <cell r="I95"/>
          <cell r="J95">
            <v>4</v>
          </cell>
          <cell r="K95">
            <v>6</v>
          </cell>
          <cell r="L95">
            <v>5</v>
          </cell>
          <cell r="M95">
            <v>4</v>
          </cell>
          <cell r="N95">
            <v>7.5</v>
          </cell>
          <cell r="O95">
            <v>31</v>
          </cell>
          <cell r="P95">
            <v>13</v>
          </cell>
          <cell r="Q95">
            <v>4</v>
          </cell>
          <cell r="R95"/>
          <cell r="S95">
            <v>13</v>
          </cell>
          <cell r="T95"/>
          <cell r="U95">
            <v>21.428571428571427</v>
          </cell>
          <cell r="V95">
            <v>52</v>
          </cell>
        </row>
        <row r="96">
          <cell r="B96" t="str">
            <v>E022-01-1482/2021</v>
          </cell>
          <cell r="C96" t="str">
            <v>Joel Kibiwott NG'ENO</v>
          </cell>
          <cell r="D96">
            <v>6.5714285714285712</v>
          </cell>
          <cell r="E96">
            <v>7.5</v>
          </cell>
          <cell r="F96"/>
          <cell r="G96">
            <v>7.0357142857142847</v>
          </cell>
          <cell r="H96">
            <v>4</v>
          </cell>
          <cell r="I96"/>
          <cell r="J96">
            <v>4</v>
          </cell>
          <cell r="K96">
            <v>5.5</v>
          </cell>
          <cell r="L96">
            <v>5</v>
          </cell>
          <cell r="M96">
            <v>5.6</v>
          </cell>
          <cell r="N96">
            <v>8.0499999999999989</v>
          </cell>
          <cell r="O96">
            <v>31.8</v>
          </cell>
          <cell r="P96">
            <v>15</v>
          </cell>
          <cell r="Q96">
            <v>10</v>
          </cell>
          <cell r="R96"/>
          <cell r="S96">
            <v>7</v>
          </cell>
          <cell r="T96"/>
          <cell r="U96">
            <v>22.857142857142858</v>
          </cell>
          <cell r="V96">
            <v>55</v>
          </cell>
        </row>
        <row r="97">
          <cell r="B97" t="str">
            <v>E022-01-1484/2021</v>
          </cell>
          <cell r="C97" t="str">
            <v>Dennis KIBET</v>
          </cell>
          <cell r="D97">
            <v>6.8571428571428568</v>
          </cell>
          <cell r="E97">
            <v>8</v>
          </cell>
          <cell r="F97"/>
          <cell r="G97">
            <v>7.4285714285714288</v>
          </cell>
          <cell r="H97">
            <v>4</v>
          </cell>
          <cell r="I97"/>
          <cell r="J97">
            <v>4</v>
          </cell>
          <cell r="K97">
            <v>6.5</v>
          </cell>
          <cell r="L97">
            <v>5.333333333333333</v>
          </cell>
          <cell r="M97">
            <v>4.8</v>
          </cell>
          <cell r="N97">
            <v>8.3166666666666664</v>
          </cell>
          <cell r="O97">
            <v>32.9</v>
          </cell>
          <cell r="P97">
            <v>2</v>
          </cell>
          <cell r="Q97">
            <v>13</v>
          </cell>
          <cell r="R97"/>
          <cell r="S97">
            <v>14.5</v>
          </cell>
          <cell r="T97"/>
          <cell r="U97">
            <v>21.071428571428573</v>
          </cell>
          <cell r="V97">
            <v>54</v>
          </cell>
        </row>
        <row r="98">
          <cell r="B98" t="str">
            <v>E022-01-1494/2021</v>
          </cell>
          <cell r="C98" t="str">
            <v>Peter Muriu KANYUI</v>
          </cell>
          <cell r="D98">
            <v>6.5714285714285712</v>
          </cell>
          <cell r="E98">
            <v>8</v>
          </cell>
          <cell r="F98"/>
          <cell r="G98">
            <v>7.2857142857142865</v>
          </cell>
          <cell r="H98">
            <v>5</v>
          </cell>
          <cell r="I98"/>
          <cell r="J98">
            <v>5</v>
          </cell>
          <cell r="K98">
            <v>6.5</v>
          </cell>
          <cell r="L98">
            <v>2.3333333333333335</v>
          </cell>
          <cell r="M98">
            <v>6.8</v>
          </cell>
          <cell r="N98">
            <v>7.8166666666666664</v>
          </cell>
          <cell r="O98">
            <v>33.5</v>
          </cell>
          <cell r="P98">
            <v>13</v>
          </cell>
          <cell r="Q98">
            <v>7</v>
          </cell>
          <cell r="R98"/>
          <cell r="S98">
            <v>9.5</v>
          </cell>
          <cell r="T98"/>
          <cell r="U98">
            <v>21.071428571428573</v>
          </cell>
          <cell r="V98">
            <v>55</v>
          </cell>
        </row>
        <row r="99">
          <cell r="B99" t="str">
            <v>E022-01-1499/2021</v>
          </cell>
          <cell r="C99" t="str">
            <v>Brian Kipchirchir BETT</v>
          </cell>
          <cell r="D99">
            <v>7.7142857142857144</v>
          </cell>
          <cell r="E99">
            <v>8</v>
          </cell>
          <cell r="F99"/>
          <cell r="G99">
            <v>7.8571428571428577</v>
          </cell>
          <cell r="H99">
            <v>5</v>
          </cell>
          <cell r="I99"/>
          <cell r="J99">
            <v>5</v>
          </cell>
          <cell r="K99">
            <v>8</v>
          </cell>
          <cell r="L99">
            <v>3.6666666666666665</v>
          </cell>
          <cell r="M99">
            <v>6</v>
          </cell>
          <cell r="N99">
            <v>8.8333333333333339</v>
          </cell>
          <cell r="O99">
            <v>36.200000000000003</v>
          </cell>
          <cell r="P99">
            <v>20</v>
          </cell>
          <cell r="Q99">
            <v>12</v>
          </cell>
          <cell r="R99"/>
          <cell r="S99"/>
          <cell r="T99"/>
          <cell r="U99">
            <v>22.857142857142858</v>
          </cell>
          <cell r="V99">
            <v>59</v>
          </cell>
        </row>
        <row r="100">
          <cell r="B100" t="str">
            <v>E022-01-1506/2021</v>
          </cell>
          <cell r="C100" t="str">
            <v>Samwel Kamau KAGIRA</v>
          </cell>
          <cell r="D100">
            <v>8.2857142857142865</v>
          </cell>
          <cell r="E100">
            <v>8.5</v>
          </cell>
          <cell r="F100"/>
          <cell r="G100">
            <v>8.3928571428571423</v>
          </cell>
          <cell r="H100">
            <v>4</v>
          </cell>
          <cell r="I100"/>
          <cell r="J100">
            <v>4</v>
          </cell>
          <cell r="K100">
            <v>7.5</v>
          </cell>
          <cell r="L100">
            <v>5</v>
          </cell>
          <cell r="M100">
            <v>4.4000000000000004</v>
          </cell>
          <cell r="N100">
            <v>8.4499999999999993</v>
          </cell>
          <cell r="O100">
            <v>34.799999999999997</v>
          </cell>
          <cell r="P100">
            <v>19</v>
          </cell>
          <cell r="Q100">
            <v>11</v>
          </cell>
          <cell r="R100"/>
          <cell r="S100">
            <v>10.5</v>
          </cell>
          <cell r="T100"/>
          <cell r="U100">
            <v>28.928571428571427</v>
          </cell>
          <cell r="V100">
            <v>64</v>
          </cell>
        </row>
        <row r="101">
          <cell r="B101" t="str">
            <v>E022-01-1507/2021</v>
          </cell>
          <cell r="C101" t="str">
            <v>Solomon Wanyungu AMBOKA</v>
          </cell>
          <cell r="D101"/>
          <cell r="E101"/>
          <cell r="F101"/>
          <cell r="G101">
            <v>0</v>
          </cell>
          <cell r="H101"/>
          <cell r="I101"/>
          <cell r="J101">
            <v>0</v>
          </cell>
          <cell r="K101"/>
          <cell r="L101"/>
          <cell r="M101"/>
          <cell r="N101">
            <v>0</v>
          </cell>
          <cell r="O101" t="str">
            <v/>
          </cell>
          <cell r="P101"/>
          <cell r="Q101"/>
          <cell r="R101"/>
          <cell r="S101"/>
          <cell r="T101"/>
          <cell r="U101" t="str">
            <v/>
          </cell>
          <cell r="V101" t="str">
            <v/>
          </cell>
        </row>
        <row r="102">
          <cell r="B102" t="str">
            <v>E022-01-1871/2021</v>
          </cell>
          <cell r="C102" t="str">
            <v>Salome Waruguru WACHIRA</v>
          </cell>
          <cell r="D102">
            <v>6.5714285714285712</v>
          </cell>
          <cell r="E102">
            <v>6</v>
          </cell>
          <cell r="F102"/>
          <cell r="G102">
            <v>6.2857142857142856</v>
          </cell>
          <cell r="H102">
            <v>4</v>
          </cell>
          <cell r="I102"/>
          <cell r="J102">
            <v>4</v>
          </cell>
          <cell r="K102">
            <v>7</v>
          </cell>
          <cell r="L102">
            <v>5</v>
          </cell>
          <cell r="M102">
            <v>5.2</v>
          </cell>
          <cell r="N102">
            <v>8.6</v>
          </cell>
          <cell r="O102">
            <v>31.5</v>
          </cell>
          <cell r="P102">
            <v>14</v>
          </cell>
          <cell r="Q102">
            <v>9</v>
          </cell>
          <cell r="R102"/>
          <cell r="S102">
            <v>6</v>
          </cell>
          <cell r="T102"/>
          <cell r="U102">
            <v>20.714285714285715</v>
          </cell>
          <cell r="V102">
            <v>52</v>
          </cell>
        </row>
        <row r="103">
          <cell r="B103" t="str">
            <v>E022-01-2209/2021</v>
          </cell>
          <cell r="C103" t="str">
            <v>Brenda Wangui WANJIRU</v>
          </cell>
          <cell r="D103">
            <v>6</v>
          </cell>
          <cell r="E103">
            <v>8.5</v>
          </cell>
          <cell r="F103"/>
          <cell r="G103">
            <v>7.25</v>
          </cell>
          <cell r="H103">
            <v>4</v>
          </cell>
          <cell r="I103"/>
          <cell r="J103">
            <v>4</v>
          </cell>
          <cell r="K103">
            <v>9</v>
          </cell>
          <cell r="L103">
            <v>5</v>
          </cell>
          <cell r="M103">
            <v>2.8</v>
          </cell>
          <cell r="N103">
            <v>8.4</v>
          </cell>
          <cell r="O103">
            <v>32.799999999999997</v>
          </cell>
          <cell r="P103">
            <v>17</v>
          </cell>
          <cell r="Q103">
            <v>10</v>
          </cell>
          <cell r="R103"/>
          <cell r="S103">
            <v>12</v>
          </cell>
          <cell r="T103"/>
          <cell r="U103">
            <v>27.857142857142858</v>
          </cell>
          <cell r="V103">
            <v>61</v>
          </cell>
        </row>
        <row r="104">
          <cell r="B104" t="str">
            <v>E022-01-2212/2021</v>
          </cell>
          <cell r="C104" t="str">
            <v>Brian Muuo MUTINDA</v>
          </cell>
          <cell r="D104">
            <v>7.1428571428571432</v>
          </cell>
          <cell r="E104">
            <v>8.5</v>
          </cell>
          <cell r="F104"/>
          <cell r="G104">
            <v>7.8214285714285712</v>
          </cell>
          <cell r="H104">
            <v>4</v>
          </cell>
          <cell r="I104"/>
          <cell r="J104">
            <v>4</v>
          </cell>
          <cell r="K104">
            <v>5</v>
          </cell>
          <cell r="L104">
            <v>4.333333333333333</v>
          </cell>
          <cell r="M104">
            <v>6</v>
          </cell>
          <cell r="N104">
            <v>7.666666666666667</v>
          </cell>
          <cell r="O104">
            <v>32.5</v>
          </cell>
          <cell r="P104">
            <v>20</v>
          </cell>
          <cell r="Q104"/>
          <cell r="R104"/>
          <cell r="S104"/>
          <cell r="T104">
            <v>9.5</v>
          </cell>
          <cell r="U104">
            <v>21.071428571428573</v>
          </cell>
          <cell r="V104">
            <v>54</v>
          </cell>
        </row>
        <row r="105">
          <cell r="B105" t="str">
            <v>E022-01-2413/2021</v>
          </cell>
          <cell r="C105" t="str">
            <v>Caleb Baraka NGUMA</v>
          </cell>
          <cell r="D105">
            <v>6.8571428571428568</v>
          </cell>
          <cell r="E105">
            <v>7</v>
          </cell>
          <cell r="F105"/>
          <cell r="G105">
            <v>6.9285714285714288</v>
          </cell>
          <cell r="H105">
            <v>4</v>
          </cell>
          <cell r="I105"/>
          <cell r="J105">
            <v>4</v>
          </cell>
          <cell r="K105">
            <v>5</v>
          </cell>
          <cell r="L105">
            <v>5</v>
          </cell>
          <cell r="M105">
            <v>5</v>
          </cell>
          <cell r="N105">
            <v>7.5</v>
          </cell>
          <cell r="O105">
            <v>30.7</v>
          </cell>
          <cell r="P105">
            <v>5</v>
          </cell>
          <cell r="Q105">
            <v>8</v>
          </cell>
          <cell r="R105"/>
          <cell r="S105"/>
          <cell r="T105">
            <v>9.5</v>
          </cell>
          <cell r="U105">
            <v>16.071428571428573</v>
          </cell>
          <cell r="V105">
            <v>47</v>
          </cell>
        </row>
        <row r="106">
          <cell r="B106" t="str">
            <v>E022-01-2455/2021</v>
          </cell>
          <cell r="C106" t="str">
            <v>Mergery Wanjiru MUKOMA</v>
          </cell>
          <cell r="D106">
            <v>7.7142857142857144</v>
          </cell>
          <cell r="E106">
            <v>6</v>
          </cell>
          <cell r="F106"/>
          <cell r="G106">
            <v>6.8571428571428577</v>
          </cell>
          <cell r="H106">
            <v>5</v>
          </cell>
          <cell r="I106"/>
          <cell r="J106">
            <v>5</v>
          </cell>
          <cell r="K106">
            <v>7.5</v>
          </cell>
          <cell r="L106">
            <v>6.666666666666667</v>
          </cell>
          <cell r="M106">
            <v>4.4000000000000004</v>
          </cell>
          <cell r="N106">
            <v>9.283333333333335</v>
          </cell>
          <cell r="O106">
            <v>35.299999999999997</v>
          </cell>
          <cell r="P106"/>
          <cell r="Q106"/>
          <cell r="R106"/>
          <cell r="S106"/>
          <cell r="T106"/>
          <cell r="U106" t="str">
            <v/>
          </cell>
          <cell r="V106">
            <v>35</v>
          </cell>
        </row>
        <row r="107">
          <cell r="B107" t="str">
            <v>E022-01-2456/2021</v>
          </cell>
          <cell r="C107" t="str">
            <v>Gibson mugambi MWITI</v>
          </cell>
          <cell r="D107">
            <v>7.1428571428571432</v>
          </cell>
          <cell r="E107">
            <v>7.5</v>
          </cell>
          <cell r="F107"/>
          <cell r="G107">
            <v>7.3214285714285721</v>
          </cell>
          <cell r="H107">
            <v>5</v>
          </cell>
          <cell r="I107"/>
          <cell r="J107">
            <v>5</v>
          </cell>
          <cell r="K107">
            <v>8</v>
          </cell>
          <cell r="L107">
            <v>6</v>
          </cell>
          <cell r="M107">
            <v>6.4</v>
          </cell>
          <cell r="N107">
            <v>10.200000000000001</v>
          </cell>
          <cell r="O107">
            <v>37.6</v>
          </cell>
          <cell r="P107">
            <v>16</v>
          </cell>
          <cell r="Q107">
            <v>9</v>
          </cell>
          <cell r="R107"/>
          <cell r="S107">
            <v>10</v>
          </cell>
          <cell r="T107"/>
          <cell r="U107">
            <v>25</v>
          </cell>
          <cell r="V107">
            <v>63</v>
          </cell>
        </row>
        <row r="108">
          <cell r="B108" t="str">
            <v>E022-01-2465/2021</v>
          </cell>
          <cell r="C108" t="str">
            <v>Norman Muturi Maina</v>
          </cell>
          <cell r="D108">
            <v>7.1428571428571432</v>
          </cell>
          <cell r="E108">
            <v>0</v>
          </cell>
          <cell r="F108"/>
          <cell r="G108">
            <v>3.5714285714285716</v>
          </cell>
          <cell r="H108">
            <v>4</v>
          </cell>
          <cell r="I108"/>
          <cell r="J108">
            <v>4</v>
          </cell>
          <cell r="K108">
            <v>6</v>
          </cell>
          <cell r="L108">
            <v>5</v>
          </cell>
          <cell r="M108">
            <v>4.4000000000000004</v>
          </cell>
          <cell r="N108">
            <v>7.7</v>
          </cell>
          <cell r="O108">
            <v>25.5</v>
          </cell>
          <cell r="P108">
            <v>15</v>
          </cell>
          <cell r="Q108">
            <v>10</v>
          </cell>
          <cell r="R108"/>
          <cell r="S108">
            <v>5</v>
          </cell>
          <cell r="T108"/>
          <cell r="U108">
            <v>21.428571428571427</v>
          </cell>
          <cell r="V108">
            <v>47</v>
          </cell>
        </row>
        <row r="109">
          <cell r="B109" t="str">
            <v>E022-01-2476/2021</v>
          </cell>
          <cell r="C109" t="str">
            <v>Elvis Magare MOIRO</v>
          </cell>
          <cell r="D109">
            <v>7.1428571428571432</v>
          </cell>
          <cell r="E109">
            <v>7.5</v>
          </cell>
          <cell r="F109"/>
          <cell r="G109">
            <v>7.3214285714285721</v>
          </cell>
          <cell r="H109">
            <v>4</v>
          </cell>
          <cell r="I109"/>
          <cell r="J109">
            <v>4</v>
          </cell>
          <cell r="K109">
            <v>5.5</v>
          </cell>
          <cell r="L109">
            <v>5</v>
          </cell>
          <cell r="M109">
            <v>5</v>
          </cell>
          <cell r="N109">
            <v>7.75</v>
          </cell>
          <cell r="O109">
            <v>31.8</v>
          </cell>
          <cell r="P109">
            <v>14</v>
          </cell>
          <cell r="Q109">
            <v>11</v>
          </cell>
          <cell r="R109"/>
          <cell r="S109">
            <v>12</v>
          </cell>
          <cell r="T109"/>
          <cell r="U109">
            <v>26.428571428571427</v>
          </cell>
          <cell r="V109">
            <v>58</v>
          </cell>
        </row>
        <row r="110">
          <cell r="B110" t="str">
            <v>E022-01-2487/2021</v>
          </cell>
          <cell r="C110" t="str">
            <v>Victor Kariuki KUREMA</v>
          </cell>
          <cell r="D110">
            <v>6.5714285714285712</v>
          </cell>
          <cell r="E110">
            <v>7.5</v>
          </cell>
          <cell r="F110"/>
          <cell r="G110">
            <v>7.0357142857142847</v>
          </cell>
          <cell r="H110">
            <v>4</v>
          </cell>
          <cell r="I110"/>
          <cell r="J110">
            <v>4</v>
          </cell>
          <cell r="K110">
            <v>6.5</v>
          </cell>
          <cell r="L110">
            <v>7</v>
          </cell>
          <cell r="M110">
            <v>6</v>
          </cell>
          <cell r="N110">
            <v>9.7500000000000018</v>
          </cell>
          <cell r="O110">
            <v>34.700000000000003</v>
          </cell>
          <cell r="P110">
            <v>10</v>
          </cell>
          <cell r="Q110"/>
          <cell r="R110">
            <v>9.5</v>
          </cell>
          <cell r="S110">
            <v>11</v>
          </cell>
          <cell r="T110"/>
          <cell r="U110">
            <v>21.785714285714285</v>
          </cell>
          <cell r="V110">
            <v>56</v>
          </cell>
        </row>
        <row r="111">
          <cell r="B111" t="str">
            <v>E022-01-2523/2021</v>
          </cell>
          <cell r="C111" t="str">
            <v>Nickxon KIMATHI</v>
          </cell>
          <cell r="D111">
            <v>6.8571428571428568</v>
          </cell>
          <cell r="E111">
            <v>6.5</v>
          </cell>
          <cell r="F111"/>
          <cell r="G111">
            <v>6.6785714285714288</v>
          </cell>
          <cell r="H111">
            <v>4</v>
          </cell>
          <cell r="I111"/>
          <cell r="J111">
            <v>4</v>
          </cell>
          <cell r="K111">
            <v>5.5</v>
          </cell>
          <cell r="L111">
            <v>5</v>
          </cell>
          <cell r="M111">
            <v>5.2</v>
          </cell>
          <cell r="N111">
            <v>7.8500000000000005</v>
          </cell>
          <cell r="O111">
            <v>30.9</v>
          </cell>
          <cell r="P111">
            <v>12</v>
          </cell>
          <cell r="Q111">
            <v>9</v>
          </cell>
          <cell r="R111"/>
          <cell r="S111">
            <v>11.5</v>
          </cell>
          <cell r="T111"/>
          <cell r="U111">
            <v>23.214285714285715</v>
          </cell>
          <cell r="V111">
            <v>54</v>
          </cell>
        </row>
        <row r="112">
          <cell r="B112" t="str">
            <v>E022-01-2547/2021</v>
          </cell>
          <cell r="C112" t="str">
            <v>Elizabeth Mbulwa MUTUKU</v>
          </cell>
          <cell r="D112">
            <v>7.1428571428571432</v>
          </cell>
          <cell r="E112">
            <v>8.5</v>
          </cell>
          <cell r="F112"/>
          <cell r="G112">
            <v>7.8214285714285712</v>
          </cell>
          <cell r="H112">
            <v>5</v>
          </cell>
          <cell r="I112"/>
          <cell r="J112">
            <v>5</v>
          </cell>
          <cell r="K112">
            <v>8</v>
          </cell>
          <cell r="L112"/>
          <cell r="M112"/>
          <cell r="N112">
            <v>12</v>
          </cell>
          <cell r="O112">
            <v>41.4</v>
          </cell>
          <cell r="P112">
            <v>8</v>
          </cell>
          <cell r="Q112"/>
          <cell r="R112">
            <v>10</v>
          </cell>
          <cell r="S112">
            <v>11.5</v>
          </cell>
          <cell r="T112"/>
          <cell r="U112">
            <v>21.071428571428573</v>
          </cell>
          <cell r="V112">
            <v>62</v>
          </cell>
        </row>
        <row r="113">
          <cell r="B113" t="str">
            <v>E022-01-2505/2021</v>
          </cell>
          <cell r="C113" t="str">
            <v>Ryan kiprotich CHERUIYOT</v>
          </cell>
          <cell r="D113">
            <v>6.8571428571428568</v>
          </cell>
          <cell r="E113">
            <v>6</v>
          </cell>
          <cell r="F113"/>
          <cell r="G113">
            <v>6.4285714285714279</v>
          </cell>
          <cell r="H113">
            <v>4</v>
          </cell>
          <cell r="I113"/>
          <cell r="J113">
            <v>4</v>
          </cell>
          <cell r="K113">
            <v>7</v>
          </cell>
          <cell r="L113">
            <v>4.333333333333333</v>
          </cell>
          <cell r="M113">
            <v>5.2</v>
          </cell>
          <cell r="N113">
            <v>8.2666666666666675</v>
          </cell>
          <cell r="O113">
            <v>31.2</v>
          </cell>
          <cell r="P113">
            <v>15</v>
          </cell>
          <cell r="Q113">
            <v>14</v>
          </cell>
          <cell r="R113"/>
          <cell r="S113"/>
          <cell r="T113">
            <v>4.5</v>
          </cell>
          <cell r="U113">
            <v>23.928571428571427</v>
          </cell>
          <cell r="V113">
            <v>55</v>
          </cell>
        </row>
        <row r="114">
          <cell r="B114" t="str">
            <v>E022-01-2579/2021</v>
          </cell>
          <cell r="C114" t="str">
            <v>Claude CHEMOIWA</v>
          </cell>
          <cell r="D114">
            <v>7.4285714285714288</v>
          </cell>
          <cell r="E114">
            <v>7</v>
          </cell>
          <cell r="F114"/>
          <cell r="G114">
            <v>7.2142857142857144</v>
          </cell>
          <cell r="H114">
            <v>4</v>
          </cell>
          <cell r="I114"/>
          <cell r="J114">
            <v>4</v>
          </cell>
          <cell r="K114">
            <v>7.5</v>
          </cell>
          <cell r="L114">
            <v>4.333333333333333</v>
          </cell>
          <cell r="M114">
            <v>5.6</v>
          </cell>
          <cell r="N114">
            <v>8.7166666666666668</v>
          </cell>
          <cell r="O114">
            <v>33.299999999999997</v>
          </cell>
          <cell r="P114">
            <v>17</v>
          </cell>
          <cell r="Q114">
            <v>13.5</v>
          </cell>
          <cell r="R114"/>
          <cell r="S114"/>
          <cell r="T114">
            <v>12.5</v>
          </cell>
          <cell r="U114">
            <v>30.714285714285715</v>
          </cell>
          <cell r="V114">
            <v>64</v>
          </cell>
        </row>
        <row r="115">
          <cell r="B115" t="str">
            <v>E022-01-2638/2021</v>
          </cell>
          <cell r="C115" t="str">
            <v>Mark Allan Mwangi KINYUA</v>
          </cell>
          <cell r="D115">
            <v>8.2857142857142865</v>
          </cell>
          <cell r="E115">
            <v>9</v>
          </cell>
          <cell r="F115"/>
          <cell r="G115">
            <v>8.6428571428571423</v>
          </cell>
          <cell r="H115">
            <v>4</v>
          </cell>
          <cell r="I115"/>
          <cell r="J115">
            <v>4</v>
          </cell>
          <cell r="K115">
            <v>8.5</v>
          </cell>
          <cell r="L115">
            <v>4.666666666666667</v>
          </cell>
          <cell r="M115">
            <v>6.4</v>
          </cell>
          <cell r="N115">
            <v>9.7833333333333332</v>
          </cell>
          <cell r="O115">
            <v>37.4</v>
          </cell>
          <cell r="P115">
            <v>19</v>
          </cell>
          <cell r="Q115"/>
          <cell r="R115"/>
          <cell r="S115">
            <v>16</v>
          </cell>
          <cell r="T115"/>
          <cell r="U115">
            <v>25</v>
          </cell>
          <cell r="V115">
            <v>62</v>
          </cell>
        </row>
        <row r="116">
          <cell r="B116" t="str">
            <v>E022-01-2648/2021</v>
          </cell>
          <cell r="C116" t="str">
            <v>Benjamin Kamau KABURA</v>
          </cell>
          <cell r="D116">
            <v>8</v>
          </cell>
          <cell r="E116">
            <v>10</v>
          </cell>
          <cell r="F116"/>
          <cell r="G116">
            <v>9</v>
          </cell>
          <cell r="H116">
            <v>4</v>
          </cell>
          <cell r="I116"/>
          <cell r="J116">
            <v>4</v>
          </cell>
          <cell r="K116">
            <v>6.5</v>
          </cell>
          <cell r="L116">
            <v>4.666666666666667</v>
          </cell>
          <cell r="M116">
            <v>8</v>
          </cell>
          <cell r="N116">
            <v>9.5833333333333339</v>
          </cell>
          <cell r="O116">
            <v>37.700000000000003</v>
          </cell>
          <cell r="P116">
            <v>18</v>
          </cell>
          <cell r="Q116">
            <v>3</v>
          </cell>
          <cell r="R116"/>
          <cell r="S116">
            <v>18</v>
          </cell>
          <cell r="T116"/>
          <cell r="U116">
            <v>27.857142857142858</v>
          </cell>
          <cell r="V116">
            <v>66</v>
          </cell>
        </row>
        <row r="117">
          <cell r="B117" t="str">
            <v>E022-01-2650/2021</v>
          </cell>
          <cell r="C117" t="str">
            <v>Andrew MOINDI ONGUBO</v>
          </cell>
          <cell r="D117">
            <v>7.4285714285714288</v>
          </cell>
          <cell r="E117">
            <v>7.5</v>
          </cell>
          <cell r="F117"/>
          <cell r="G117">
            <v>7.4642857142857144</v>
          </cell>
          <cell r="H117">
            <v>5</v>
          </cell>
          <cell r="I117"/>
          <cell r="J117">
            <v>5</v>
          </cell>
          <cell r="K117">
            <v>8</v>
          </cell>
          <cell r="L117">
            <v>3.6666666666666665</v>
          </cell>
          <cell r="M117">
            <v>7.2</v>
          </cell>
          <cell r="N117">
            <v>9.4333333333333336</v>
          </cell>
          <cell r="O117">
            <v>36.5</v>
          </cell>
          <cell r="P117">
            <v>17</v>
          </cell>
          <cell r="Q117">
            <v>13</v>
          </cell>
          <cell r="R117"/>
          <cell r="S117">
            <v>7</v>
          </cell>
          <cell r="T117"/>
          <cell r="U117">
            <v>26.428571428571427</v>
          </cell>
          <cell r="V117">
            <v>63</v>
          </cell>
        </row>
        <row r="118">
          <cell r="B118" t="str">
            <v>E022-01-2776/2021</v>
          </cell>
          <cell r="C118" t="str">
            <v>Bernice Mwende GIOCHI</v>
          </cell>
          <cell r="D118">
            <v>8.6</v>
          </cell>
          <cell r="E118">
            <v>9.5</v>
          </cell>
          <cell r="F118"/>
          <cell r="G118">
            <v>9.0500000000000007</v>
          </cell>
          <cell r="H118">
            <v>4</v>
          </cell>
          <cell r="I118"/>
          <cell r="J118">
            <v>4</v>
          </cell>
          <cell r="K118">
            <v>5.5</v>
          </cell>
          <cell r="L118">
            <v>2.6666666666666665</v>
          </cell>
          <cell r="M118">
            <v>8.8000000000000007</v>
          </cell>
          <cell r="N118">
            <v>8.4833333333333343</v>
          </cell>
          <cell r="O118">
            <v>35.9</v>
          </cell>
          <cell r="P118">
            <v>16</v>
          </cell>
          <cell r="Q118">
            <v>11.5</v>
          </cell>
          <cell r="R118"/>
          <cell r="S118">
            <v>4</v>
          </cell>
          <cell r="T118"/>
          <cell r="U118">
            <v>22.5</v>
          </cell>
          <cell r="V118">
            <v>58</v>
          </cell>
        </row>
        <row r="119">
          <cell r="B119" t="str">
            <v>E022-01-2805/2021</v>
          </cell>
          <cell r="C119" t="str">
            <v>Samuel Kimemia MWANGI</v>
          </cell>
          <cell r="D119">
            <v>7.4285714285714288</v>
          </cell>
          <cell r="E119">
            <v>9</v>
          </cell>
          <cell r="F119"/>
          <cell r="G119">
            <v>8.2142857142857135</v>
          </cell>
          <cell r="H119">
            <v>4</v>
          </cell>
          <cell r="I119"/>
          <cell r="J119">
            <v>4</v>
          </cell>
          <cell r="K119">
            <v>7</v>
          </cell>
          <cell r="L119">
            <v>3.6666666666666665</v>
          </cell>
          <cell r="M119">
            <v>4.8</v>
          </cell>
          <cell r="N119">
            <v>7.7333333333333334</v>
          </cell>
          <cell r="O119">
            <v>33.299999999999997</v>
          </cell>
          <cell r="P119">
            <v>17</v>
          </cell>
          <cell r="Q119">
            <v>8</v>
          </cell>
          <cell r="R119"/>
          <cell r="S119">
            <v>13</v>
          </cell>
          <cell r="T119"/>
          <cell r="U119">
            <v>27.142857142857142</v>
          </cell>
          <cell r="V119">
            <v>60</v>
          </cell>
        </row>
        <row r="120">
          <cell r="B120" t="str">
            <v>E022-01-2843/2021</v>
          </cell>
          <cell r="C120" t="str">
            <v>Dennis Musya MUSYOKA</v>
          </cell>
          <cell r="D120">
            <v>6.2857142857142856</v>
          </cell>
          <cell r="E120">
            <v>8.5</v>
          </cell>
          <cell r="F120"/>
          <cell r="G120">
            <v>7.3928571428571432</v>
          </cell>
          <cell r="H120">
            <v>5</v>
          </cell>
          <cell r="I120"/>
          <cell r="J120">
            <v>5</v>
          </cell>
          <cell r="K120">
            <v>5</v>
          </cell>
          <cell r="L120">
            <v>5</v>
          </cell>
          <cell r="M120">
            <v>5</v>
          </cell>
          <cell r="N120">
            <v>7.5</v>
          </cell>
          <cell r="O120">
            <v>33.200000000000003</v>
          </cell>
          <cell r="P120">
            <v>14</v>
          </cell>
          <cell r="Q120">
            <v>9</v>
          </cell>
          <cell r="R120"/>
          <cell r="S120"/>
          <cell r="T120">
            <v>12</v>
          </cell>
          <cell r="U120">
            <v>25</v>
          </cell>
          <cell r="V120">
            <v>58</v>
          </cell>
        </row>
        <row r="121">
          <cell r="B121" t="str">
            <v>E022-01-2871/2021</v>
          </cell>
          <cell r="C121" t="str">
            <v>Morris Waithaka KARIUKI</v>
          </cell>
          <cell r="D121"/>
          <cell r="E121"/>
          <cell r="F121"/>
          <cell r="G121">
            <v>0</v>
          </cell>
          <cell r="H121"/>
          <cell r="I121"/>
          <cell r="J121">
            <v>0</v>
          </cell>
          <cell r="K121"/>
          <cell r="L121"/>
          <cell r="M121"/>
          <cell r="N121">
            <v>0</v>
          </cell>
          <cell r="O121" t="str">
            <v/>
          </cell>
          <cell r="P121"/>
          <cell r="Q121"/>
          <cell r="R121"/>
          <cell r="S121"/>
          <cell r="T121"/>
          <cell r="U121" t="str">
            <v/>
          </cell>
          <cell r="V121" t="str">
            <v/>
          </cell>
        </row>
        <row r="122">
          <cell r="B122" t="str">
            <v>E022-01-2968/2021</v>
          </cell>
          <cell r="C122" t="str">
            <v>Simon Kamangaru MUNYIRI</v>
          </cell>
          <cell r="D122"/>
          <cell r="E122"/>
          <cell r="F122"/>
          <cell r="G122">
            <v>0</v>
          </cell>
          <cell r="H122"/>
          <cell r="I122"/>
          <cell r="J122">
            <v>0</v>
          </cell>
          <cell r="K122"/>
          <cell r="L122"/>
          <cell r="M122"/>
          <cell r="N122">
            <v>0</v>
          </cell>
          <cell r="O122" t="str">
            <v/>
          </cell>
          <cell r="P122"/>
          <cell r="Q122"/>
          <cell r="R122"/>
          <cell r="S122"/>
          <cell r="T122"/>
          <cell r="U122" t="str">
            <v/>
          </cell>
          <cell r="V122" t="str">
            <v/>
          </cell>
        </row>
        <row r="123">
          <cell r="B123" t="str">
            <v>E022-01-1018/2020</v>
          </cell>
          <cell r="C123" t="str">
            <v>Mark Mwangi MURIITHI</v>
          </cell>
          <cell r="D123">
            <v>8.5714285714285712</v>
          </cell>
          <cell r="E123">
            <v>8</v>
          </cell>
          <cell r="F123"/>
          <cell r="G123">
            <v>8.2857142857142847</v>
          </cell>
          <cell r="H123">
            <v>5</v>
          </cell>
          <cell r="I123"/>
          <cell r="J123">
            <v>5</v>
          </cell>
          <cell r="K123">
            <v>9</v>
          </cell>
          <cell r="L123">
            <v>2.3333333333333335</v>
          </cell>
          <cell r="M123">
            <v>6</v>
          </cell>
          <cell r="N123">
            <v>8.6666666666666661</v>
          </cell>
          <cell r="O123">
            <v>36.6</v>
          </cell>
          <cell r="P123">
            <v>21</v>
          </cell>
          <cell r="Q123">
            <v>7</v>
          </cell>
          <cell r="R123"/>
          <cell r="S123">
            <v>16</v>
          </cell>
          <cell r="T123"/>
          <cell r="U123">
            <v>31.428571428571427</v>
          </cell>
          <cell r="V123">
            <v>68</v>
          </cell>
        </row>
        <row r="124">
          <cell r="B124" t="str">
            <v>E022-01-1023/2020</v>
          </cell>
          <cell r="C124" t="str">
            <v>Peter MuguroNJOROGE</v>
          </cell>
          <cell r="D124">
            <v>7.7</v>
          </cell>
          <cell r="E124">
            <v>7.5</v>
          </cell>
          <cell r="F124"/>
          <cell r="G124">
            <v>7.6</v>
          </cell>
          <cell r="H124">
            <v>5</v>
          </cell>
          <cell r="I124"/>
          <cell r="J124">
            <v>5</v>
          </cell>
          <cell r="K124">
            <v>8</v>
          </cell>
          <cell r="L124">
            <v>4.666666666666667</v>
          </cell>
          <cell r="M124">
            <v>6.8</v>
          </cell>
          <cell r="N124">
            <v>9.7333333333333325</v>
          </cell>
          <cell r="O124">
            <v>37.299999999999997</v>
          </cell>
          <cell r="P124">
            <v>15</v>
          </cell>
          <cell r="Q124">
            <v>15</v>
          </cell>
          <cell r="R124"/>
          <cell r="S124">
            <v>12</v>
          </cell>
          <cell r="T124"/>
          <cell r="U124">
            <v>30</v>
          </cell>
          <cell r="V124">
            <v>67</v>
          </cell>
        </row>
        <row r="125">
          <cell r="B125" t="str">
            <v>E022‐01‐1034/2020</v>
          </cell>
          <cell r="C125" t="str">
            <v>Paul Okuyo SHAPWALA</v>
          </cell>
          <cell r="D125">
            <v>5.4285714285714288</v>
          </cell>
          <cell r="E125">
            <v>8.5</v>
          </cell>
          <cell r="F125"/>
          <cell r="G125">
            <v>6.9642857142857135</v>
          </cell>
          <cell r="H125">
            <v>4</v>
          </cell>
          <cell r="I125"/>
          <cell r="J125">
            <v>4</v>
          </cell>
          <cell r="K125">
            <v>6</v>
          </cell>
          <cell r="L125">
            <v>2.6666666666666665</v>
          </cell>
          <cell r="M125">
            <v>7.2</v>
          </cell>
          <cell r="N125">
            <v>7.9333333333333336</v>
          </cell>
          <cell r="O125">
            <v>31.5</v>
          </cell>
          <cell r="P125">
            <v>17</v>
          </cell>
          <cell r="Q125">
            <v>11</v>
          </cell>
          <cell r="R125"/>
          <cell r="S125">
            <v>4.5</v>
          </cell>
          <cell r="T125"/>
          <cell r="U125">
            <v>23.214285714285715</v>
          </cell>
          <cell r="V125">
            <v>55</v>
          </cell>
        </row>
        <row r="126">
          <cell r="B126" t="str">
            <v>E022-01-1051/2020</v>
          </cell>
          <cell r="C126" t="str">
            <v>Kamunyaki Maxwell Mutethia</v>
          </cell>
          <cell r="D126">
            <v>5.4285714285714288</v>
          </cell>
          <cell r="E126">
            <v>9</v>
          </cell>
          <cell r="F126"/>
          <cell r="G126">
            <v>7.2142857142857153</v>
          </cell>
          <cell r="H126">
            <v>4</v>
          </cell>
          <cell r="I126"/>
          <cell r="J126">
            <v>4</v>
          </cell>
          <cell r="K126">
            <v>5</v>
          </cell>
          <cell r="L126">
            <v>5</v>
          </cell>
          <cell r="M126">
            <v>7.2</v>
          </cell>
          <cell r="N126">
            <v>8.6</v>
          </cell>
          <cell r="O126">
            <v>33.1</v>
          </cell>
          <cell r="P126">
            <v>14</v>
          </cell>
          <cell r="Q126">
            <v>9</v>
          </cell>
          <cell r="R126"/>
          <cell r="S126">
            <v>4</v>
          </cell>
          <cell r="T126"/>
          <cell r="U126">
            <v>19.285714285714285</v>
          </cell>
          <cell r="V126">
            <v>52</v>
          </cell>
        </row>
        <row r="127">
          <cell r="B127" t="str">
            <v>E022-01-1073/2020</v>
          </cell>
          <cell r="C127" t="str">
            <v>John Nyamogo OMOLO</v>
          </cell>
          <cell r="D127">
            <v>6.5714285714285712</v>
          </cell>
          <cell r="E127">
            <v>8.5</v>
          </cell>
          <cell r="F127"/>
          <cell r="G127">
            <v>7.5357142857142856</v>
          </cell>
          <cell r="H127">
            <v>3</v>
          </cell>
          <cell r="I127"/>
          <cell r="J127">
            <v>3</v>
          </cell>
          <cell r="K127">
            <v>9</v>
          </cell>
          <cell r="L127">
            <v>3</v>
          </cell>
          <cell r="M127">
            <v>9.6</v>
          </cell>
          <cell r="N127">
            <v>10.800000000000002</v>
          </cell>
          <cell r="O127">
            <v>35.6</v>
          </cell>
          <cell r="P127"/>
          <cell r="Q127"/>
          <cell r="R127"/>
          <cell r="S127"/>
          <cell r="T127"/>
          <cell r="U127" t="str">
            <v/>
          </cell>
          <cell r="V127">
            <v>36</v>
          </cell>
        </row>
        <row r="128">
          <cell r="B128" t="str">
            <v>E022-01-2420/2020</v>
          </cell>
          <cell r="C128" t="str">
            <v>Vincent KIPROTICH</v>
          </cell>
          <cell r="D128"/>
          <cell r="E128"/>
          <cell r="F128"/>
          <cell r="G128">
            <v>0</v>
          </cell>
          <cell r="H128"/>
          <cell r="I128"/>
          <cell r="J128">
            <v>0</v>
          </cell>
          <cell r="K128"/>
          <cell r="L128"/>
          <cell r="M128"/>
          <cell r="N128">
            <v>0</v>
          </cell>
          <cell r="O128" t="str">
            <v/>
          </cell>
          <cell r="P128"/>
          <cell r="Q128"/>
          <cell r="R128"/>
          <cell r="S128"/>
          <cell r="T128"/>
          <cell r="U128" t="str">
            <v/>
          </cell>
          <cell r="V128" t="str">
            <v/>
          </cell>
        </row>
        <row r="129">
          <cell r="B129" t="str">
            <v>E022-01-0785/2019</v>
          </cell>
          <cell r="C129" t="str">
            <v>Carline Lukoa CHEMIATI</v>
          </cell>
          <cell r="D129">
            <v>7.4285714285714288</v>
          </cell>
          <cell r="E129">
            <v>9</v>
          </cell>
          <cell r="F129"/>
          <cell r="G129">
            <v>8.2142857142857135</v>
          </cell>
          <cell r="H129">
            <v>5</v>
          </cell>
          <cell r="I129"/>
          <cell r="J129">
            <v>5</v>
          </cell>
          <cell r="K129">
            <v>5</v>
          </cell>
          <cell r="L129">
            <v>5</v>
          </cell>
          <cell r="M129">
            <v>5</v>
          </cell>
          <cell r="N129">
            <v>7.5</v>
          </cell>
          <cell r="O129">
            <v>34.6</v>
          </cell>
          <cell r="P129">
            <v>18</v>
          </cell>
          <cell r="Q129"/>
          <cell r="R129"/>
          <cell r="S129">
            <v>13.5</v>
          </cell>
          <cell r="T129"/>
          <cell r="U129">
            <v>22.5</v>
          </cell>
          <cell r="V129">
            <v>57</v>
          </cell>
        </row>
        <row r="131">
          <cell r="E131"/>
          <cell r="F131" t="str">
            <v>A</v>
          </cell>
          <cell r="G131" t="str">
            <v>B</v>
          </cell>
          <cell r="H131" t="str">
            <v>C</v>
          </cell>
          <cell r="I131" t="str">
            <v>D</v>
          </cell>
          <cell r="J131" t="str">
            <v>E</v>
          </cell>
        </row>
        <row r="132">
          <cell r="D132" t="str">
            <v>I.E.</v>
          </cell>
          <cell r="E132"/>
          <cell r="F132">
            <v>4</v>
          </cell>
          <cell r="G132">
            <v>32</v>
          </cell>
          <cell r="H132">
            <v>49</v>
          </cell>
          <cell r="I132">
            <v>15</v>
          </cell>
          <cell r="J132">
            <v>0</v>
          </cell>
        </row>
        <row r="133">
          <cell r="D133" t="str">
            <v xml:space="preserve">E.E. </v>
          </cell>
          <cell r="E133"/>
          <cell r="F133"/>
          <cell r="G133"/>
          <cell r="H133"/>
          <cell r="I133"/>
          <cell r="J133"/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 Wambui   KABURA</v>
          </cell>
          <cell r="D15">
            <v>9</v>
          </cell>
          <cell r="E15">
            <v>9.5</v>
          </cell>
          <cell r="G15">
            <v>9.25</v>
          </cell>
          <cell r="H15">
            <v>12</v>
          </cell>
          <cell r="I15">
            <v>12.5</v>
          </cell>
          <cell r="J15">
            <v>4.083333333333333</v>
          </cell>
          <cell r="K15">
            <v>13</v>
          </cell>
          <cell r="L15">
            <v>13.5</v>
          </cell>
          <cell r="N15">
            <v>13.25</v>
          </cell>
          <cell r="O15">
            <v>26.6</v>
          </cell>
          <cell r="P15">
            <v>11</v>
          </cell>
          <cell r="R15">
            <v>15</v>
          </cell>
          <cell r="S15">
            <v>16</v>
          </cell>
          <cell r="U15">
            <v>42</v>
          </cell>
          <cell r="V15">
            <v>69</v>
          </cell>
        </row>
        <row r="16">
          <cell r="B16" t="str">
            <v>E022-01-1013/2020</v>
          </cell>
          <cell r="C16" t="str">
            <v>Stephen Mwangi MAINA</v>
          </cell>
          <cell r="D16">
            <v>9.5</v>
          </cell>
          <cell r="E16">
            <v>8.5</v>
          </cell>
          <cell r="G16">
            <v>9</v>
          </cell>
          <cell r="H16">
            <v>12</v>
          </cell>
          <cell r="I16">
            <v>12.5</v>
          </cell>
          <cell r="J16">
            <v>4.083333333333333</v>
          </cell>
          <cell r="K16">
            <v>12</v>
          </cell>
          <cell r="L16">
            <v>12</v>
          </cell>
          <cell r="N16">
            <v>12</v>
          </cell>
          <cell r="O16">
            <v>25.1</v>
          </cell>
          <cell r="P16">
            <v>20</v>
          </cell>
          <cell r="R16">
            <v>13</v>
          </cell>
          <cell r="T16">
            <v>18</v>
          </cell>
          <cell r="U16">
            <v>51</v>
          </cell>
          <cell r="V16">
            <v>76</v>
          </cell>
        </row>
        <row r="17">
          <cell r="B17" t="str">
            <v>E022-01-1014/2020</v>
          </cell>
          <cell r="C17" t="str">
            <v>Joseph Kamau WAINAINA</v>
          </cell>
          <cell r="D17">
            <v>9</v>
          </cell>
          <cell r="E17">
            <v>9</v>
          </cell>
          <cell r="G17">
            <v>9</v>
          </cell>
          <cell r="H17">
            <v>12</v>
          </cell>
          <cell r="I17">
            <v>12.5</v>
          </cell>
          <cell r="J17">
            <v>4.083333333333333</v>
          </cell>
          <cell r="K17">
            <v>12</v>
          </cell>
          <cell r="L17">
            <v>12</v>
          </cell>
          <cell r="N17">
            <v>12</v>
          </cell>
          <cell r="O17">
            <v>25.1</v>
          </cell>
          <cell r="P17">
            <v>12</v>
          </cell>
          <cell r="R17">
            <v>11</v>
          </cell>
          <cell r="T17">
            <v>12</v>
          </cell>
          <cell r="U17">
            <v>35</v>
          </cell>
          <cell r="V17">
            <v>60</v>
          </cell>
        </row>
        <row r="18">
          <cell r="B18" t="str">
            <v>E022-01-1015/2020</v>
          </cell>
          <cell r="C18" t="str">
            <v>Denis Wanyaga GITAU</v>
          </cell>
          <cell r="D18">
            <v>9.5</v>
          </cell>
          <cell r="E18">
            <v>8.5</v>
          </cell>
          <cell r="G18">
            <v>9</v>
          </cell>
          <cell r="H18">
            <v>12</v>
          </cell>
          <cell r="I18">
            <v>12.5</v>
          </cell>
          <cell r="J18">
            <v>4.083333333333333</v>
          </cell>
          <cell r="K18">
            <v>12</v>
          </cell>
          <cell r="L18">
            <v>12.5</v>
          </cell>
          <cell r="N18">
            <v>12.25</v>
          </cell>
          <cell r="O18">
            <v>25.3</v>
          </cell>
          <cell r="U18" t="str">
            <v/>
          </cell>
          <cell r="V18">
            <v>25</v>
          </cell>
        </row>
        <row r="19">
          <cell r="B19" t="str">
            <v>E022-01-1016/2020</v>
          </cell>
          <cell r="C19" t="str">
            <v>Moses Kimuhu WAITI</v>
          </cell>
          <cell r="D19">
            <v>9</v>
          </cell>
          <cell r="E19">
            <v>9.5</v>
          </cell>
          <cell r="G19">
            <v>9.25</v>
          </cell>
          <cell r="H19">
            <v>13</v>
          </cell>
          <cell r="I19">
            <v>13</v>
          </cell>
          <cell r="J19">
            <v>4.3333333333333339</v>
          </cell>
          <cell r="K19">
            <v>13</v>
          </cell>
          <cell r="L19">
            <v>13.5</v>
          </cell>
          <cell r="N19">
            <v>13.25</v>
          </cell>
          <cell r="O19">
            <v>26.8</v>
          </cell>
          <cell r="P19">
            <v>8</v>
          </cell>
          <cell r="Q19">
            <v>6</v>
          </cell>
          <cell r="S19">
            <v>10</v>
          </cell>
          <cell r="U19">
            <v>24</v>
          </cell>
          <cell r="V19">
            <v>51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9.5</v>
          </cell>
          <cell r="E20">
            <v>8.5</v>
          </cell>
          <cell r="G20">
            <v>9</v>
          </cell>
          <cell r="H20">
            <v>12</v>
          </cell>
          <cell r="I20">
            <v>12.5</v>
          </cell>
          <cell r="J20">
            <v>4.083333333333333</v>
          </cell>
          <cell r="K20">
            <v>12</v>
          </cell>
          <cell r="L20">
            <v>12.5</v>
          </cell>
          <cell r="N20">
            <v>12.25</v>
          </cell>
          <cell r="O20">
            <v>25.3</v>
          </cell>
          <cell r="P20">
            <v>4</v>
          </cell>
          <cell r="R20">
            <v>7</v>
          </cell>
          <cell r="S20">
            <v>12</v>
          </cell>
          <cell r="U20">
            <v>23</v>
          </cell>
          <cell r="V20">
            <v>48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9</v>
          </cell>
          <cell r="E21">
            <v>9.5</v>
          </cell>
          <cell r="G21">
            <v>9.25</v>
          </cell>
          <cell r="H21">
            <v>12</v>
          </cell>
          <cell r="I21">
            <v>12.5</v>
          </cell>
          <cell r="J21">
            <v>4.083333333333333</v>
          </cell>
          <cell r="K21">
            <v>13</v>
          </cell>
          <cell r="L21">
            <v>13.5</v>
          </cell>
          <cell r="N21">
            <v>13.25</v>
          </cell>
          <cell r="O21">
            <v>26.6</v>
          </cell>
          <cell r="P21">
            <v>11</v>
          </cell>
          <cell r="R21">
            <v>16</v>
          </cell>
          <cell r="S21">
            <v>13</v>
          </cell>
          <cell r="U21">
            <v>40</v>
          </cell>
          <cell r="V21">
            <v>67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9.5</v>
          </cell>
          <cell r="E22">
            <v>8.5</v>
          </cell>
          <cell r="G22">
            <v>9</v>
          </cell>
          <cell r="H22">
            <v>12</v>
          </cell>
          <cell r="I22">
            <v>12.5</v>
          </cell>
          <cell r="J22">
            <v>4.083333333333333</v>
          </cell>
          <cell r="K22">
            <v>12</v>
          </cell>
          <cell r="L22">
            <v>12.5</v>
          </cell>
          <cell r="N22">
            <v>12.25</v>
          </cell>
          <cell r="O22">
            <v>25.3</v>
          </cell>
          <cell r="P22">
            <v>13</v>
          </cell>
          <cell r="R22">
            <v>9</v>
          </cell>
          <cell r="S22">
            <v>12</v>
          </cell>
          <cell r="U22">
            <v>34</v>
          </cell>
          <cell r="V22">
            <v>59</v>
          </cell>
        </row>
        <row r="23">
          <cell r="B23" t="str">
            <v>E022-01-1021/2020</v>
          </cell>
          <cell r="C23" t="str">
            <v>David Kihara WANG'OMBE</v>
          </cell>
          <cell r="D23">
            <v>9</v>
          </cell>
          <cell r="E23">
            <v>9.5</v>
          </cell>
          <cell r="G23">
            <v>9.25</v>
          </cell>
          <cell r="H23">
            <v>12</v>
          </cell>
          <cell r="I23">
            <v>12.5</v>
          </cell>
          <cell r="J23">
            <v>4.083333333333333</v>
          </cell>
          <cell r="K23">
            <v>13</v>
          </cell>
          <cell r="L23">
            <v>13</v>
          </cell>
          <cell r="N23">
            <v>13</v>
          </cell>
          <cell r="O23">
            <v>26.3</v>
          </cell>
          <cell r="P23">
            <v>10</v>
          </cell>
          <cell r="R23">
            <v>10</v>
          </cell>
          <cell r="S23">
            <v>12</v>
          </cell>
          <cell r="U23">
            <v>32</v>
          </cell>
          <cell r="V23">
            <v>58</v>
          </cell>
        </row>
        <row r="24">
          <cell r="B24" t="str">
            <v>E022-01-1022/2020</v>
          </cell>
          <cell r="C24" t="str">
            <v>Joseph Gichuki MBATHI</v>
          </cell>
          <cell r="D24">
            <v>8.5</v>
          </cell>
          <cell r="E24">
            <v>8</v>
          </cell>
          <cell r="G24">
            <v>8.25</v>
          </cell>
          <cell r="H24">
            <v>11</v>
          </cell>
          <cell r="I24">
            <v>11</v>
          </cell>
          <cell r="J24">
            <v>3.6666666666666665</v>
          </cell>
          <cell r="K24">
            <v>12</v>
          </cell>
          <cell r="L24">
            <v>12.5</v>
          </cell>
          <cell r="N24">
            <v>12.25</v>
          </cell>
          <cell r="O24">
            <v>24.2</v>
          </cell>
          <cell r="P24">
            <v>14</v>
          </cell>
          <cell r="R24">
            <v>17</v>
          </cell>
          <cell r="S24">
            <v>11</v>
          </cell>
          <cell r="U24">
            <v>42</v>
          </cell>
          <cell r="V24">
            <v>66</v>
          </cell>
        </row>
        <row r="25">
          <cell r="B25" t="str">
            <v>E022-01-1024/2020</v>
          </cell>
          <cell r="C25" t="str">
            <v>John Kabue MUMBI</v>
          </cell>
          <cell r="D25">
            <v>9</v>
          </cell>
          <cell r="E25">
            <v>9.5</v>
          </cell>
          <cell r="G25">
            <v>9.25</v>
          </cell>
          <cell r="H25">
            <v>12</v>
          </cell>
          <cell r="I25">
            <v>12.5</v>
          </cell>
          <cell r="J25">
            <v>4.083333333333333</v>
          </cell>
          <cell r="K25">
            <v>13</v>
          </cell>
          <cell r="L25">
            <v>13.5</v>
          </cell>
          <cell r="N25">
            <v>13.25</v>
          </cell>
          <cell r="O25">
            <v>26.6</v>
          </cell>
          <cell r="P25">
            <v>20</v>
          </cell>
          <cell r="R25">
            <v>15</v>
          </cell>
          <cell r="U25">
            <v>35</v>
          </cell>
          <cell r="V25">
            <v>62</v>
          </cell>
        </row>
        <row r="26">
          <cell r="B26" t="str">
            <v>E022-01-1025/2020</v>
          </cell>
          <cell r="C26" t="str">
            <v>David Budi WAWERU</v>
          </cell>
          <cell r="D26">
            <v>9</v>
          </cell>
          <cell r="E26">
            <v>9.5</v>
          </cell>
          <cell r="G26">
            <v>9.25</v>
          </cell>
          <cell r="H26">
            <v>13</v>
          </cell>
          <cell r="I26">
            <v>13</v>
          </cell>
          <cell r="J26">
            <v>4.3333333333333339</v>
          </cell>
          <cell r="K26">
            <v>13</v>
          </cell>
          <cell r="L26">
            <v>13</v>
          </cell>
          <cell r="N26">
            <v>13</v>
          </cell>
          <cell r="O26">
            <v>26.6</v>
          </cell>
          <cell r="P26">
            <v>16</v>
          </cell>
          <cell r="R26">
            <v>14</v>
          </cell>
          <cell r="S26">
            <v>13</v>
          </cell>
          <cell r="U26">
            <v>43</v>
          </cell>
          <cell r="V26">
            <v>70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8</v>
          </cell>
          <cell r="E27">
            <v>8</v>
          </cell>
          <cell r="G27">
            <v>8</v>
          </cell>
          <cell r="H27">
            <v>13</v>
          </cell>
          <cell r="I27">
            <v>12</v>
          </cell>
          <cell r="J27">
            <v>4.166666666666667</v>
          </cell>
          <cell r="K27">
            <v>12</v>
          </cell>
          <cell r="L27">
            <v>12.5</v>
          </cell>
          <cell r="N27">
            <v>12.25</v>
          </cell>
          <cell r="O27">
            <v>24.4</v>
          </cell>
          <cell r="P27">
            <v>20</v>
          </cell>
          <cell r="Q27">
            <v>6</v>
          </cell>
          <cell r="S27">
            <v>9</v>
          </cell>
          <cell r="U27">
            <v>35</v>
          </cell>
          <cell r="V27">
            <v>59</v>
          </cell>
        </row>
        <row r="28">
          <cell r="B28" t="str">
            <v>E022-01-1027/2020</v>
          </cell>
          <cell r="C28" t="str">
            <v>Alfred  GITHINJI</v>
          </cell>
          <cell r="D28">
            <v>9.5</v>
          </cell>
          <cell r="E28">
            <v>8.5</v>
          </cell>
          <cell r="G28">
            <v>9</v>
          </cell>
          <cell r="H28">
            <v>12</v>
          </cell>
          <cell r="I28">
            <v>12.5</v>
          </cell>
          <cell r="J28">
            <v>4.083333333333333</v>
          </cell>
          <cell r="K28">
            <v>12</v>
          </cell>
          <cell r="L28">
            <v>12.5</v>
          </cell>
          <cell r="N28">
            <v>12.25</v>
          </cell>
          <cell r="O28">
            <v>25.3</v>
          </cell>
          <cell r="P28">
            <v>9</v>
          </cell>
          <cell r="Q28">
            <v>16</v>
          </cell>
          <cell r="S28">
            <v>16</v>
          </cell>
          <cell r="U28">
            <v>41</v>
          </cell>
          <cell r="V28">
            <v>66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9.5</v>
          </cell>
          <cell r="E29">
            <v>8.5</v>
          </cell>
          <cell r="G29">
            <v>9</v>
          </cell>
          <cell r="H29">
            <v>12</v>
          </cell>
          <cell r="I29">
            <v>12.5</v>
          </cell>
          <cell r="J29">
            <v>4.083333333333333</v>
          </cell>
          <cell r="K29">
            <v>12</v>
          </cell>
          <cell r="L29">
            <v>12.5</v>
          </cell>
          <cell r="N29">
            <v>12.25</v>
          </cell>
          <cell r="O29">
            <v>25.3</v>
          </cell>
          <cell r="P29">
            <v>15</v>
          </cell>
          <cell r="R29">
            <v>5</v>
          </cell>
          <cell r="S29">
            <v>8</v>
          </cell>
          <cell r="U29">
            <v>28</v>
          </cell>
          <cell r="V29">
            <v>53</v>
          </cell>
        </row>
        <row r="30">
          <cell r="B30" t="str">
            <v>E022-01-1029/2020</v>
          </cell>
          <cell r="C30" t="str">
            <v>George Muhia NGOTHO</v>
          </cell>
          <cell r="D30">
            <v>9</v>
          </cell>
          <cell r="E30">
            <v>9.5</v>
          </cell>
          <cell r="G30">
            <v>9.25</v>
          </cell>
          <cell r="H30">
            <v>12</v>
          </cell>
          <cell r="I30">
            <v>12.5</v>
          </cell>
          <cell r="J30">
            <v>4.083333333333333</v>
          </cell>
          <cell r="K30">
            <v>13</v>
          </cell>
          <cell r="L30">
            <v>13</v>
          </cell>
          <cell r="N30">
            <v>13</v>
          </cell>
          <cell r="O30">
            <v>26.3</v>
          </cell>
          <cell r="P30">
            <v>11</v>
          </cell>
          <cell r="R30">
            <v>9</v>
          </cell>
          <cell r="S30">
            <v>10</v>
          </cell>
          <cell r="U30">
            <v>30</v>
          </cell>
          <cell r="V30">
            <v>56</v>
          </cell>
        </row>
        <row r="31">
          <cell r="B31" t="str">
            <v>E022-01-1030/2020</v>
          </cell>
          <cell r="C31" t="str">
            <v>Denis Karanja NJUGUNA</v>
          </cell>
          <cell r="D31">
            <v>9.5</v>
          </cell>
          <cell r="E31">
            <v>8.5</v>
          </cell>
          <cell r="G31">
            <v>9</v>
          </cell>
          <cell r="H31">
            <v>12</v>
          </cell>
          <cell r="I31">
            <v>12.5</v>
          </cell>
          <cell r="J31">
            <v>4.083333333333333</v>
          </cell>
          <cell r="K31">
            <v>12</v>
          </cell>
          <cell r="L31">
            <v>12.5</v>
          </cell>
          <cell r="N31">
            <v>12.25</v>
          </cell>
          <cell r="O31">
            <v>25.3</v>
          </cell>
          <cell r="P31">
            <v>14</v>
          </cell>
          <cell r="R31">
            <v>14</v>
          </cell>
          <cell r="S31">
            <v>15</v>
          </cell>
          <cell r="U31">
            <v>43</v>
          </cell>
          <cell r="V31">
            <v>68</v>
          </cell>
        </row>
        <row r="32">
          <cell r="B32" t="str">
            <v>E022-01-1031/2020</v>
          </cell>
          <cell r="C32" t="str">
            <v>Alex Kamau WANGARI</v>
          </cell>
          <cell r="D32">
            <v>8</v>
          </cell>
          <cell r="E32">
            <v>8</v>
          </cell>
          <cell r="G32">
            <v>8</v>
          </cell>
          <cell r="H32">
            <v>13</v>
          </cell>
          <cell r="I32">
            <v>12</v>
          </cell>
          <cell r="J32">
            <v>4.166666666666667</v>
          </cell>
          <cell r="K32">
            <v>12</v>
          </cell>
          <cell r="L32">
            <v>12.5</v>
          </cell>
          <cell r="N32">
            <v>12.25</v>
          </cell>
          <cell r="O32">
            <v>24.4</v>
          </cell>
          <cell r="P32">
            <v>4</v>
          </cell>
          <cell r="R32">
            <v>13</v>
          </cell>
          <cell r="S32">
            <v>10</v>
          </cell>
          <cell r="U32">
            <v>27</v>
          </cell>
          <cell r="V32">
            <v>51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9</v>
          </cell>
          <cell r="E33">
            <v>9</v>
          </cell>
          <cell r="G33">
            <v>9</v>
          </cell>
          <cell r="H33">
            <v>12</v>
          </cell>
          <cell r="I33">
            <v>12.5</v>
          </cell>
          <cell r="J33">
            <v>4.083333333333333</v>
          </cell>
          <cell r="K33">
            <v>12</v>
          </cell>
          <cell r="L33">
            <v>12.5</v>
          </cell>
          <cell r="N33">
            <v>12.25</v>
          </cell>
          <cell r="O33">
            <v>25.3</v>
          </cell>
          <cell r="P33">
            <v>17</v>
          </cell>
          <cell r="R33">
            <v>10</v>
          </cell>
          <cell r="S33">
            <v>13</v>
          </cell>
          <cell r="U33">
            <v>40</v>
          </cell>
          <cell r="V33">
            <v>65</v>
          </cell>
        </row>
        <row r="34">
          <cell r="B34" t="str">
            <v>E022-01-1033/2020</v>
          </cell>
          <cell r="C34" t="str">
            <v>Simon Mwaura GICHIRI</v>
          </cell>
          <cell r="D34">
            <v>7.5</v>
          </cell>
          <cell r="E34">
            <v>9.5</v>
          </cell>
          <cell r="G34">
            <v>8.5</v>
          </cell>
          <cell r="H34">
            <v>14</v>
          </cell>
          <cell r="I34">
            <v>13</v>
          </cell>
          <cell r="J34">
            <v>4.5</v>
          </cell>
          <cell r="K34">
            <v>13</v>
          </cell>
          <cell r="L34">
            <v>13</v>
          </cell>
          <cell r="N34">
            <v>13</v>
          </cell>
          <cell r="O34">
            <v>26</v>
          </cell>
          <cell r="P34">
            <v>13</v>
          </cell>
          <cell r="R34">
            <v>17</v>
          </cell>
          <cell r="T34">
            <v>18</v>
          </cell>
          <cell r="U34">
            <v>48</v>
          </cell>
          <cell r="V34">
            <v>74</v>
          </cell>
        </row>
        <row r="35">
          <cell r="B35" t="str">
            <v>E022-01-1035/2020</v>
          </cell>
          <cell r="C35" t="str">
            <v>Agnes Mulekye MUTEMI</v>
          </cell>
          <cell r="D35">
            <v>7.5</v>
          </cell>
          <cell r="E35">
            <v>9.5</v>
          </cell>
          <cell r="G35">
            <v>8.5</v>
          </cell>
          <cell r="H35">
            <v>14</v>
          </cell>
          <cell r="I35">
            <v>13</v>
          </cell>
          <cell r="J35">
            <v>4.5</v>
          </cell>
          <cell r="K35">
            <v>12</v>
          </cell>
          <cell r="L35">
            <v>12</v>
          </cell>
          <cell r="N35">
            <v>12</v>
          </cell>
          <cell r="O35">
            <v>25</v>
          </cell>
          <cell r="P35">
            <v>15</v>
          </cell>
          <cell r="Q35">
            <v>9</v>
          </cell>
          <cell r="S35">
            <v>12</v>
          </cell>
          <cell r="U35">
            <v>36</v>
          </cell>
          <cell r="V35">
            <v>61</v>
          </cell>
        </row>
        <row r="36">
          <cell r="B36" t="str">
            <v>E022-01-1038/2020</v>
          </cell>
          <cell r="C36" t="str">
            <v>Ian Kamau NJUGUNA</v>
          </cell>
          <cell r="D36">
            <v>7.5</v>
          </cell>
          <cell r="E36">
            <v>9.5</v>
          </cell>
          <cell r="G36">
            <v>8.5</v>
          </cell>
          <cell r="H36">
            <v>14</v>
          </cell>
          <cell r="I36">
            <v>13</v>
          </cell>
          <cell r="J36">
            <v>4.5</v>
          </cell>
          <cell r="K36">
            <v>12</v>
          </cell>
          <cell r="L36">
            <v>12.5</v>
          </cell>
          <cell r="N36">
            <v>12.25</v>
          </cell>
          <cell r="O36">
            <v>25.3</v>
          </cell>
          <cell r="P36">
            <v>13</v>
          </cell>
          <cell r="Q36">
            <v>7</v>
          </cell>
          <cell r="S36">
            <v>11</v>
          </cell>
          <cell r="U36">
            <v>31</v>
          </cell>
          <cell r="V36">
            <v>56</v>
          </cell>
        </row>
        <row r="37">
          <cell r="B37" t="str">
            <v>E022-01-1040/2020</v>
          </cell>
          <cell r="C37" t="str">
            <v>Salome Mukuhi KIIRIA</v>
          </cell>
          <cell r="D37">
            <v>7.5</v>
          </cell>
          <cell r="E37">
            <v>9.5</v>
          </cell>
          <cell r="G37">
            <v>8.5</v>
          </cell>
          <cell r="H37">
            <v>14</v>
          </cell>
          <cell r="I37">
            <v>13</v>
          </cell>
          <cell r="J37">
            <v>4.5</v>
          </cell>
          <cell r="K37">
            <v>11.5</v>
          </cell>
          <cell r="L37">
            <v>13</v>
          </cell>
          <cell r="N37">
            <v>12.25</v>
          </cell>
          <cell r="O37">
            <v>25.3</v>
          </cell>
          <cell r="P37">
            <v>16</v>
          </cell>
          <cell r="Q37">
            <v>5</v>
          </cell>
          <cell r="S37">
            <v>16</v>
          </cell>
          <cell r="U37">
            <v>37</v>
          </cell>
          <cell r="V37">
            <v>62</v>
          </cell>
        </row>
        <row r="38">
          <cell r="B38" t="str">
            <v>E022-01-1041/2020</v>
          </cell>
          <cell r="C38" t="str">
            <v>Moses Mwangi KANGETHE</v>
          </cell>
          <cell r="D38">
            <v>7.5</v>
          </cell>
          <cell r="E38">
            <v>9.5</v>
          </cell>
          <cell r="G38">
            <v>8.5</v>
          </cell>
          <cell r="H38">
            <v>14</v>
          </cell>
          <cell r="I38">
            <v>13</v>
          </cell>
          <cell r="J38">
            <v>4.5</v>
          </cell>
          <cell r="K38">
            <v>12</v>
          </cell>
          <cell r="L38">
            <v>12.5</v>
          </cell>
          <cell r="N38">
            <v>12.25</v>
          </cell>
          <cell r="O38">
            <v>25.3</v>
          </cell>
          <cell r="P38">
            <v>11</v>
          </cell>
          <cell r="R38">
            <v>12</v>
          </cell>
          <cell r="T38">
            <v>7</v>
          </cell>
          <cell r="U38">
            <v>30</v>
          </cell>
          <cell r="V38">
            <v>55</v>
          </cell>
        </row>
        <row r="39">
          <cell r="B39" t="str">
            <v>E022-01-1042/2020</v>
          </cell>
          <cell r="C39" t="str">
            <v>Stephen Munzyu MAINGI</v>
          </cell>
          <cell r="D39">
            <v>9</v>
          </cell>
          <cell r="E39">
            <v>9.5</v>
          </cell>
          <cell r="G39">
            <v>9.25</v>
          </cell>
          <cell r="H39">
            <v>12</v>
          </cell>
          <cell r="I39">
            <v>12.5</v>
          </cell>
          <cell r="J39">
            <v>4.083333333333333</v>
          </cell>
          <cell r="K39">
            <v>13</v>
          </cell>
          <cell r="L39">
            <v>13</v>
          </cell>
          <cell r="N39">
            <v>13</v>
          </cell>
          <cell r="O39">
            <v>26.3</v>
          </cell>
          <cell r="P39">
            <v>6</v>
          </cell>
          <cell r="R39">
            <v>15</v>
          </cell>
          <cell r="T39">
            <v>3</v>
          </cell>
          <cell r="U39">
            <v>24</v>
          </cell>
          <cell r="V39">
            <v>50</v>
          </cell>
        </row>
        <row r="40">
          <cell r="B40" t="str">
            <v>E022-01-1043/2020</v>
          </cell>
          <cell r="C40" t="str">
            <v>Amos Sila MULWA</v>
          </cell>
          <cell r="D40">
            <v>7.5</v>
          </cell>
          <cell r="E40">
            <v>9.5</v>
          </cell>
          <cell r="G40">
            <v>8.5</v>
          </cell>
          <cell r="H40">
            <v>14</v>
          </cell>
          <cell r="I40">
            <v>13</v>
          </cell>
          <cell r="J40">
            <v>4.5</v>
          </cell>
          <cell r="K40">
            <v>11.5</v>
          </cell>
          <cell r="L40">
            <v>13</v>
          </cell>
          <cell r="N40">
            <v>12.25</v>
          </cell>
          <cell r="O40">
            <v>25.3</v>
          </cell>
          <cell r="P40">
            <v>10</v>
          </cell>
          <cell r="R40">
            <v>11</v>
          </cell>
          <cell r="T40">
            <v>16</v>
          </cell>
          <cell r="U40">
            <v>37</v>
          </cell>
          <cell r="V40">
            <v>62</v>
          </cell>
        </row>
        <row r="41">
          <cell r="B41" t="str">
            <v>E022-01-1044/2020</v>
          </cell>
          <cell r="C41" t="str">
            <v>Muthawa  KIVAA</v>
          </cell>
          <cell r="D41">
            <v>7.5</v>
          </cell>
          <cell r="E41">
            <v>9.5</v>
          </cell>
          <cell r="G41">
            <v>8.5</v>
          </cell>
          <cell r="H41">
            <v>14</v>
          </cell>
          <cell r="I41">
            <v>13</v>
          </cell>
          <cell r="J41">
            <v>4.5</v>
          </cell>
          <cell r="K41">
            <v>11.5</v>
          </cell>
          <cell r="L41">
            <v>13</v>
          </cell>
          <cell r="N41">
            <v>12.25</v>
          </cell>
          <cell r="O41">
            <v>25.3</v>
          </cell>
          <cell r="P41">
            <v>15</v>
          </cell>
          <cell r="R41">
            <v>15</v>
          </cell>
          <cell r="S41">
            <v>13</v>
          </cell>
          <cell r="U41">
            <v>43</v>
          </cell>
          <cell r="V41">
            <v>68</v>
          </cell>
        </row>
        <row r="42">
          <cell r="B42" t="str">
            <v>E022-01-1045/2020</v>
          </cell>
          <cell r="C42" t="str">
            <v>Joshua  Maina  KAMAU</v>
          </cell>
          <cell r="D42">
            <v>8</v>
          </cell>
          <cell r="E42">
            <v>8</v>
          </cell>
          <cell r="G42">
            <v>8</v>
          </cell>
          <cell r="H42">
            <v>13</v>
          </cell>
          <cell r="I42">
            <v>12</v>
          </cell>
          <cell r="J42">
            <v>4.166666666666667</v>
          </cell>
          <cell r="K42">
            <v>10</v>
          </cell>
          <cell r="L42">
            <v>10</v>
          </cell>
          <cell r="N42">
            <v>10</v>
          </cell>
          <cell r="O42">
            <v>22.2</v>
          </cell>
          <cell r="P42">
            <v>12</v>
          </cell>
          <cell r="R42">
            <v>13</v>
          </cell>
          <cell r="S42">
            <v>11</v>
          </cell>
          <cell r="U42">
            <v>36</v>
          </cell>
          <cell r="V42">
            <v>58</v>
          </cell>
        </row>
        <row r="43">
          <cell r="B43" t="str">
            <v>E022-01-1046/2020</v>
          </cell>
          <cell r="C43" t="str">
            <v>Sally Kinya KIMATHI</v>
          </cell>
          <cell r="D43">
            <v>9</v>
          </cell>
          <cell r="E43">
            <v>9.5</v>
          </cell>
          <cell r="G43">
            <v>9.25</v>
          </cell>
          <cell r="H43">
            <v>14</v>
          </cell>
          <cell r="I43">
            <v>13</v>
          </cell>
          <cell r="J43">
            <v>4.5</v>
          </cell>
          <cell r="K43">
            <v>13</v>
          </cell>
          <cell r="L43">
            <v>13</v>
          </cell>
          <cell r="N43">
            <v>13</v>
          </cell>
          <cell r="O43">
            <v>26.8</v>
          </cell>
          <cell r="P43">
            <v>16</v>
          </cell>
          <cell r="R43">
            <v>17</v>
          </cell>
          <cell r="S43">
            <v>16</v>
          </cell>
          <cell r="U43">
            <v>49</v>
          </cell>
          <cell r="V43">
            <v>76</v>
          </cell>
        </row>
        <row r="44">
          <cell r="B44" t="str">
            <v>E022-01-1047/2020</v>
          </cell>
          <cell r="C44" t="str">
            <v>Angela Waithera MAINA</v>
          </cell>
          <cell r="D44">
            <v>8</v>
          </cell>
          <cell r="E44">
            <v>8</v>
          </cell>
          <cell r="G44">
            <v>8</v>
          </cell>
          <cell r="H44">
            <v>13</v>
          </cell>
          <cell r="I44">
            <v>12</v>
          </cell>
          <cell r="J44">
            <v>4.166666666666667</v>
          </cell>
          <cell r="K44">
            <v>12</v>
          </cell>
          <cell r="L44">
            <v>12.5</v>
          </cell>
          <cell r="N44">
            <v>12.25</v>
          </cell>
          <cell r="O44">
            <v>24.4</v>
          </cell>
          <cell r="P44">
            <v>12</v>
          </cell>
          <cell r="R44">
            <v>12</v>
          </cell>
          <cell r="S44">
            <v>18</v>
          </cell>
          <cell r="U44">
            <v>42</v>
          </cell>
          <cell r="V44">
            <v>66</v>
          </cell>
        </row>
        <row r="45">
          <cell r="B45" t="str">
            <v>E022-01-1048/2020</v>
          </cell>
          <cell r="C45" t="str">
            <v>Tony Clinton Mutuma</v>
          </cell>
          <cell r="D45">
            <v>9</v>
          </cell>
          <cell r="E45">
            <v>9.5</v>
          </cell>
          <cell r="G45">
            <v>9.25</v>
          </cell>
          <cell r="H45">
            <v>3</v>
          </cell>
          <cell r="I45">
            <v>13</v>
          </cell>
          <cell r="J45">
            <v>2.6666666666666665</v>
          </cell>
          <cell r="K45">
            <v>12</v>
          </cell>
          <cell r="L45">
            <v>12.5</v>
          </cell>
          <cell r="N45">
            <v>12.25</v>
          </cell>
          <cell r="O45">
            <v>24.2</v>
          </cell>
          <cell r="P45">
            <v>12</v>
          </cell>
          <cell r="R45">
            <v>9</v>
          </cell>
          <cell r="S45">
            <v>12</v>
          </cell>
          <cell r="U45">
            <v>33</v>
          </cell>
          <cell r="V45">
            <v>57</v>
          </cell>
        </row>
        <row r="46">
          <cell r="B46" t="str">
            <v>E022-01-1050/2020</v>
          </cell>
          <cell r="C46" t="str">
            <v>Lewis Murithi MWENDA</v>
          </cell>
          <cell r="D46">
            <v>9</v>
          </cell>
          <cell r="E46">
            <v>9.5</v>
          </cell>
          <cell r="G46">
            <v>9.25</v>
          </cell>
          <cell r="H46">
            <v>14</v>
          </cell>
          <cell r="I46">
            <v>13</v>
          </cell>
          <cell r="J46">
            <v>4.5</v>
          </cell>
          <cell r="K46">
            <v>13</v>
          </cell>
          <cell r="L46">
            <v>13</v>
          </cell>
          <cell r="N46">
            <v>13</v>
          </cell>
          <cell r="O46">
            <v>26.8</v>
          </cell>
          <cell r="P46">
            <v>13</v>
          </cell>
          <cell r="R46">
            <v>10</v>
          </cell>
          <cell r="S46">
            <v>15</v>
          </cell>
          <cell r="U46">
            <v>38</v>
          </cell>
          <cell r="V46">
            <v>65</v>
          </cell>
        </row>
        <row r="47">
          <cell r="B47" t="str">
            <v>E022-01-1052/2020</v>
          </cell>
          <cell r="C47" t="str">
            <v>Victor MWIRIGI</v>
          </cell>
          <cell r="D47">
            <v>9</v>
          </cell>
          <cell r="E47">
            <v>9.5</v>
          </cell>
          <cell r="G47">
            <v>9.25</v>
          </cell>
          <cell r="H47">
            <v>12</v>
          </cell>
          <cell r="I47">
            <v>12.5</v>
          </cell>
          <cell r="J47">
            <v>4.083333333333333</v>
          </cell>
          <cell r="K47">
            <v>13</v>
          </cell>
          <cell r="L47">
            <v>13</v>
          </cell>
          <cell r="N47">
            <v>13</v>
          </cell>
          <cell r="O47">
            <v>26.3</v>
          </cell>
          <cell r="P47">
            <v>6</v>
          </cell>
          <cell r="Q47">
            <v>4</v>
          </cell>
          <cell r="S47">
            <v>14</v>
          </cell>
          <cell r="U47">
            <v>24</v>
          </cell>
          <cell r="V47">
            <v>50</v>
          </cell>
        </row>
        <row r="48">
          <cell r="B48" t="str">
            <v>E022-01-1054/2020</v>
          </cell>
          <cell r="C48" t="str">
            <v>Julius Righa MGHANGA</v>
          </cell>
          <cell r="D48">
            <v>9</v>
          </cell>
          <cell r="E48">
            <v>9.5</v>
          </cell>
          <cell r="G48">
            <v>9.25</v>
          </cell>
          <cell r="H48">
            <v>13</v>
          </cell>
          <cell r="I48">
            <v>13</v>
          </cell>
          <cell r="J48">
            <v>4.3333333333333339</v>
          </cell>
          <cell r="K48">
            <v>13</v>
          </cell>
          <cell r="L48">
            <v>13</v>
          </cell>
          <cell r="N48">
            <v>13</v>
          </cell>
          <cell r="O48">
            <v>26.6</v>
          </cell>
          <cell r="P48">
            <v>20</v>
          </cell>
          <cell r="Q48">
            <v>5</v>
          </cell>
          <cell r="S48">
            <v>17</v>
          </cell>
          <cell r="U48">
            <v>42</v>
          </cell>
          <cell r="V48">
            <v>69</v>
          </cell>
        </row>
        <row r="49">
          <cell r="B49" t="str">
            <v>E022-01-1055/2020</v>
          </cell>
          <cell r="C49" t="str">
            <v>Albert  NGIGI</v>
          </cell>
          <cell r="D49">
            <v>7.5</v>
          </cell>
          <cell r="E49">
            <v>9.5</v>
          </cell>
          <cell r="G49">
            <v>8.5</v>
          </cell>
          <cell r="H49">
            <v>14</v>
          </cell>
          <cell r="I49">
            <v>13</v>
          </cell>
          <cell r="J49">
            <v>4.5</v>
          </cell>
          <cell r="K49">
            <v>12</v>
          </cell>
          <cell r="L49">
            <v>12.5</v>
          </cell>
          <cell r="N49">
            <v>12.25</v>
          </cell>
          <cell r="O49">
            <v>25.3</v>
          </cell>
          <cell r="P49">
            <v>13</v>
          </cell>
          <cell r="Q49">
            <v>5</v>
          </cell>
          <cell r="T49">
            <v>11</v>
          </cell>
          <cell r="U49">
            <v>29</v>
          </cell>
          <cell r="V49">
            <v>54</v>
          </cell>
        </row>
        <row r="50">
          <cell r="B50" t="str">
            <v>E022-01-1056/2020</v>
          </cell>
          <cell r="C50" t="str">
            <v>Michael Adrian NGURU</v>
          </cell>
          <cell r="D50">
            <v>8.5</v>
          </cell>
          <cell r="E50">
            <v>8</v>
          </cell>
          <cell r="G50">
            <v>8.25</v>
          </cell>
          <cell r="H50">
            <v>11</v>
          </cell>
          <cell r="I50">
            <v>11</v>
          </cell>
          <cell r="J50">
            <v>3.6666666666666665</v>
          </cell>
          <cell r="K50">
            <v>12</v>
          </cell>
          <cell r="L50">
            <v>12.5</v>
          </cell>
          <cell r="N50">
            <v>12.25</v>
          </cell>
          <cell r="O50">
            <v>24.2</v>
          </cell>
          <cell r="P50">
            <v>13</v>
          </cell>
          <cell r="R50">
            <v>15</v>
          </cell>
          <cell r="S50">
            <v>12</v>
          </cell>
          <cell r="U50">
            <v>40</v>
          </cell>
          <cell r="V50">
            <v>64</v>
          </cell>
        </row>
        <row r="51">
          <cell r="B51" t="str">
            <v>E022-01-1057/2020</v>
          </cell>
          <cell r="C51" t="str">
            <v>Gad Kimathi MURITHI</v>
          </cell>
          <cell r="D51">
            <v>9</v>
          </cell>
          <cell r="E51">
            <v>9.5</v>
          </cell>
          <cell r="G51">
            <v>9.25</v>
          </cell>
          <cell r="H51">
            <v>13</v>
          </cell>
          <cell r="I51">
            <v>12</v>
          </cell>
          <cell r="J51">
            <v>4.166666666666667</v>
          </cell>
          <cell r="K51">
            <v>13</v>
          </cell>
          <cell r="L51">
            <v>13.5</v>
          </cell>
          <cell r="N51">
            <v>13.25</v>
          </cell>
          <cell r="O51">
            <v>26.7</v>
          </cell>
          <cell r="P51">
            <v>11</v>
          </cell>
          <cell r="R51">
            <v>12</v>
          </cell>
          <cell r="S51">
            <v>16</v>
          </cell>
          <cell r="U51">
            <v>39</v>
          </cell>
          <cell r="V51">
            <v>66</v>
          </cell>
        </row>
        <row r="52">
          <cell r="B52" t="str">
            <v>E022-01-1058/2020</v>
          </cell>
          <cell r="C52" t="str">
            <v>Brighton  Muriuki MURANGIRI</v>
          </cell>
          <cell r="D52">
            <v>9</v>
          </cell>
          <cell r="E52">
            <v>9.5</v>
          </cell>
          <cell r="G52">
            <v>9.25</v>
          </cell>
          <cell r="H52">
            <v>11</v>
          </cell>
          <cell r="I52">
            <v>11</v>
          </cell>
          <cell r="J52">
            <v>3.6666666666666665</v>
          </cell>
          <cell r="K52">
            <v>13</v>
          </cell>
          <cell r="L52">
            <v>13.5</v>
          </cell>
          <cell r="N52">
            <v>13.25</v>
          </cell>
          <cell r="O52">
            <v>26.2</v>
          </cell>
          <cell r="P52">
            <v>17</v>
          </cell>
          <cell r="Q52">
            <v>10</v>
          </cell>
          <cell r="T52">
            <v>19</v>
          </cell>
          <cell r="U52">
            <v>46</v>
          </cell>
          <cell r="V52">
            <v>72</v>
          </cell>
        </row>
        <row r="53">
          <cell r="B53" t="str">
            <v>E022-01-1060/2020</v>
          </cell>
          <cell r="C53" t="str">
            <v>Joshua  NYANDWAKI</v>
          </cell>
          <cell r="D53">
            <v>8.5</v>
          </cell>
          <cell r="E53">
            <v>9</v>
          </cell>
          <cell r="G53">
            <v>8.75</v>
          </cell>
          <cell r="H53">
            <v>12</v>
          </cell>
          <cell r="I53">
            <v>12.5</v>
          </cell>
          <cell r="J53">
            <v>4.083333333333333</v>
          </cell>
          <cell r="K53">
            <v>12</v>
          </cell>
          <cell r="L53">
            <v>12.5</v>
          </cell>
          <cell r="N53">
            <v>12.25</v>
          </cell>
          <cell r="O53">
            <v>25.1</v>
          </cell>
          <cell r="P53">
            <v>15</v>
          </cell>
          <cell r="R53">
            <v>12</v>
          </cell>
          <cell r="T53">
            <v>18</v>
          </cell>
          <cell r="U53">
            <v>45</v>
          </cell>
          <cell r="V53">
            <v>70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8</v>
          </cell>
          <cell r="E54">
            <v>8</v>
          </cell>
          <cell r="G54">
            <v>8</v>
          </cell>
          <cell r="H54">
            <v>13</v>
          </cell>
          <cell r="I54">
            <v>12</v>
          </cell>
          <cell r="J54">
            <v>4.166666666666667</v>
          </cell>
          <cell r="K54">
            <v>12</v>
          </cell>
          <cell r="L54">
            <v>12.5</v>
          </cell>
          <cell r="N54">
            <v>12.25</v>
          </cell>
          <cell r="O54">
            <v>24.4</v>
          </cell>
          <cell r="P54">
            <v>12</v>
          </cell>
          <cell r="R54">
            <v>12</v>
          </cell>
          <cell r="S54">
            <v>12</v>
          </cell>
          <cell r="U54">
            <v>36</v>
          </cell>
          <cell r="V54">
            <v>60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8.5</v>
          </cell>
          <cell r="E55">
            <v>9</v>
          </cell>
          <cell r="G55">
            <v>8.75</v>
          </cell>
          <cell r="H55">
            <v>12</v>
          </cell>
          <cell r="I55">
            <v>12.5</v>
          </cell>
          <cell r="J55">
            <v>4.083333333333333</v>
          </cell>
          <cell r="K55">
            <v>10</v>
          </cell>
          <cell r="L55">
            <v>10</v>
          </cell>
          <cell r="N55">
            <v>10</v>
          </cell>
          <cell r="O55">
            <v>22.8</v>
          </cell>
          <cell r="P55">
            <v>11</v>
          </cell>
          <cell r="R55">
            <v>12</v>
          </cell>
          <cell r="S55">
            <v>9</v>
          </cell>
          <cell r="U55">
            <v>32</v>
          </cell>
          <cell r="V55">
            <v>55</v>
          </cell>
        </row>
        <row r="56">
          <cell r="B56" t="str">
            <v>E022-01-1063/2020</v>
          </cell>
          <cell r="C56" t="str">
            <v xml:space="preserve">Tracy  Atieno OCHIENG </v>
          </cell>
          <cell r="D56">
            <v>9</v>
          </cell>
          <cell r="E56">
            <v>9.5</v>
          </cell>
          <cell r="G56">
            <v>9.25</v>
          </cell>
          <cell r="H56">
            <v>13</v>
          </cell>
          <cell r="I56">
            <v>13</v>
          </cell>
          <cell r="J56">
            <v>4.3333333333333339</v>
          </cell>
          <cell r="K56">
            <v>12</v>
          </cell>
          <cell r="L56">
            <v>12.5</v>
          </cell>
          <cell r="N56">
            <v>12.25</v>
          </cell>
          <cell r="O56">
            <v>25.8</v>
          </cell>
          <cell r="P56">
            <v>14</v>
          </cell>
          <cell r="R56">
            <v>10</v>
          </cell>
          <cell r="S56">
            <v>15</v>
          </cell>
          <cell r="U56">
            <v>39</v>
          </cell>
          <cell r="V56">
            <v>65</v>
          </cell>
        </row>
        <row r="57">
          <cell r="B57" t="str">
            <v>E022-01-1064/2020</v>
          </cell>
          <cell r="C57" t="str">
            <v>Michael  OMOLO</v>
          </cell>
          <cell r="D57">
            <v>8.5</v>
          </cell>
          <cell r="E57">
            <v>9</v>
          </cell>
          <cell r="G57">
            <v>8.75</v>
          </cell>
          <cell r="H57">
            <v>12</v>
          </cell>
          <cell r="I57">
            <v>12.5</v>
          </cell>
          <cell r="J57">
            <v>4.083333333333333</v>
          </cell>
          <cell r="K57">
            <v>10</v>
          </cell>
          <cell r="L57">
            <v>10</v>
          </cell>
          <cell r="N57">
            <v>10</v>
          </cell>
          <cell r="O57">
            <v>22.8</v>
          </cell>
          <cell r="P57">
            <v>15</v>
          </cell>
          <cell r="R57">
            <v>16</v>
          </cell>
          <cell r="T57">
            <v>12</v>
          </cell>
          <cell r="U57">
            <v>43</v>
          </cell>
          <cell r="V57">
            <v>66</v>
          </cell>
        </row>
        <row r="58">
          <cell r="B58" t="str">
            <v>E022-01-1065/2020</v>
          </cell>
          <cell r="C58" t="str">
            <v>Brian Kiprono Koton</v>
          </cell>
          <cell r="D58">
            <v>8.5</v>
          </cell>
          <cell r="E58">
            <v>9</v>
          </cell>
          <cell r="G58">
            <v>8.75</v>
          </cell>
          <cell r="H58">
            <v>12</v>
          </cell>
          <cell r="I58">
            <v>12.5</v>
          </cell>
          <cell r="J58">
            <v>4.083333333333333</v>
          </cell>
          <cell r="K58">
            <v>10</v>
          </cell>
          <cell r="L58">
            <v>10</v>
          </cell>
          <cell r="N58">
            <v>10</v>
          </cell>
          <cell r="O58">
            <v>22.8</v>
          </cell>
          <cell r="P58">
            <v>11</v>
          </cell>
          <cell r="Q58">
            <v>4</v>
          </cell>
          <cell r="T58">
            <v>10</v>
          </cell>
          <cell r="U58">
            <v>25</v>
          </cell>
          <cell r="V58">
            <v>48</v>
          </cell>
        </row>
        <row r="59">
          <cell r="B59" t="str">
            <v>E022-01-1066/2020</v>
          </cell>
          <cell r="C59" t="str">
            <v>Christopher  GITAU</v>
          </cell>
          <cell r="D59">
            <v>9</v>
          </cell>
          <cell r="E59">
            <v>9.5</v>
          </cell>
          <cell r="G59">
            <v>9.25</v>
          </cell>
          <cell r="H59">
            <v>13</v>
          </cell>
          <cell r="I59">
            <v>12</v>
          </cell>
          <cell r="J59">
            <v>4.166666666666667</v>
          </cell>
          <cell r="K59">
            <v>13</v>
          </cell>
          <cell r="L59">
            <v>13.5</v>
          </cell>
          <cell r="N59">
            <v>13.25</v>
          </cell>
          <cell r="O59">
            <v>26.7</v>
          </cell>
          <cell r="P59">
            <v>11</v>
          </cell>
          <cell r="Q59">
            <v>6</v>
          </cell>
          <cell r="S59">
            <v>9</v>
          </cell>
          <cell r="U59">
            <v>26</v>
          </cell>
          <cell r="V59">
            <v>53</v>
          </cell>
        </row>
        <row r="60">
          <cell r="B60" t="str">
            <v>E022-01-1067/2020</v>
          </cell>
          <cell r="C60" t="str">
            <v>Florence Auma Odero</v>
          </cell>
          <cell r="D60">
            <v>9</v>
          </cell>
          <cell r="E60">
            <v>9.5</v>
          </cell>
          <cell r="G60">
            <v>9.25</v>
          </cell>
          <cell r="H60">
            <v>13</v>
          </cell>
          <cell r="I60">
            <v>13</v>
          </cell>
          <cell r="J60">
            <v>4.3333333333333339</v>
          </cell>
          <cell r="K60">
            <v>13</v>
          </cell>
          <cell r="L60">
            <v>13.5</v>
          </cell>
          <cell r="N60">
            <v>13.25</v>
          </cell>
          <cell r="O60">
            <v>26.8</v>
          </cell>
          <cell r="P60">
            <v>9</v>
          </cell>
          <cell r="R60">
            <v>13</v>
          </cell>
          <cell r="T60">
            <v>11</v>
          </cell>
          <cell r="U60">
            <v>33</v>
          </cell>
          <cell r="V60">
            <v>60</v>
          </cell>
        </row>
        <row r="61">
          <cell r="B61" t="str">
            <v>E022-01-1068/2020</v>
          </cell>
          <cell r="C61" t="str">
            <v>Nicholus  Kamau Nga'nga'</v>
          </cell>
          <cell r="D61">
            <v>8.5</v>
          </cell>
          <cell r="E61">
            <v>9</v>
          </cell>
          <cell r="G61">
            <v>8.75</v>
          </cell>
          <cell r="H61">
            <v>11</v>
          </cell>
          <cell r="I61">
            <v>10</v>
          </cell>
          <cell r="J61">
            <v>3.5</v>
          </cell>
          <cell r="K61">
            <v>12</v>
          </cell>
          <cell r="L61">
            <v>12.5</v>
          </cell>
          <cell r="N61">
            <v>12.25</v>
          </cell>
          <cell r="O61">
            <v>24.5</v>
          </cell>
          <cell r="P61">
            <v>6</v>
          </cell>
          <cell r="Q61">
            <v>2</v>
          </cell>
          <cell r="T61">
            <v>5</v>
          </cell>
          <cell r="U61">
            <v>13</v>
          </cell>
          <cell r="V61">
            <v>38</v>
          </cell>
        </row>
        <row r="62">
          <cell r="B62" t="str">
            <v>E022-01-1069/2020</v>
          </cell>
          <cell r="C62" t="str">
            <v>Raymond Mutua</v>
          </cell>
          <cell r="D62">
            <v>9</v>
          </cell>
          <cell r="E62">
            <v>9.5</v>
          </cell>
          <cell r="G62">
            <v>9.25</v>
          </cell>
          <cell r="H62">
            <v>13</v>
          </cell>
          <cell r="I62">
            <v>13</v>
          </cell>
          <cell r="J62">
            <v>4.3333333333333339</v>
          </cell>
          <cell r="K62">
            <v>12</v>
          </cell>
          <cell r="L62">
            <v>12.5</v>
          </cell>
          <cell r="N62">
            <v>12.25</v>
          </cell>
          <cell r="O62">
            <v>25.8</v>
          </cell>
          <cell r="P62">
            <v>13</v>
          </cell>
          <cell r="R62">
            <v>15</v>
          </cell>
          <cell r="S62">
            <v>16</v>
          </cell>
          <cell r="U62">
            <v>44</v>
          </cell>
          <cell r="V62">
            <v>70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8.5</v>
          </cell>
          <cell r="E63">
            <v>8</v>
          </cell>
          <cell r="G63">
            <v>8.25</v>
          </cell>
          <cell r="H63">
            <v>11</v>
          </cell>
          <cell r="I63">
            <v>11</v>
          </cell>
          <cell r="J63">
            <v>3.6666666666666665</v>
          </cell>
          <cell r="K63">
            <v>12</v>
          </cell>
          <cell r="L63">
            <v>12.5</v>
          </cell>
          <cell r="N63">
            <v>12.25</v>
          </cell>
          <cell r="O63">
            <v>24.2</v>
          </cell>
          <cell r="P63">
            <v>18</v>
          </cell>
          <cell r="R63">
            <v>10</v>
          </cell>
          <cell r="S63">
            <v>5</v>
          </cell>
          <cell r="U63">
            <v>33</v>
          </cell>
          <cell r="V63">
            <v>57</v>
          </cell>
        </row>
        <row r="64">
          <cell r="B64" t="str">
            <v>E022-01-1071/2020</v>
          </cell>
          <cell r="C64" t="str">
            <v>David Karanja Mwangi</v>
          </cell>
          <cell r="D64">
            <v>8.5</v>
          </cell>
          <cell r="E64">
            <v>9</v>
          </cell>
          <cell r="G64">
            <v>8.75</v>
          </cell>
          <cell r="H64">
            <v>11</v>
          </cell>
          <cell r="I64">
            <v>10</v>
          </cell>
          <cell r="J64">
            <v>3.5</v>
          </cell>
          <cell r="K64">
            <v>12</v>
          </cell>
          <cell r="L64">
            <v>12.5</v>
          </cell>
          <cell r="N64">
            <v>12.25</v>
          </cell>
          <cell r="O64">
            <v>24.5</v>
          </cell>
          <cell r="P64">
            <v>8</v>
          </cell>
          <cell r="R64">
            <v>10</v>
          </cell>
          <cell r="S64">
            <v>9</v>
          </cell>
          <cell r="U64">
            <v>27</v>
          </cell>
          <cell r="V64">
            <v>52</v>
          </cell>
        </row>
        <row r="65">
          <cell r="B65" t="str">
            <v>E022-01-1072/2020</v>
          </cell>
          <cell r="C65" t="str">
            <v>Austin Kaburia</v>
          </cell>
          <cell r="D65">
            <v>9</v>
          </cell>
          <cell r="E65">
            <v>9.5</v>
          </cell>
          <cell r="G65">
            <v>9.25</v>
          </cell>
          <cell r="H65">
            <v>13</v>
          </cell>
          <cell r="I65">
            <v>13</v>
          </cell>
          <cell r="J65">
            <v>4.3333333333333339</v>
          </cell>
          <cell r="K65">
            <v>13</v>
          </cell>
          <cell r="L65">
            <v>13</v>
          </cell>
          <cell r="N65">
            <v>13</v>
          </cell>
          <cell r="O65">
            <v>26.6</v>
          </cell>
          <cell r="P65">
            <v>10</v>
          </cell>
          <cell r="R65">
            <v>5</v>
          </cell>
          <cell r="T65">
            <v>12</v>
          </cell>
          <cell r="U65">
            <v>27</v>
          </cell>
          <cell r="V65">
            <v>54</v>
          </cell>
        </row>
        <row r="66">
          <cell r="B66" t="str">
            <v>E022-01-1074/2020</v>
          </cell>
          <cell r="C66" t="str">
            <v>Ian   Kiptoo rotich</v>
          </cell>
          <cell r="D66">
            <v>8.5</v>
          </cell>
          <cell r="E66">
            <v>8</v>
          </cell>
          <cell r="G66">
            <v>8.25</v>
          </cell>
          <cell r="H66">
            <v>11</v>
          </cell>
          <cell r="I66">
            <v>11</v>
          </cell>
          <cell r="J66">
            <v>3.6666666666666665</v>
          </cell>
          <cell r="K66">
            <v>12</v>
          </cell>
          <cell r="L66">
            <v>12.5</v>
          </cell>
          <cell r="N66">
            <v>12.25</v>
          </cell>
          <cell r="O66">
            <v>24.2</v>
          </cell>
          <cell r="P66">
            <v>6</v>
          </cell>
          <cell r="R66">
            <v>10</v>
          </cell>
          <cell r="S66">
            <v>14</v>
          </cell>
          <cell r="U66">
            <v>30</v>
          </cell>
          <cell r="V66">
            <v>54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8.5</v>
          </cell>
          <cell r="E67">
            <v>9</v>
          </cell>
          <cell r="G67">
            <v>8.75</v>
          </cell>
          <cell r="H67">
            <v>12</v>
          </cell>
          <cell r="I67">
            <v>12.5</v>
          </cell>
          <cell r="J67">
            <v>4.083333333333333</v>
          </cell>
          <cell r="K67">
            <v>10</v>
          </cell>
          <cell r="L67">
            <v>10</v>
          </cell>
          <cell r="N67">
            <v>10</v>
          </cell>
          <cell r="O67">
            <v>22.8</v>
          </cell>
          <cell r="P67">
            <v>14</v>
          </cell>
          <cell r="R67">
            <v>15</v>
          </cell>
          <cell r="S67">
            <v>18</v>
          </cell>
          <cell r="U67">
            <v>47</v>
          </cell>
          <cell r="V67">
            <v>70</v>
          </cell>
        </row>
        <row r="68">
          <cell r="B68" t="str">
            <v>E022-01-1076/2020</v>
          </cell>
          <cell r="C68" t="str">
            <v>Victory Ayuma Sitati</v>
          </cell>
          <cell r="D68">
            <v>9</v>
          </cell>
          <cell r="E68">
            <v>9.5</v>
          </cell>
          <cell r="G68">
            <v>9.25</v>
          </cell>
          <cell r="H68">
            <v>12</v>
          </cell>
          <cell r="I68">
            <v>12.5</v>
          </cell>
          <cell r="J68">
            <v>4.083333333333333</v>
          </cell>
          <cell r="K68">
            <v>13</v>
          </cell>
          <cell r="L68">
            <v>13.5</v>
          </cell>
          <cell r="N68">
            <v>13.25</v>
          </cell>
          <cell r="O68">
            <v>26.6</v>
          </cell>
          <cell r="P68">
            <v>19</v>
          </cell>
          <cell r="R68">
            <v>12</v>
          </cell>
          <cell r="T68">
            <v>6</v>
          </cell>
          <cell r="U68">
            <v>37</v>
          </cell>
          <cell r="V68">
            <v>64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8</v>
          </cell>
          <cell r="E69">
            <v>8</v>
          </cell>
          <cell r="G69">
            <v>8</v>
          </cell>
          <cell r="H69">
            <v>13</v>
          </cell>
          <cell r="I69">
            <v>12</v>
          </cell>
          <cell r="J69">
            <v>4.166666666666667</v>
          </cell>
          <cell r="K69">
            <v>10</v>
          </cell>
          <cell r="L69">
            <v>10</v>
          </cell>
          <cell r="N69">
            <v>10</v>
          </cell>
          <cell r="O69">
            <v>22.2</v>
          </cell>
          <cell r="P69">
            <v>14</v>
          </cell>
          <cell r="Q69">
            <v>5</v>
          </cell>
          <cell r="T69">
            <v>12</v>
          </cell>
          <cell r="U69">
            <v>31</v>
          </cell>
          <cell r="V69">
            <v>53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8.5</v>
          </cell>
          <cell r="E70">
            <v>9</v>
          </cell>
          <cell r="G70">
            <v>8.75</v>
          </cell>
          <cell r="H70">
            <v>12</v>
          </cell>
          <cell r="I70">
            <v>12.5</v>
          </cell>
          <cell r="J70">
            <v>4.083333333333333</v>
          </cell>
          <cell r="K70">
            <v>10</v>
          </cell>
          <cell r="L70">
            <v>10</v>
          </cell>
          <cell r="N70">
            <v>10</v>
          </cell>
          <cell r="O70">
            <v>22.8</v>
          </cell>
          <cell r="P70">
            <v>18</v>
          </cell>
          <cell r="R70">
            <v>11</v>
          </cell>
          <cell r="S70">
            <v>14</v>
          </cell>
          <cell r="U70">
            <v>43</v>
          </cell>
          <cell r="V70">
            <v>66</v>
          </cell>
        </row>
        <row r="71">
          <cell r="B71" t="str">
            <v>E022-01-1079/2020</v>
          </cell>
          <cell r="C71" t="str">
            <v>Seth Baraka Wekesa</v>
          </cell>
          <cell r="D71">
            <v>8.5</v>
          </cell>
          <cell r="E71">
            <v>9</v>
          </cell>
          <cell r="G71">
            <v>8.75</v>
          </cell>
          <cell r="H71">
            <v>12</v>
          </cell>
          <cell r="I71">
            <v>12.5</v>
          </cell>
          <cell r="J71">
            <v>4.083333333333333</v>
          </cell>
          <cell r="K71">
            <v>10</v>
          </cell>
          <cell r="L71">
            <v>10</v>
          </cell>
          <cell r="N71">
            <v>10</v>
          </cell>
          <cell r="O71">
            <v>22.8</v>
          </cell>
          <cell r="P71">
            <v>12</v>
          </cell>
          <cell r="Q71">
            <v>10</v>
          </cell>
          <cell r="T71">
            <v>7</v>
          </cell>
          <cell r="U71">
            <v>29</v>
          </cell>
          <cell r="V71">
            <v>52</v>
          </cell>
        </row>
        <row r="72">
          <cell r="B72" t="str">
            <v>E022-01-1080/2020</v>
          </cell>
          <cell r="C72" t="str">
            <v>Collins Mumo Manthi</v>
          </cell>
          <cell r="D72">
            <v>9</v>
          </cell>
          <cell r="E72">
            <v>9.5</v>
          </cell>
          <cell r="G72">
            <v>9.25</v>
          </cell>
          <cell r="H72">
            <v>13</v>
          </cell>
          <cell r="I72">
            <v>13</v>
          </cell>
          <cell r="J72">
            <v>4.3333333333333339</v>
          </cell>
          <cell r="K72">
            <v>12</v>
          </cell>
          <cell r="L72">
            <v>12.5</v>
          </cell>
          <cell r="N72">
            <v>12.25</v>
          </cell>
          <cell r="O72">
            <v>25.8</v>
          </cell>
          <cell r="P72">
            <v>14</v>
          </cell>
          <cell r="R72">
            <v>13</v>
          </cell>
          <cell r="S72">
            <v>12</v>
          </cell>
          <cell r="U72">
            <v>39</v>
          </cell>
          <cell r="V72">
            <v>65</v>
          </cell>
        </row>
        <row r="73">
          <cell r="B73" t="str">
            <v>E022-01-1081/2020</v>
          </cell>
          <cell r="C73" t="str">
            <v>Davies Musheni Shisia</v>
          </cell>
          <cell r="D73">
            <v>8.5</v>
          </cell>
          <cell r="E73">
            <v>9</v>
          </cell>
          <cell r="G73">
            <v>8.75</v>
          </cell>
          <cell r="H73">
            <v>12</v>
          </cell>
          <cell r="I73">
            <v>12.5</v>
          </cell>
          <cell r="J73">
            <v>4.083333333333333</v>
          </cell>
          <cell r="K73">
            <v>10</v>
          </cell>
          <cell r="L73">
            <v>10</v>
          </cell>
          <cell r="N73">
            <v>10</v>
          </cell>
          <cell r="O73">
            <v>22.8</v>
          </cell>
          <cell r="P73">
            <v>5</v>
          </cell>
          <cell r="Q73">
            <v>3</v>
          </cell>
          <cell r="T73">
            <v>11</v>
          </cell>
          <cell r="U73">
            <v>19</v>
          </cell>
          <cell r="V73">
            <v>42</v>
          </cell>
        </row>
        <row r="74">
          <cell r="B74" t="str">
            <v>E022-01-1082/2020</v>
          </cell>
          <cell r="C74" t="str">
            <v>Ray Wafula Wekesa</v>
          </cell>
          <cell r="D74">
            <v>8</v>
          </cell>
          <cell r="E74">
            <v>8</v>
          </cell>
          <cell r="G74">
            <v>8</v>
          </cell>
          <cell r="H74">
            <v>11</v>
          </cell>
          <cell r="I74">
            <v>10</v>
          </cell>
          <cell r="J74">
            <v>3.5</v>
          </cell>
          <cell r="K74">
            <v>10</v>
          </cell>
          <cell r="L74">
            <v>10</v>
          </cell>
          <cell r="N74">
            <v>10</v>
          </cell>
          <cell r="O74">
            <v>21.5</v>
          </cell>
          <cell r="P74">
            <v>13</v>
          </cell>
          <cell r="R74">
            <v>14</v>
          </cell>
          <cell r="T74">
            <v>9</v>
          </cell>
          <cell r="U74">
            <v>36</v>
          </cell>
          <cell r="V74">
            <v>58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9</v>
          </cell>
          <cell r="E75">
            <v>9.5</v>
          </cell>
          <cell r="G75">
            <v>9.25</v>
          </cell>
          <cell r="H75">
            <v>11</v>
          </cell>
          <cell r="I75">
            <v>11</v>
          </cell>
          <cell r="J75">
            <v>3.6666666666666665</v>
          </cell>
          <cell r="K75">
            <v>13</v>
          </cell>
          <cell r="L75">
            <v>13</v>
          </cell>
          <cell r="N75">
            <v>13</v>
          </cell>
          <cell r="O75">
            <v>25.9</v>
          </cell>
          <cell r="P75">
            <v>16</v>
          </cell>
          <cell r="R75">
            <v>13</v>
          </cell>
          <cell r="S75">
            <v>16</v>
          </cell>
          <cell r="U75">
            <v>45</v>
          </cell>
          <cell r="V75">
            <v>71</v>
          </cell>
        </row>
        <row r="76">
          <cell r="B76" t="str">
            <v>E022-01-1084/2020</v>
          </cell>
          <cell r="C76" t="str">
            <v>Farries Ngai Seda</v>
          </cell>
          <cell r="D76">
            <v>8.5</v>
          </cell>
          <cell r="E76">
            <v>9</v>
          </cell>
          <cell r="G76">
            <v>8.75</v>
          </cell>
          <cell r="H76">
            <v>11</v>
          </cell>
          <cell r="I76">
            <v>10</v>
          </cell>
          <cell r="J76">
            <v>3.5</v>
          </cell>
          <cell r="K76">
            <v>12</v>
          </cell>
          <cell r="L76">
            <v>12.5</v>
          </cell>
          <cell r="N76">
            <v>12.25</v>
          </cell>
          <cell r="O76">
            <v>24.5</v>
          </cell>
          <cell r="P76">
            <v>16</v>
          </cell>
          <cell r="Q76">
            <v>5</v>
          </cell>
          <cell r="T76">
            <v>14</v>
          </cell>
          <cell r="U76">
            <v>35</v>
          </cell>
          <cell r="V76">
            <v>60</v>
          </cell>
        </row>
        <row r="77">
          <cell r="B77" t="str">
            <v>E022-01-1085/2020</v>
          </cell>
          <cell r="C77" t="str">
            <v>Kelvin Ochieng Omondi</v>
          </cell>
          <cell r="D77">
            <v>8.5</v>
          </cell>
          <cell r="E77">
            <v>9</v>
          </cell>
          <cell r="G77">
            <v>8.75</v>
          </cell>
          <cell r="H77">
            <v>11</v>
          </cell>
          <cell r="I77">
            <v>10</v>
          </cell>
          <cell r="J77">
            <v>3.5</v>
          </cell>
          <cell r="K77">
            <v>12</v>
          </cell>
          <cell r="L77">
            <v>12.5</v>
          </cell>
          <cell r="N77">
            <v>12.25</v>
          </cell>
          <cell r="O77">
            <v>24.5</v>
          </cell>
          <cell r="P77">
            <v>8</v>
          </cell>
          <cell r="Q77">
            <v>8</v>
          </cell>
          <cell r="S77">
            <v>11</v>
          </cell>
          <cell r="U77">
            <v>27</v>
          </cell>
          <cell r="V77">
            <v>52</v>
          </cell>
        </row>
        <row r="78">
          <cell r="B78" t="str">
            <v>E022-01-1086/2020</v>
          </cell>
          <cell r="C78" t="str">
            <v>Rony Oronje Onyango</v>
          </cell>
          <cell r="D78">
            <v>8.5</v>
          </cell>
          <cell r="E78">
            <v>9</v>
          </cell>
          <cell r="G78">
            <v>8.75</v>
          </cell>
          <cell r="H78">
            <v>11</v>
          </cell>
          <cell r="I78">
            <v>10</v>
          </cell>
          <cell r="J78">
            <v>3.5</v>
          </cell>
          <cell r="K78">
            <v>12</v>
          </cell>
          <cell r="L78">
            <v>12.5</v>
          </cell>
          <cell r="N78">
            <v>12.25</v>
          </cell>
          <cell r="O78">
            <v>24.5</v>
          </cell>
          <cell r="P78">
            <v>4</v>
          </cell>
          <cell r="R78">
            <v>2</v>
          </cell>
          <cell r="T78">
            <v>0</v>
          </cell>
          <cell r="U78">
            <v>6</v>
          </cell>
          <cell r="V78">
            <v>31</v>
          </cell>
        </row>
        <row r="79">
          <cell r="B79" t="str">
            <v>E022-01-1087/2020</v>
          </cell>
          <cell r="C79" t="str">
            <v>Geoffrey Elly NISSI</v>
          </cell>
          <cell r="D79">
            <v>8.5</v>
          </cell>
          <cell r="E79">
            <v>9</v>
          </cell>
          <cell r="G79">
            <v>8.75</v>
          </cell>
          <cell r="H79">
            <v>12</v>
          </cell>
          <cell r="I79">
            <v>12.5</v>
          </cell>
          <cell r="J79">
            <v>4.083333333333333</v>
          </cell>
          <cell r="K79">
            <v>12</v>
          </cell>
          <cell r="L79">
            <v>12.5</v>
          </cell>
          <cell r="N79">
            <v>12.25</v>
          </cell>
          <cell r="O79">
            <v>25.1</v>
          </cell>
          <cell r="P79">
            <v>18</v>
          </cell>
          <cell r="R79">
            <v>17</v>
          </cell>
          <cell r="T79">
            <v>9</v>
          </cell>
          <cell r="U79">
            <v>44</v>
          </cell>
          <cell r="V79">
            <v>69</v>
          </cell>
        </row>
        <row r="80">
          <cell r="B80" t="str">
            <v>E022-01-1089/2020</v>
          </cell>
          <cell r="C80" t="str">
            <v xml:space="preserve"> David MISANGO</v>
          </cell>
          <cell r="D80">
            <v>8</v>
          </cell>
          <cell r="E80">
            <v>8</v>
          </cell>
          <cell r="G80">
            <v>8</v>
          </cell>
          <cell r="H80">
            <v>13</v>
          </cell>
          <cell r="I80">
            <v>12</v>
          </cell>
          <cell r="J80">
            <v>4.166666666666667</v>
          </cell>
          <cell r="K80">
            <v>13</v>
          </cell>
          <cell r="L80">
            <v>12.5</v>
          </cell>
          <cell r="N80">
            <v>12.750000000000002</v>
          </cell>
          <cell r="O80">
            <v>24.9</v>
          </cell>
          <cell r="P80">
            <v>7</v>
          </cell>
          <cell r="R80">
            <v>12</v>
          </cell>
          <cell r="T80">
            <v>6</v>
          </cell>
          <cell r="U80">
            <v>25</v>
          </cell>
          <cell r="V80">
            <v>50</v>
          </cell>
        </row>
        <row r="81">
          <cell r="B81" t="str">
            <v>E022-01-1090/2020</v>
          </cell>
          <cell r="C81" t="str">
            <v>Ignatius Kiptoo Ruto</v>
          </cell>
          <cell r="D81">
            <v>8.5</v>
          </cell>
          <cell r="E81">
            <v>9</v>
          </cell>
          <cell r="G81">
            <v>8.75</v>
          </cell>
          <cell r="H81">
            <v>10</v>
          </cell>
          <cell r="I81">
            <v>10</v>
          </cell>
          <cell r="J81">
            <v>3.333333333333333</v>
          </cell>
          <cell r="K81">
            <v>12</v>
          </cell>
          <cell r="L81">
            <v>12.5</v>
          </cell>
          <cell r="N81">
            <v>12.25</v>
          </cell>
          <cell r="O81">
            <v>24.3</v>
          </cell>
          <cell r="P81">
            <v>18</v>
          </cell>
          <cell r="Q81">
            <v>13</v>
          </cell>
          <cell r="T81">
            <v>13</v>
          </cell>
          <cell r="U81">
            <v>44</v>
          </cell>
          <cell r="V81">
            <v>68</v>
          </cell>
        </row>
        <row r="82">
          <cell r="B82" t="str">
            <v>E022-01-1163/2020</v>
          </cell>
          <cell r="C82" t="str">
            <v>Caleb  Luhombo</v>
          </cell>
          <cell r="D82">
            <v>8.5</v>
          </cell>
          <cell r="E82">
            <v>9</v>
          </cell>
          <cell r="G82">
            <v>8.75</v>
          </cell>
          <cell r="H82">
            <v>10</v>
          </cell>
          <cell r="I82">
            <v>10</v>
          </cell>
          <cell r="J82">
            <v>3.333333333333333</v>
          </cell>
          <cell r="K82">
            <v>12</v>
          </cell>
          <cell r="L82">
            <v>12.5</v>
          </cell>
          <cell r="N82">
            <v>12.25</v>
          </cell>
          <cell r="O82">
            <v>24.3</v>
          </cell>
          <cell r="P82">
            <v>17</v>
          </cell>
          <cell r="T82">
            <v>13</v>
          </cell>
          <cell r="U82">
            <v>30</v>
          </cell>
          <cell r="V82">
            <v>54</v>
          </cell>
        </row>
        <row r="83">
          <cell r="B83" t="str">
            <v>E022-01-1167/2020</v>
          </cell>
          <cell r="C83" t="str">
            <v>Nicholas  Kipchumba TANUI</v>
          </cell>
          <cell r="D83">
            <v>9</v>
          </cell>
          <cell r="E83">
            <v>9.5</v>
          </cell>
          <cell r="G83">
            <v>9.25</v>
          </cell>
          <cell r="H83">
            <v>12</v>
          </cell>
          <cell r="I83">
            <v>12.5</v>
          </cell>
          <cell r="J83">
            <v>4.083333333333333</v>
          </cell>
          <cell r="K83">
            <v>13</v>
          </cell>
          <cell r="L83">
            <v>13</v>
          </cell>
          <cell r="N83">
            <v>13</v>
          </cell>
          <cell r="O83">
            <v>26.3</v>
          </cell>
          <cell r="P83">
            <v>14</v>
          </cell>
          <cell r="R83">
            <v>13</v>
          </cell>
          <cell r="T83">
            <v>10</v>
          </cell>
          <cell r="U83">
            <v>37</v>
          </cell>
          <cell r="V83">
            <v>63</v>
          </cell>
        </row>
        <row r="84">
          <cell r="B84" t="str">
            <v>E022-01-1594/2020</v>
          </cell>
          <cell r="C84" t="str">
            <v>Joash  KIPROTICH</v>
          </cell>
          <cell r="D84">
            <v>9</v>
          </cell>
          <cell r="E84">
            <v>9.5</v>
          </cell>
          <cell r="G84">
            <v>9.25</v>
          </cell>
          <cell r="H84">
            <v>12</v>
          </cell>
          <cell r="I84">
            <v>12.5</v>
          </cell>
          <cell r="J84">
            <v>4.083333333333333</v>
          </cell>
          <cell r="K84">
            <v>13</v>
          </cell>
          <cell r="L84">
            <v>13</v>
          </cell>
          <cell r="N84">
            <v>13</v>
          </cell>
          <cell r="O84">
            <v>26.3</v>
          </cell>
          <cell r="P84">
            <v>12</v>
          </cell>
          <cell r="R84">
            <v>14</v>
          </cell>
          <cell r="S84">
            <v>15</v>
          </cell>
          <cell r="U84">
            <v>41</v>
          </cell>
          <cell r="V84">
            <v>67</v>
          </cell>
        </row>
        <row r="85">
          <cell r="B85" t="str">
            <v>E022-01-2101/2020</v>
          </cell>
          <cell r="C85" t="str">
            <v>Brian Mwangala Ayekha</v>
          </cell>
          <cell r="D85">
            <v>8.5</v>
          </cell>
          <cell r="E85">
            <v>9</v>
          </cell>
          <cell r="G85">
            <v>8.75</v>
          </cell>
          <cell r="H85">
            <v>10</v>
          </cell>
          <cell r="I85">
            <v>10</v>
          </cell>
          <cell r="J85">
            <v>3.333333333333333</v>
          </cell>
          <cell r="K85">
            <v>12</v>
          </cell>
          <cell r="L85">
            <v>12.5</v>
          </cell>
          <cell r="N85">
            <v>12.25</v>
          </cell>
          <cell r="O85">
            <v>24.3</v>
          </cell>
          <cell r="P85">
            <v>10</v>
          </cell>
          <cell r="R85">
            <v>12</v>
          </cell>
          <cell r="S85">
            <v>11</v>
          </cell>
          <cell r="U85">
            <v>33</v>
          </cell>
          <cell r="V85">
            <v>57</v>
          </cell>
        </row>
        <row r="86">
          <cell r="B86" t="str">
            <v>E022-01-2108/2020</v>
          </cell>
          <cell r="C86" t="str">
            <v>Benson Mwendwa Kilei</v>
          </cell>
          <cell r="D86">
            <v>8.5</v>
          </cell>
          <cell r="E86">
            <v>9</v>
          </cell>
          <cell r="G86">
            <v>8.75</v>
          </cell>
          <cell r="H86">
            <v>10</v>
          </cell>
          <cell r="I86">
            <v>10</v>
          </cell>
          <cell r="J86">
            <v>3.333333333333333</v>
          </cell>
          <cell r="K86">
            <v>11</v>
          </cell>
          <cell r="L86">
            <v>11</v>
          </cell>
          <cell r="N86">
            <v>11</v>
          </cell>
          <cell r="O86">
            <v>23.1</v>
          </cell>
          <cell r="U86" t="str">
            <v/>
          </cell>
          <cell r="V86">
            <v>23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8.5</v>
          </cell>
          <cell r="E87">
            <v>8</v>
          </cell>
          <cell r="G87">
            <v>8.25</v>
          </cell>
          <cell r="H87">
            <v>11</v>
          </cell>
          <cell r="I87">
            <v>11</v>
          </cell>
          <cell r="J87">
            <v>3.6666666666666665</v>
          </cell>
          <cell r="K87">
            <v>12</v>
          </cell>
          <cell r="L87">
            <v>12.5</v>
          </cell>
          <cell r="N87">
            <v>12.25</v>
          </cell>
          <cell r="O87">
            <v>24.2</v>
          </cell>
          <cell r="P87">
            <v>15</v>
          </cell>
          <cell r="Q87">
            <v>10</v>
          </cell>
          <cell r="T87">
            <v>15</v>
          </cell>
          <cell r="U87">
            <v>40</v>
          </cell>
          <cell r="V87">
            <v>64</v>
          </cell>
        </row>
        <row r="88">
          <cell r="B88" t="str">
            <v>E022-01-2138/2020</v>
          </cell>
          <cell r="C88" t="str">
            <v>Dennis Mungai NDUNGU</v>
          </cell>
          <cell r="D88">
            <v>8</v>
          </cell>
          <cell r="E88">
            <v>8</v>
          </cell>
          <cell r="G88">
            <v>8</v>
          </cell>
          <cell r="H88">
            <v>13</v>
          </cell>
          <cell r="I88">
            <v>12</v>
          </cell>
          <cell r="J88">
            <v>4.166666666666667</v>
          </cell>
          <cell r="K88">
            <v>12</v>
          </cell>
          <cell r="L88">
            <v>12.5</v>
          </cell>
          <cell r="N88">
            <v>12.25</v>
          </cell>
          <cell r="O88">
            <v>24.4</v>
          </cell>
          <cell r="U88" t="str">
            <v/>
          </cell>
          <cell r="V88">
            <v>24</v>
          </cell>
        </row>
        <row r="89">
          <cell r="B89" t="str">
            <v>E022-01-2140/2020</v>
          </cell>
          <cell r="C89" t="str">
            <v>Dennis Mwangi KAMATHIRO</v>
          </cell>
          <cell r="D89">
            <v>9</v>
          </cell>
          <cell r="E89">
            <v>9.5</v>
          </cell>
          <cell r="G89">
            <v>9.25</v>
          </cell>
          <cell r="H89">
            <v>13</v>
          </cell>
          <cell r="I89">
            <v>12</v>
          </cell>
          <cell r="J89">
            <v>4.166666666666667</v>
          </cell>
          <cell r="K89">
            <v>13</v>
          </cell>
          <cell r="L89">
            <v>13.5</v>
          </cell>
          <cell r="N89">
            <v>13.25</v>
          </cell>
          <cell r="O89">
            <v>26.7</v>
          </cell>
          <cell r="P89">
            <v>9</v>
          </cell>
          <cell r="Q89">
            <v>2</v>
          </cell>
          <cell r="S89">
            <v>9</v>
          </cell>
          <cell r="U89">
            <v>20</v>
          </cell>
          <cell r="V89">
            <v>47</v>
          </cell>
        </row>
        <row r="90">
          <cell r="B90" t="str">
            <v>E022-01-2151/2020</v>
          </cell>
          <cell r="C90" t="str">
            <v>Milton Kiai MWANGI</v>
          </cell>
          <cell r="D90">
            <v>9</v>
          </cell>
          <cell r="E90">
            <v>9.5</v>
          </cell>
          <cell r="G90">
            <v>9.25</v>
          </cell>
          <cell r="H90">
            <v>12</v>
          </cell>
          <cell r="I90">
            <v>12.5</v>
          </cell>
          <cell r="J90">
            <v>4.083333333333333</v>
          </cell>
          <cell r="K90">
            <v>13</v>
          </cell>
          <cell r="L90">
            <v>13.5</v>
          </cell>
          <cell r="N90">
            <v>13.25</v>
          </cell>
          <cell r="O90">
            <v>26.6</v>
          </cell>
          <cell r="U90" t="str">
            <v/>
          </cell>
          <cell r="V90">
            <v>27</v>
          </cell>
        </row>
        <row r="91">
          <cell r="B91" t="str">
            <v>E022-01-2174/2020</v>
          </cell>
          <cell r="C91" t="str">
            <v xml:space="preserve">Brendan  Jesse Ochieng </v>
          </cell>
          <cell r="D91">
            <v>9</v>
          </cell>
          <cell r="E91">
            <v>9.5</v>
          </cell>
          <cell r="G91">
            <v>9.25</v>
          </cell>
          <cell r="H91">
            <v>11</v>
          </cell>
          <cell r="I91">
            <v>11</v>
          </cell>
          <cell r="J91">
            <v>3.6666666666666665</v>
          </cell>
          <cell r="K91">
            <v>13</v>
          </cell>
          <cell r="L91">
            <v>13</v>
          </cell>
          <cell r="N91">
            <v>13</v>
          </cell>
          <cell r="O91">
            <v>25.9</v>
          </cell>
          <cell r="P91">
            <v>1</v>
          </cell>
          <cell r="Q91">
            <v>0</v>
          </cell>
          <cell r="S91">
            <v>0</v>
          </cell>
          <cell r="U91">
            <v>1</v>
          </cell>
          <cell r="V91">
            <v>27</v>
          </cell>
        </row>
        <row r="92">
          <cell r="B92" t="str">
            <v>E022-01-2192/2020</v>
          </cell>
          <cell r="C92" t="str">
            <v>Mark Waitiki  Thuo</v>
          </cell>
          <cell r="D92">
            <v>9</v>
          </cell>
          <cell r="E92">
            <v>9.5</v>
          </cell>
          <cell r="G92">
            <v>9.25</v>
          </cell>
          <cell r="H92">
            <v>13</v>
          </cell>
          <cell r="I92">
            <v>13</v>
          </cell>
          <cell r="J92">
            <v>4.3333333333333339</v>
          </cell>
          <cell r="K92">
            <v>12</v>
          </cell>
          <cell r="L92">
            <v>12.5</v>
          </cell>
          <cell r="N92">
            <v>12.25</v>
          </cell>
          <cell r="O92">
            <v>25.8</v>
          </cell>
          <cell r="P92">
            <v>4</v>
          </cell>
          <cell r="Q92">
            <v>4</v>
          </cell>
          <cell r="S92">
            <v>9</v>
          </cell>
          <cell r="U92">
            <v>17</v>
          </cell>
          <cell r="V92">
            <v>43</v>
          </cell>
        </row>
        <row r="93">
          <cell r="B93" t="str">
            <v>E022-01-2283/2020</v>
          </cell>
          <cell r="C93" t="str">
            <v>Kenneth NG'ANG'A</v>
          </cell>
          <cell r="D93">
            <v>9</v>
          </cell>
          <cell r="E93">
            <v>9</v>
          </cell>
          <cell r="G93">
            <v>9</v>
          </cell>
          <cell r="H93">
            <v>12</v>
          </cell>
          <cell r="I93">
            <v>12.5</v>
          </cell>
          <cell r="J93">
            <v>4.083333333333333</v>
          </cell>
          <cell r="K93">
            <v>12</v>
          </cell>
          <cell r="L93">
            <v>12.5</v>
          </cell>
          <cell r="N93">
            <v>12.25</v>
          </cell>
          <cell r="O93">
            <v>25.3</v>
          </cell>
          <cell r="P93">
            <v>11</v>
          </cell>
          <cell r="R93">
            <v>13</v>
          </cell>
          <cell r="S93">
            <v>12</v>
          </cell>
          <cell r="U93">
            <v>36</v>
          </cell>
          <cell r="V93">
            <v>61</v>
          </cell>
        </row>
        <row r="94">
          <cell r="B94" t="str">
            <v>E022-01-2285/2020</v>
          </cell>
          <cell r="C94" t="str">
            <v>Victor Mwangi  Ndaba</v>
          </cell>
          <cell r="D94">
            <v>9.5</v>
          </cell>
          <cell r="E94">
            <v>8</v>
          </cell>
          <cell r="G94">
            <v>8.75</v>
          </cell>
          <cell r="H94">
            <v>11</v>
          </cell>
          <cell r="I94">
            <v>11</v>
          </cell>
          <cell r="J94">
            <v>3.6666666666666665</v>
          </cell>
          <cell r="K94">
            <v>10</v>
          </cell>
          <cell r="L94">
            <v>10</v>
          </cell>
          <cell r="N94">
            <v>10</v>
          </cell>
          <cell r="O94">
            <v>22.4</v>
          </cell>
          <cell r="P94">
            <v>10</v>
          </cell>
          <cell r="R94">
            <v>13</v>
          </cell>
          <cell r="T94">
            <v>7</v>
          </cell>
          <cell r="U94">
            <v>30</v>
          </cell>
          <cell r="V94">
            <v>52</v>
          </cell>
        </row>
        <row r="95">
          <cell r="B95" t="str">
            <v>E022-01-2325/2020</v>
          </cell>
          <cell r="C95" t="str">
            <v>Elsie Sang Cherop</v>
          </cell>
          <cell r="D95">
            <v>9</v>
          </cell>
          <cell r="E95">
            <v>9.5</v>
          </cell>
          <cell r="G95">
            <v>9.25</v>
          </cell>
          <cell r="H95">
            <v>13</v>
          </cell>
          <cell r="I95">
            <v>13</v>
          </cell>
          <cell r="J95">
            <v>4.3333333333333339</v>
          </cell>
          <cell r="K95">
            <v>13</v>
          </cell>
          <cell r="L95">
            <v>13</v>
          </cell>
          <cell r="N95">
            <v>13</v>
          </cell>
          <cell r="O95">
            <v>26.6</v>
          </cell>
          <cell r="P95">
            <v>10</v>
          </cell>
          <cell r="Q95">
            <v>1</v>
          </cell>
          <cell r="T95">
            <v>11</v>
          </cell>
          <cell r="U95">
            <v>22</v>
          </cell>
          <cell r="V95">
            <v>49</v>
          </cell>
        </row>
        <row r="96">
          <cell r="B96" t="str">
            <v>E022-01-2347/2020</v>
          </cell>
          <cell r="C96" t="str">
            <v>Mbarak Mahmud  Mbrek</v>
          </cell>
          <cell r="D96">
            <v>8.5</v>
          </cell>
          <cell r="E96">
            <v>9</v>
          </cell>
          <cell r="G96">
            <v>8.75</v>
          </cell>
          <cell r="H96">
            <v>11</v>
          </cell>
          <cell r="I96">
            <v>10</v>
          </cell>
          <cell r="J96">
            <v>3.5</v>
          </cell>
          <cell r="K96">
            <v>12</v>
          </cell>
          <cell r="L96">
            <v>12.5</v>
          </cell>
          <cell r="N96">
            <v>12.25</v>
          </cell>
          <cell r="O96">
            <v>24.5</v>
          </cell>
          <cell r="P96">
            <v>16</v>
          </cell>
          <cell r="Q96">
            <v>7</v>
          </cell>
          <cell r="U96">
            <v>23</v>
          </cell>
          <cell r="V96">
            <v>48</v>
          </cell>
        </row>
        <row r="97">
          <cell r="B97" t="str">
            <v>E022-01-2385/2019</v>
          </cell>
          <cell r="C97" t="str">
            <v>Bernard Kimani Mugwe</v>
          </cell>
          <cell r="D97">
            <v>9</v>
          </cell>
          <cell r="E97">
            <v>9.5</v>
          </cell>
          <cell r="G97">
            <v>9.25</v>
          </cell>
          <cell r="H97">
            <v>11</v>
          </cell>
          <cell r="I97">
            <v>11</v>
          </cell>
          <cell r="J97">
            <v>3.6666666666666665</v>
          </cell>
          <cell r="K97">
            <v>13</v>
          </cell>
          <cell r="L97">
            <v>13.5</v>
          </cell>
          <cell r="N97">
            <v>13.25</v>
          </cell>
          <cell r="O97">
            <v>26.2</v>
          </cell>
          <cell r="P97">
            <v>13</v>
          </cell>
          <cell r="R97">
            <v>12</v>
          </cell>
          <cell r="S97">
            <v>8</v>
          </cell>
          <cell r="U97">
            <v>33</v>
          </cell>
          <cell r="V97">
            <v>59</v>
          </cell>
        </row>
        <row r="98">
          <cell r="B98" t="str">
            <v>E022-01-2454/2020</v>
          </cell>
          <cell r="C98" t="str">
            <v>Peter Ndiba MUIGAI</v>
          </cell>
          <cell r="D98">
            <v>9</v>
          </cell>
          <cell r="E98">
            <v>9.5</v>
          </cell>
          <cell r="G98">
            <v>9.25</v>
          </cell>
          <cell r="H98">
            <v>2</v>
          </cell>
          <cell r="I98">
            <v>12.5</v>
          </cell>
          <cell r="J98">
            <v>2.4166666666666665</v>
          </cell>
          <cell r="K98">
            <v>13</v>
          </cell>
          <cell r="L98">
            <v>13.5</v>
          </cell>
          <cell r="N98">
            <v>13.25</v>
          </cell>
          <cell r="O98">
            <v>24.9</v>
          </cell>
          <cell r="P98">
            <v>5</v>
          </cell>
          <cell r="R98">
            <v>8</v>
          </cell>
          <cell r="T98">
            <v>4</v>
          </cell>
          <cell r="U98">
            <v>17</v>
          </cell>
          <cell r="V98">
            <v>42</v>
          </cell>
        </row>
        <row r="99">
          <cell r="B99" t="str">
            <v>E022-01-2608/2020</v>
          </cell>
          <cell r="C99" t="str">
            <v>Martin Irungu MWANGI</v>
          </cell>
          <cell r="D99">
            <v>9</v>
          </cell>
          <cell r="E99">
            <v>9.5</v>
          </cell>
          <cell r="G99">
            <v>9.25</v>
          </cell>
          <cell r="H99">
            <v>12</v>
          </cell>
          <cell r="I99">
            <v>12.5</v>
          </cell>
          <cell r="J99">
            <v>4.083333333333333</v>
          </cell>
          <cell r="K99">
            <v>13</v>
          </cell>
          <cell r="L99">
            <v>13.5</v>
          </cell>
          <cell r="N99">
            <v>13.25</v>
          </cell>
          <cell r="O99">
            <v>26.6</v>
          </cell>
          <cell r="P99">
            <v>10</v>
          </cell>
          <cell r="R99">
            <v>9</v>
          </cell>
          <cell r="S99">
            <v>11</v>
          </cell>
          <cell r="U99">
            <v>30</v>
          </cell>
          <cell r="V99">
            <v>57</v>
          </cell>
        </row>
        <row r="100">
          <cell r="B100" t="str">
            <v>E022-01-0710/2017</v>
          </cell>
          <cell r="C100" t="str">
            <v>Charles Rika Karibu</v>
          </cell>
          <cell r="D100">
            <v>8.5</v>
          </cell>
          <cell r="E100">
            <v>8</v>
          </cell>
          <cell r="G100">
            <v>8.25</v>
          </cell>
          <cell r="H100">
            <v>11</v>
          </cell>
          <cell r="I100">
            <v>11</v>
          </cell>
          <cell r="J100">
            <v>3.6666666666666665</v>
          </cell>
          <cell r="K100">
            <v>12</v>
          </cell>
          <cell r="L100">
            <v>12.5</v>
          </cell>
          <cell r="N100">
            <v>12.25</v>
          </cell>
          <cell r="O100">
            <v>24.2</v>
          </cell>
          <cell r="P100">
            <v>7</v>
          </cell>
          <cell r="Q100">
            <v>4</v>
          </cell>
          <cell r="S100">
            <v>10</v>
          </cell>
          <cell r="U100">
            <v>21</v>
          </cell>
          <cell r="V100">
            <v>45</v>
          </cell>
        </row>
        <row r="101">
          <cell r="B101" t="str">
            <v>E022-0-0754/2019</v>
          </cell>
          <cell r="C101" t="str">
            <v>John Mathai</v>
          </cell>
          <cell r="D101">
            <v>9</v>
          </cell>
          <cell r="E101">
            <v>9.5</v>
          </cell>
          <cell r="G101">
            <v>9.25</v>
          </cell>
          <cell r="H101">
            <v>13</v>
          </cell>
          <cell r="I101">
            <v>12</v>
          </cell>
          <cell r="J101">
            <v>4.166666666666667</v>
          </cell>
          <cell r="K101">
            <v>13</v>
          </cell>
          <cell r="L101">
            <v>13</v>
          </cell>
          <cell r="N101">
            <v>13</v>
          </cell>
          <cell r="O101">
            <v>26.4</v>
          </cell>
          <cell r="P101">
            <v>8</v>
          </cell>
          <cell r="R101">
            <v>11</v>
          </cell>
          <cell r="S101">
            <v>11</v>
          </cell>
          <cell r="U101">
            <v>30</v>
          </cell>
          <cell r="V101">
            <v>56</v>
          </cell>
        </row>
        <row r="102">
          <cell r="B102" t="str">
            <v>E022-01-0758/2019</v>
          </cell>
          <cell r="C102" t="str">
            <v>Brian Bwonda Ndemo</v>
          </cell>
          <cell r="D102">
            <v>8</v>
          </cell>
          <cell r="E102">
            <v>8</v>
          </cell>
          <cell r="G102">
            <v>8</v>
          </cell>
          <cell r="H102">
            <v>12</v>
          </cell>
          <cell r="I102">
            <v>12.5</v>
          </cell>
          <cell r="J102">
            <v>4.083333333333333</v>
          </cell>
          <cell r="K102">
            <v>10</v>
          </cell>
          <cell r="L102">
            <v>10</v>
          </cell>
          <cell r="N102">
            <v>10</v>
          </cell>
          <cell r="O102">
            <v>22.1</v>
          </cell>
          <cell r="P102">
            <v>7</v>
          </cell>
          <cell r="R102">
            <v>9</v>
          </cell>
          <cell r="T102">
            <v>17</v>
          </cell>
          <cell r="U102">
            <v>33</v>
          </cell>
          <cell r="V102">
            <v>55</v>
          </cell>
        </row>
        <row r="103">
          <cell r="B103" t="str">
            <v>E022-01-0776/2019</v>
          </cell>
          <cell r="C103" t="str">
            <v>Thuku George Gichuki</v>
          </cell>
          <cell r="D103">
            <v>9</v>
          </cell>
          <cell r="E103">
            <v>9.5</v>
          </cell>
          <cell r="G103">
            <v>9.25</v>
          </cell>
          <cell r="H103">
            <v>12</v>
          </cell>
          <cell r="I103">
            <v>12.5</v>
          </cell>
          <cell r="J103">
            <v>4.083333333333333</v>
          </cell>
          <cell r="K103">
            <v>13</v>
          </cell>
          <cell r="L103">
            <v>13</v>
          </cell>
          <cell r="N103">
            <v>13</v>
          </cell>
          <cell r="O103">
            <v>26.3</v>
          </cell>
          <cell r="P103">
            <v>9</v>
          </cell>
          <cell r="R103">
            <v>15</v>
          </cell>
          <cell r="S103">
            <v>14</v>
          </cell>
          <cell r="U103">
            <v>38</v>
          </cell>
          <cell r="V103">
            <v>64</v>
          </cell>
        </row>
        <row r="104">
          <cell r="B104" t="str">
            <v>E022-01-0783/2019</v>
          </cell>
          <cell r="C104" t="str">
            <v>Njagi Fredrick  Mwaniki</v>
          </cell>
          <cell r="D104">
            <v>9.5</v>
          </cell>
          <cell r="E104">
            <v>8.5</v>
          </cell>
          <cell r="G104">
            <v>9</v>
          </cell>
          <cell r="H104">
            <v>12</v>
          </cell>
          <cell r="I104">
            <v>12.5</v>
          </cell>
          <cell r="J104">
            <v>4.083333333333333</v>
          </cell>
          <cell r="K104">
            <v>12</v>
          </cell>
          <cell r="L104">
            <v>12.5</v>
          </cell>
          <cell r="N104">
            <v>12.25</v>
          </cell>
          <cell r="O104">
            <v>25.3</v>
          </cell>
          <cell r="P104">
            <v>5</v>
          </cell>
          <cell r="Q104">
            <v>6</v>
          </cell>
          <cell r="T104">
            <v>11</v>
          </cell>
          <cell r="U104">
            <v>22</v>
          </cell>
          <cell r="V104">
            <v>47</v>
          </cell>
        </row>
        <row r="105">
          <cell r="B105" t="str">
            <v>E022-01-0791/2019</v>
          </cell>
          <cell r="C105" t="str">
            <v>Precious Mumbi Nyambura</v>
          </cell>
          <cell r="D105">
            <v>8</v>
          </cell>
          <cell r="E105">
            <v>8</v>
          </cell>
          <cell r="G105">
            <v>8</v>
          </cell>
          <cell r="H105">
            <v>13</v>
          </cell>
          <cell r="I105">
            <v>12</v>
          </cell>
          <cell r="J105">
            <v>4.166666666666667</v>
          </cell>
          <cell r="K105">
            <v>12</v>
          </cell>
          <cell r="L105">
            <v>12.5</v>
          </cell>
          <cell r="N105">
            <v>12.25</v>
          </cell>
          <cell r="O105">
            <v>24.4</v>
          </cell>
          <cell r="P105">
            <v>5</v>
          </cell>
          <cell r="Q105">
            <v>0</v>
          </cell>
          <cell r="S105">
            <v>10</v>
          </cell>
          <cell r="U105">
            <v>15</v>
          </cell>
          <cell r="V105">
            <v>39</v>
          </cell>
        </row>
        <row r="106">
          <cell r="B106" t="str">
            <v>E022-01-0798/2019</v>
          </cell>
          <cell r="C106" t="str">
            <v>Peter Kinyanjui Kamau</v>
          </cell>
          <cell r="D106">
            <v>8.5</v>
          </cell>
          <cell r="E106">
            <v>9</v>
          </cell>
          <cell r="G106">
            <v>8.75</v>
          </cell>
          <cell r="H106">
            <v>12</v>
          </cell>
          <cell r="I106">
            <v>12.5</v>
          </cell>
          <cell r="J106">
            <v>4.083333333333333</v>
          </cell>
          <cell r="K106">
            <v>12</v>
          </cell>
          <cell r="L106">
            <v>12.5</v>
          </cell>
          <cell r="N106">
            <v>12.25</v>
          </cell>
          <cell r="O106">
            <v>25.1</v>
          </cell>
          <cell r="P106">
            <v>10</v>
          </cell>
          <cell r="R106">
            <v>18</v>
          </cell>
          <cell r="S106">
            <v>16</v>
          </cell>
          <cell r="U106">
            <v>44</v>
          </cell>
          <cell r="V106">
            <v>69</v>
          </cell>
        </row>
        <row r="107">
          <cell r="B107" t="str">
            <v>E022-01-0810/2019</v>
          </cell>
          <cell r="C107" t="str">
            <v>Wilson Kisompe Toroge</v>
          </cell>
          <cell r="D107">
            <v>8.5</v>
          </cell>
          <cell r="E107">
            <v>9</v>
          </cell>
          <cell r="G107">
            <v>8.75</v>
          </cell>
          <cell r="H107">
            <v>12</v>
          </cell>
          <cell r="I107">
            <v>12.5</v>
          </cell>
          <cell r="J107">
            <v>4.083333333333333</v>
          </cell>
          <cell r="K107">
            <v>10</v>
          </cell>
          <cell r="L107">
            <v>10</v>
          </cell>
          <cell r="N107">
            <v>10</v>
          </cell>
          <cell r="O107">
            <v>22.8</v>
          </cell>
          <cell r="P107">
            <v>11</v>
          </cell>
          <cell r="R107">
            <v>13</v>
          </cell>
          <cell r="S107">
            <v>11</v>
          </cell>
          <cell r="U107">
            <v>35</v>
          </cell>
          <cell r="V107">
            <v>58</v>
          </cell>
        </row>
        <row r="108">
          <cell r="B108" t="str">
            <v>E022-01-0845/2019</v>
          </cell>
          <cell r="C108" t="str">
            <v>Bright Mambo Maweu</v>
          </cell>
          <cell r="D108">
            <v>9</v>
          </cell>
          <cell r="E108">
            <v>9.5</v>
          </cell>
          <cell r="G108">
            <v>9.25</v>
          </cell>
          <cell r="H108">
            <v>10</v>
          </cell>
          <cell r="I108">
            <v>10</v>
          </cell>
          <cell r="J108">
            <v>3.333333333333333</v>
          </cell>
          <cell r="K108">
            <v>13</v>
          </cell>
          <cell r="L108">
            <v>13</v>
          </cell>
          <cell r="N108">
            <v>13</v>
          </cell>
          <cell r="O108">
            <v>25.6</v>
          </cell>
          <cell r="P108">
            <v>11</v>
          </cell>
          <cell r="R108">
            <v>9</v>
          </cell>
          <cell r="S108">
            <v>15</v>
          </cell>
          <cell r="U108">
            <v>35</v>
          </cell>
          <cell r="V108">
            <v>61</v>
          </cell>
        </row>
        <row r="109">
          <cell r="B109" t="str">
            <v>E022-01-0866/2019</v>
          </cell>
          <cell r="C109" t="str">
            <v>Edwin Kariuki MAINA</v>
          </cell>
          <cell r="D109">
            <v>9</v>
          </cell>
          <cell r="E109">
            <v>9.5</v>
          </cell>
          <cell r="G109">
            <v>9.25</v>
          </cell>
          <cell r="H109">
            <v>12</v>
          </cell>
          <cell r="I109">
            <v>12.5</v>
          </cell>
          <cell r="J109">
            <v>4.083333333333333</v>
          </cell>
          <cell r="K109">
            <v>13</v>
          </cell>
          <cell r="L109">
            <v>13</v>
          </cell>
          <cell r="N109">
            <v>13</v>
          </cell>
          <cell r="O109">
            <v>26.3</v>
          </cell>
          <cell r="P109">
            <v>6</v>
          </cell>
          <cell r="Q109">
            <v>6</v>
          </cell>
          <cell r="S109">
            <v>14</v>
          </cell>
          <cell r="U109">
            <v>26</v>
          </cell>
          <cell r="V109">
            <v>52</v>
          </cell>
        </row>
        <row r="110">
          <cell r="B110" t="str">
            <v>E022-01-2007/2019</v>
          </cell>
          <cell r="C110" t="str">
            <v>John Njuguna Kabi</v>
          </cell>
          <cell r="D110">
            <v>7.5</v>
          </cell>
          <cell r="E110">
            <v>9.5</v>
          </cell>
          <cell r="G110">
            <v>8.5</v>
          </cell>
          <cell r="H110">
            <v>14</v>
          </cell>
          <cell r="I110">
            <v>13</v>
          </cell>
          <cell r="J110">
            <v>4.5</v>
          </cell>
          <cell r="K110">
            <v>12</v>
          </cell>
          <cell r="L110">
            <v>12.5</v>
          </cell>
          <cell r="N110">
            <v>12.25</v>
          </cell>
          <cell r="O110">
            <v>25.1</v>
          </cell>
          <cell r="P110">
            <v>13</v>
          </cell>
          <cell r="Q110">
            <v>7</v>
          </cell>
          <cell r="S110">
            <v>16</v>
          </cell>
          <cell r="U110">
            <v>36</v>
          </cell>
          <cell r="V110">
            <v>61</v>
          </cell>
        </row>
        <row r="111">
          <cell r="B111" t="str">
            <v>E022-01-1087/2018</v>
          </cell>
          <cell r="C111" t="str">
            <v>Humprey Muasya Mutua</v>
          </cell>
          <cell r="D111">
            <v>9</v>
          </cell>
          <cell r="E111">
            <v>9.5</v>
          </cell>
          <cell r="G111">
            <v>9.25</v>
          </cell>
          <cell r="H111">
            <v>10</v>
          </cell>
          <cell r="I111">
            <v>10</v>
          </cell>
          <cell r="J111">
            <v>3.333333333333333</v>
          </cell>
          <cell r="K111">
            <v>13</v>
          </cell>
          <cell r="L111">
            <v>13.5</v>
          </cell>
          <cell r="N111">
            <v>13.25</v>
          </cell>
          <cell r="O111">
            <v>26.2</v>
          </cell>
          <cell r="P111">
            <v>5</v>
          </cell>
          <cell r="R111">
            <v>9</v>
          </cell>
          <cell r="T111">
            <v>18</v>
          </cell>
          <cell r="U111">
            <v>32</v>
          </cell>
          <cell r="V111">
            <v>58</v>
          </cell>
        </row>
        <row r="112">
          <cell r="B112" t="str">
            <v>E022-01-1755/2018</v>
          </cell>
          <cell r="C112" t="str">
            <v>Quinton Muriuki Wanjohi</v>
          </cell>
          <cell r="D112">
            <v>9</v>
          </cell>
          <cell r="E112">
            <v>9.5</v>
          </cell>
          <cell r="G112">
            <v>9.25</v>
          </cell>
          <cell r="H112">
            <v>13</v>
          </cell>
          <cell r="I112">
            <v>13</v>
          </cell>
          <cell r="J112">
            <v>4.3333333333333339</v>
          </cell>
          <cell r="K112">
            <v>12</v>
          </cell>
          <cell r="L112">
            <v>12.5</v>
          </cell>
          <cell r="N112">
            <v>12.25</v>
          </cell>
          <cell r="O112">
            <v>25.8</v>
          </cell>
          <cell r="P112">
            <v>8</v>
          </cell>
          <cell r="R112">
            <v>9</v>
          </cell>
          <cell r="S112">
            <v>11</v>
          </cell>
          <cell r="U112">
            <v>28</v>
          </cell>
          <cell r="V112">
            <v>54</v>
          </cell>
        </row>
        <row r="113">
          <cell r="B113" t="str">
            <v>E022-01-1887/2018</v>
          </cell>
          <cell r="C113" t="str">
            <v>Elias Nderitu Ndumo</v>
          </cell>
          <cell r="D113">
            <v>9</v>
          </cell>
          <cell r="E113">
            <v>9.5</v>
          </cell>
          <cell r="G113">
            <v>9.25</v>
          </cell>
          <cell r="H113">
            <v>11</v>
          </cell>
          <cell r="I113">
            <v>11</v>
          </cell>
          <cell r="J113">
            <v>3.6666666666666665</v>
          </cell>
          <cell r="K113">
            <v>13</v>
          </cell>
          <cell r="L113">
            <v>13</v>
          </cell>
          <cell r="N113">
            <v>13</v>
          </cell>
          <cell r="O113">
            <v>22.3</v>
          </cell>
          <cell r="P113">
            <v>3</v>
          </cell>
          <cell r="Q113">
            <v>3</v>
          </cell>
          <cell r="S113">
            <v>8</v>
          </cell>
          <cell r="U113">
            <v>14</v>
          </cell>
          <cell r="V113">
            <v>36</v>
          </cell>
        </row>
        <row r="114">
          <cell r="B114" t="str">
            <v>E022-01-2069/2018</v>
          </cell>
          <cell r="C114" t="str">
            <v>Eizabeth Mugure Maina</v>
          </cell>
          <cell r="D114">
            <v>8.5</v>
          </cell>
          <cell r="E114">
            <v>9</v>
          </cell>
          <cell r="G114">
            <v>8.75</v>
          </cell>
          <cell r="H114">
            <v>13</v>
          </cell>
          <cell r="I114">
            <v>13</v>
          </cell>
          <cell r="J114">
            <v>4.3333333333333339</v>
          </cell>
          <cell r="K114">
            <v>12</v>
          </cell>
          <cell r="L114">
            <v>12.5</v>
          </cell>
          <cell r="N114">
            <v>12.25</v>
          </cell>
          <cell r="O114">
            <v>21</v>
          </cell>
          <cell r="P114">
            <v>2</v>
          </cell>
          <cell r="R114">
            <v>7</v>
          </cell>
          <cell r="T114">
            <v>3</v>
          </cell>
          <cell r="U114">
            <v>12</v>
          </cell>
          <cell r="V114">
            <v>33</v>
          </cell>
        </row>
        <row r="115">
          <cell r="B115" t="str">
            <v>E022-01-0698/2017</v>
          </cell>
          <cell r="C115" t="str">
            <v>Muriuki Simon Mwangi</v>
          </cell>
          <cell r="D115">
            <v>7</v>
          </cell>
          <cell r="E115">
            <v>8</v>
          </cell>
          <cell r="G115">
            <v>7.5</v>
          </cell>
          <cell r="J115">
            <v>0</v>
          </cell>
          <cell r="K115">
            <v>12</v>
          </cell>
          <cell r="L115">
            <v>12.5</v>
          </cell>
          <cell r="N115">
            <v>12.25</v>
          </cell>
          <cell r="O115">
            <v>19.8</v>
          </cell>
          <cell r="P115">
            <v>11</v>
          </cell>
          <cell r="R115">
            <v>12</v>
          </cell>
          <cell r="T115">
            <v>9</v>
          </cell>
          <cell r="U115">
            <v>32</v>
          </cell>
          <cell r="V115">
            <v>52</v>
          </cell>
        </row>
        <row r="116">
          <cell r="B116" t="str">
            <v>E022-01-1097/2018</v>
          </cell>
          <cell r="C116" t="str">
            <v>Johnstone Gakonya NDUNG'U</v>
          </cell>
          <cell r="D116">
            <v>7</v>
          </cell>
          <cell r="E116">
            <v>8</v>
          </cell>
          <cell r="G116">
            <v>7.5</v>
          </cell>
          <cell r="J116">
            <v>0</v>
          </cell>
          <cell r="K116">
            <v>12</v>
          </cell>
          <cell r="L116">
            <v>12.5</v>
          </cell>
          <cell r="N116">
            <v>12.25</v>
          </cell>
          <cell r="O116">
            <v>19.8</v>
          </cell>
          <cell r="U116" t="str">
            <v/>
          </cell>
          <cell r="V116">
            <v>20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 Wambui   KABURA</v>
          </cell>
          <cell r="D15">
            <v>10</v>
          </cell>
          <cell r="E15">
            <v>33</v>
          </cell>
          <cell r="F15">
            <v>11</v>
          </cell>
          <cell r="G15">
            <v>20.416666666666668</v>
          </cell>
          <cell r="H15">
            <v>8.6</v>
          </cell>
          <cell r="I15">
            <v>42</v>
          </cell>
          <cell r="J15">
            <v>0</v>
          </cell>
          <cell r="K15">
            <v>17</v>
          </cell>
          <cell r="L15">
            <v>37.4</v>
          </cell>
          <cell r="M15">
            <v>11</v>
          </cell>
          <cell r="N15">
            <v>0</v>
          </cell>
          <cell r="O15">
            <v>2</v>
          </cell>
          <cell r="P15">
            <v>16</v>
          </cell>
          <cell r="Q15">
            <v>0</v>
          </cell>
          <cell r="R15">
            <v>20.714285714285715</v>
          </cell>
          <cell r="S15">
            <v>58</v>
          </cell>
        </row>
        <row r="16">
          <cell r="B16" t="str">
            <v>E022-01-1013/2020</v>
          </cell>
          <cell r="C16" t="str">
            <v>Stephen Mwangi MAINA</v>
          </cell>
          <cell r="D16">
            <v>13</v>
          </cell>
          <cell r="E16">
            <v>28</v>
          </cell>
          <cell r="F16">
            <v>12</v>
          </cell>
          <cell r="G16">
            <v>21.666666666666668</v>
          </cell>
          <cell r="H16">
            <v>0</v>
          </cell>
          <cell r="I16">
            <v>45</v>
          </cell>
          <cell r="J16">
            <v>0</v>
          </cell>
          <cell r="K16">
            <v>9</v>
          </cell>
          <cell r="L16">
            <v>30.7</v>
          </cell>
          <cell r="M16">
            <v>10</v>
          </cell>
          <cell r="N16">
            <v>0</v>
          </cell>
          <cell r="O16">
            <v>15</v>
          </cell>
          <cell r="P16">
            <v>0</v>
          </cell>
          <cell r="Q16">
            <v>0</v>
          </cell>
          <cell r="R16">
            <v>17.857142857142858</v>
          </cell>
          <cell r="S16">
            <v>49</v>
          </cell>
        </row>
        <row r="17">
          <cell r="B17" t="str">
            <v>E022-01-1014/2020</v>
          </cell>
          <cell r="C17" t="str">
            <v>Joseph Kamau WAINAINA</v>
          </cell>
          <cell r="D17">
            <v>13</v>
          </cell>
          <cell r="E17">
            <v>28</v>
          </cell>
          <cell r="F17">
            <v>13</v>
          </cell>
          <cell r="G17">
            <v>22.166666666666668</v>
          </cell>
          <cell r="H17">
            <v>8.6</v>
          </cell>
          <cell r="I17">
            <v>45</v>
          </cell>
          <cell r="J17">
            <v>0</v>
          </cell>
          <cell r="K17">
            <v>17.600000000000001</v>
          </cell>
          <cell r="L17">
            <v>39.799999999999997</v>
          </cell>
          <cell r="M17">
            <v>14</v>
          </cell>
          <cell r="N17">
            <v>0</v>
          </cell>
          <cell r="O17">
            <v>10</v>
          </cell>
          <cell r="P17">
            <v>0</v>
          </cell>
          <cell r="Q17">
            <v>10</v>
          </cell>
          <cell r="R17">
            <v>24.285714285714285</v>
          </cell>
          <cell r="S17">
            <v>64</v>
          </cell>
        </row>
        <row r="18">
          <cell r="B18" t="str">
            <v>E022-01-1015/2020</v>
          </cell>
          <cell r="C18" t="str">
            <v>Denis Wanyaga GITAU</v>
          </cell>
          <cell r="D18">
            <v>13</v>
          </cell>
          <cell r="E18">
            <v>0</v>
          </cell>
          <cell r="F18">
            <v>0</v>
          </cell>
          <cell r="G18">
            <v>8.6666666666666661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8.6999999999999993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 t="str">
            <v/>
          </cell>
          <cell r="S18">
            <v>9</v>
          </cell>
        </row>
        <row r="19">
          <cell r="B19" t="str">
            <v>E022-01-1016/2020</v>
          </cell>
          <cell r="C19" t="str">
            <v>Moses Kimuhu WAITI</v>
          </cell>
          <cell r="D19">
            <v>13</v>
          </cell>
          <cell r="E19">
            <v>24</v>
          </cell>
          <cell r="F19">
            <v>16</v>
          </cell>
          <cell r="G19">
            <v>22.666666666666668</v>
          </cell>
          <cell r="H19">
            <v>8</v>
          </cell>
          <cell r="I19">
            <v>38</v>
          </cell>
          <cell r="J19">
            <v>0</v>
          </cell>
          <cell r="K19">
            <v>15.600000000000001</v>
          </cell>
          <cell r="L19">
            <v>38.299999999999997</v>
          </cell>
          <cell r="M19">
            <v>22</v>
          </cell>
          <cell r="N19">
            <v>0</v>
          </cell>
          <cell r="O19">
            <v>0</v>
          </cell>
          <cell r="P19">
            <v>19</v>
          </cell>
          <cell r="Q19">
            <v>0</v>
          </cell>
          <cell r="R19">
            <v>29.285714285714285</v>
          </cell>
          <cell r="S19">
            <v>68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13</v>
          </cell>
          <cell r="E20">
            <v>24</v>
          </cell>
          <cell r="F20">
            <v>12</v>
          </cell>
          <cell r="G20">
            <v>20.666666666666668</v>
          </cell>
          <cell r="H20">
            <v>8</v>
          </cell>
          <cell r="I20">
            <v>38</v>
          </cell>
          <cell r="J20">
            <v>0</v>
          </cell>
          <cell r="K20">
            <v>15.600000000000001</v>
          </cell>
          <cell r="L20">
            <v>36.299999999999997</v>
          </cell>
          <cell r="M20">
            <v>5</v>
          </cell>
          <cell r="N20">
            <v>0</v>
          </cell>
          <cell r="O20">
            <v>14</v>
          </cell>
          <cell r="P20">
            <v>10</v>
          </cell>
          <cell r="Q20">
            <v>0</v>
          </cell>
          <cell r="R20">
            <v>20.714285714285715</v>
          </cell>
          <cell r="S20">
            <v>57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8</v>
          </cell>
          <cell r="E21">
            <v>25</v>
          </cell>
          <cell r="F21">
            <v>13</v>
          </cell>
          <cell r="G21">
            <v>18.083333333333332</v>
          </cell>
          <cell r="H21">
            <v>6</v>
          </cell>
          <cell r="I21">
            <v>33</v>
          </cell>
          <cell r="J21">
            <v>0</v>
          </cell>
          <cell r="K21">
            <v>12.6</v>
          </cell>
          <cell r="L21">
            <v>30.7</v>
          </cell>
          <cell r="M21">
            <v>10</v>
          </cell>
          <cell r="N21">
            <v>18</v>
          </cell>
          <cell r="O21">
            <v>0</v>
          </cell>
          <cell r="P21">
            <v>16</v>
          </cell>
          <cell r="Q21">
            <v>0</v>
          </cell>
          <cell r="R21">
            <v>31.428571428571427</v>
          </cell>
          <cell r="S21">
            <v>62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12</v>
          </cell>
          <cell r="E22">
            <v>34</v>
          </cell>
          <cell r="F22">
            <v>10</v>
          </cell>
          <cell r="G22">
            <v>21.5</v>
          </cell>
          <cell r="H22">
            <v>7.3</v>
          </cell>
          <cell r="I22">
            <v>42</v>
          </cell>
          <cell r="J22">
            <v>0</v>
          </cell>
          <cell r="K22">
            <v>15.7</v>
          </cell>
          <cell r="L22">
            <v>37.200000000000003</v>
          </cell>
          <cell r="M22">
            <v>3</v>
          </cell>
          <cell r="N22">
            <v>0</v>
          </cell>
          <cell r="O22">
            <v>0</v>
          </cell>
          <cell r="P22">
            <v>7</v>
          </cell>
          <cell r="Q22">
            <v>0</v>
          </cell>
          <cell r="R22">
            <v>7.1428571428571432</v>
          </cell>
          <cell r="S22">
            <v>44</v>
          </cell>
        </row>
        <row r="23">
          <cell r="B23" t="str">
            <v>E022-01-1021/2020</v>
          </cell>
          <cell r="C23" t="str">
            <v>David Kihara WANG'OMBE</v>
          </cell>
          <cell r="D23">
            <v>14</v>
          </cell>
          <cell r="E23">
            <v>28</v>
          </cell>
          <cell r="F23">
            <v>13</v>
          </cell>
          <cell r="G23">
            <v>22.833333333333332</v>
          </cell>
          <cell r="H23">
            <v>7.3</v>
          </cell>
          <cell r="I23">
            <v>29</v>
          </cell>
          <cell r="J23">
            <v>0</v>
          </cell>
          <cell r="K23">
            <v>13.100000000000001</v>
          </cell>
          <cell r="L23">
            <v>35.9</v>
          </cell>
          <cell r="M23">
            <v>12</v>
          </cell>
          <cell r="N23">
            <v>18</v>
          </cell>
          <cell r="O23">
            <v>0</v>
          </cell>
          <cell r="P23">
            <v>0</v>
          </cell>
          <cell r="Q23">
            <v>0</v>
          </cell>
          <cell r="R23">
            <v>21.428571428571427</v>
          </cell>
          <cell r="S23">
            <v>57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14</v>
          </cell>
          <cell r="E24">
            <v>33</v>
          </cell>
          <cell r="F24">
            <v>12</v>
          </cell>
          <cell r="G24">
            <v>23.583333333333332</v>
          </cell>
          <cell r="H24">
            <v>8.6</v>
          </cell>
          <cell r="I24">
            <v>45</v>
          </cell>
          <cell r="J24">
            <v>0</v>
          </cell>
          <cell r="K24">
            <v>17.600000000000001</v>
          </cell>
          <cell r="L24">
            <v>41.2</v>
          </cell>
          <cell r="M24">
            <v>1</v>
          </cell>
          <cell r="N24">
            <v>0</v>
          </cell>
          <cell r="O24">
            <v>16</v>
          </cell>
          <cell r="P24">
            <v>14</v>
          </cell>
          <cell r="Q24">
            <v>0</v>
          </cell>
          <cell r="R24">
            <v>22.142857142857142</v>
          </cell>
          <cell r="S24">
            <v>63</v>
          </cell>
        </row>
        <row r="25">
          <cell r="B25" t="str">
            <v>E022-01-1024/2020</v>
          </cell>
          <cell r="C25" t="str">
            <v>John Kabue MUMBI</v>
          </cell>
          <cell r="D25">
            <v>9</v>
          </cell>
          <cell r="E25">
            <v>19</v>
          </cell>
          <cell r="F25">
            <v>13</v>
          </cell>
          <cell r="G25">
            <v>17.25</v>
          </cell>
          <cell r="H25">
            <v>6</v>
          </cell>
          <cell r="I25">
            <v>33</v>
          </cell>
          <cell r="J25">
            <v>0</v>
          </cell>
          <cell r="K25">
            <v>12.6</v>
          </cell>
          <cell r="L25">
            <v>29.9</v>
          </cell>
          <cell r="M25">
            <v>11</v>
          </cell>
          <cell r="N25">
            <v>0</v>
          </cell>
          <cell r="O25">
            <v>14</v>
          </cell>
          <cell r="P25">
            <v>17</v>
          </cell>
          <cell r="Q25">
            <v>0</v>
          </cell>
          <cell r="R25">
            <v>30</v>
          </cell>
          <cell r="S25">
            <v>60</v>
          </cell>
        </row>
        <row r="26">
          <cell r="B26" t="str">
            <v>E022-01-1025/2020</v>
          </cell>
          <cell r="C26" t="str">
            <v>David Budi WAWERU</v>
          </cell>
          <cell r="D26">
            <v>14</v>
          </cell>
          <cell r="E26">
            <v>28</v>
          </cell>
          <cell r="F26">
            <v>15</v>
          </cell>
          <cell r="G26">
            <v>23.833333333333332</v>
          </cell>
          <cell r="H26">
            <v>7.3</v>
          </cell>
          <cell r="I26">
            <v>29</v>
          </cell>
          <cell r="J26">
            <v>0</v>
          </cell>
          <cell r="K26">
            <v>13.100000000000001</v>
          </cell>
          <cell r="L26">
            <v>36.9</v>
          </cell>
          <cell r="M26">
            <v>11</v>
          </cell>
          <cell r="N26">
            <v>0</v>
          </cell>
          <cell r="O26">
            <v>14</v>
          </cell>
          <cell r="P26">
            <v>11</v>
          </cell>
          <cell r="Q26">
            <v>0</v>
          </cell>
          <cell r="R26">
            <v>25.714285714285715</v>
          </cell>
          <cell r="S26">
            <v>63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7.5</v>
          </cell>
          <cell r="E27">
            <v>19</v>
          </cell>
          <cell r="F27">
            <v>11</v>
          </cell>
          <cell r="G27">
            <v>15.25</v>
          </cell>
          <cell r="H27">
            <v>4.5999999999999996</v>
          </cell>
          <cell r="I27">
            <v>33</v>
          </cell>
          <cell r="J27">
            <v>0</v>
          </cell>
          <cell r="K27">
            <v>11.200000000000001</v>
          </cell>
          <cell r="L27">
            <v>26.5</v>
          </cell>
          <cell r="M27">
            <v>25</v>
          </cell>
          <cell r="N27">
            <v>0</v>
          </cell>
          <cell r="O27">
            <v>16</v>
          </cell>
          <cell r="P27">
            <v>12</v>
          </cell>
          <cell r="Q27">
            <v>0</v>
          </cell>
          <cell r="R27">
            <v>37.857142857142854</v>
          </cell>
          <cell r="S27">
            <v>64</v>
          </cell>
        </row>
        <row r="28">
          <cell r="B28" t="str">
            <v>E022-01-1027/2020</v>
          </cell>
          <cell r="C28" t="str">
            <v>Alfred  GITHINJI</v>
          </cell>
          <cell r="D28">
            <v>11</v>
          </cell>
          <cell r="E28">
            <v>28</v>
          </cell>
          <cell r="F28">
            <v>13</v>
          </cell>
          <cell r="G28">
            <v>20.833333333333332</v>
          </cell>
          <cell r="H28">
            <v>0</v>
          </cell>
          <cell r="I28">
            <v>45</v>
          </cell>
          <cell r="J28">
            <v>0</v>
          </cell>
          <cell r="K28">
            <v>9</v>
          </cell>
          <cell r="L28">
            <v>29.8</v>
          </cell>
          <cell r="M28">
            <v>20</v>
          </cell>
          <cell r="N28">
            <v>18</v>
          </cell>
          <cell r="O28">
            <v>0</v>
          </cell>
          <cell r="P28">
            <v>17</v>
          </cell>
          <cell r="Q28">
            <v>0</v>
          </cell>
          <cell r="R28">
            <v>39.285714285714285</v>
          </cell>
          <cell r="S28">
            <v>69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14</v>
          </cell>
          <cell r="E29">
            <v>28</v>
          </cell>
          <cell r="F29">
            <v>10</v>
          </cell>
          <cell r="G29">
            <v>21.333333333333332</v>
          </cell>
          <cell r="H29">
            <v>7.3</v>
          </cell>
          <cell r="I29">
            <v>29</v>
          </cell>
          <cell r="J29">
            <v>0</v>
          </cell>
          <cell r="K29">
            <v>13.100000000000001</v>
          </cell>
          <cell r="L29">
            <v>34.4</v>
          </cell>
          <cell r="M29">
            <v>2</v>
          </cell>
          <cell r="N29">
            <v>0</v>
          </cell>
          <cell r="O29">
            <v>13</v>
          </cell>
          <cell r="P29">
            <v>0</v>
          </cell>
          <cell r="Q29">
            <v>0</v>
          </cell>
          <cell r="R29">
            <v>10.714285714285714</v>
          </cell>
          <cell r="S29">
            <v>45</v>
          </cell>
        </row>
        <row r="30">
          <cell r="B30" t="str">
            <v>E022-01-1029/2020</v>
          </cell>
          <cell r="C30" t="str">
            <v>George Muhia NGOTHO</v>
          </cell>
          <cell r="D30">
            <v>11</v>
          </cell>
          <cell r="E30">
            <v>33</v>
          </cell>
          <cell r="F30">
            <v>12</v>
          </cell>
          <cell r="G30">
            <v>21.583333333333332</v>
          </cell>
          <cell r="H30">
            <v>0</v>
          </cell>
          <cell r="I30">
            <v>34</v>
          </cell>
          <cell r="J30">
            <v>0</v>
          </cell>
          <cell r="K30">
            <v>6.8000000000000007</v>
          </cell>
          <cell r="L30">
            <v>28.4</v>
          </cell>
          <cell r="M30">
            <v>5</v>
          </cell>
          <cell r="N30">
            <v>0</v>
          </cell>
          <cell r="O30">
            <v>14</v>
          </cell>
          <cell r="P30">
            <v>12</v>
          </cell>
          <cell r="Q30">
            <v>0</v>
          </cell>
          <cell r="R30">
            <v>22.142857142857142</v>
          </cell>
          <cell r="S30">
            <v>51</v>
          </cell>
        </row>
        <row r="31">
          <cell r="B31" t="str">
            <v>E022-01-1030/2020</v>
          </cell>
          <cell r="C31" t="str">
            <v>Denis Karanja NJUGUNA</v>
          </cell>
          <cell r="D31">
            <v>13</v>
          </cell>
          <cell r="E31">
            <v>24</v>
          </cell>
          <cell r="F31">
            <v>11</v>
          </cell>
          <cell r="G31">
            <v>20.166666666666668</v>
          </cell>
          <cell r="H31">
            <v>8</v>
          </cell>
          <cell r="I31">
            <v>38</v>
          </cell>
          <cell r="J31">
            <v>0</v>
          </cell>
          <cell r="K31">
            <v>15.600000000000001</v>
          </cell>
          <cell r="L31">
            <v>35.799999999999997</v>
          </cell>
          <cell r="M31">
            <v>12</v>
          </cell>
          <cell r="N31">
            <v>0</v>
          </cell>
          <cell r="O31">
            <v>5</v>
          </cell>
          <cell r="P31">
            <v>0</v>
          </cell>
          <cell r="Q31">
            <v>11</v>
          </cell>
          <cell r="R31">
            <v>20</v>
          </cell>
          <cell r="S31">
            <v>56</v>
          </cell>
        </row>
        <row r="32">
          <cell r="B32" t="str">
            <v>E022-01-1031/2020</v>
          </cell>
          <cell r="C32" t="str">
            <v>Alex Kamau WANGARI</v>
          </cell>
          <cell r="D32">
            <v>12.5</v>
          </cell>
          <cell r="E32">
            <v>33</v>
          </cell>
          <cell r="F32">
            <v>0</v>
          </cell>
          <cell r="G32">
            <v>24.875</v>
          </cell>
          <cell r="H32">
            <v>0</v>
          </cell>
          <cell r="I32">
            <v>34</v>
          </cell>
          <cell r="J32">
            <v>0</v>
          </cell>
          <cell r="K32">
            <v>6.8000000000000007</v>
          </cell>
          <cell r="L32">
            <v>31.7</v>
          </cell>
          <cell r="M32">
            <v>14</v>
          </cell>
          <cell r="N32">
            <v>0</v>
          </cell>
          <cell r="O32">
            <v>12</v>
          </cell>
          <cell r="P32">
            <v>13</v>
          </cell>
          <cell r="Q32">
            <v>0</v>
          </cell>
          <cell r="R32">
            <v>27.857142857142858</v>
          </cell>
          <cell r="S32">
            <v>60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14</v>
          </cell>
          <cell r="E33">
            <v>23</v>
          </cell>
          <cell r="F33">
            <v>5.5</v>
          </cell>
          <cell r="G33">
            <v>17.833333333333332</v>
          </cell>
          <cell r="H33">
            <v>0</v>
          </cell>
          <cell r="I33">
            <v>30</v>
          </cell>
          <cell r="J33">
            <v>0</v>
          </cell>
          <cell r="K33">
            <v>6</v>
          </cell>
          <cell r="L33">
            <v>23.8</v>
          </cell>
          <cell r="M33">
            <v>10</v>
          </cell>
          <cell r="N33">
            <v>0</v>
          </cell>
          <cell r="O33">
            <v>15</v>
          </cell>
          <cell r="P33">
            <v>11</v>
          </cell>
          <cell r="Q33">
            <v>0</v>
          </cell>
          <cell r="R33">
            <v>25.714285714285715</v>
          </cell>
          <cell r="S33">
            <v>50</v>
          </cell>
        </row>
        <row r="34">
          <cell r="B34" t="str">
            <v>E022-01-1033/2020</v>
          </cell>
          <cell r="C34" t="str">
            <v>Simon Mwaura GICHIRI</v>
          </cell>
          <cell r="D34">
            <v>13</v>
          </cell>
          <cell r="E34">
            <v>24</v>
          </cell>
          <cell r="F34">
            <v>12</v>
          </cell>
          <cell r="G34">
            <v>20.666666666666668</v>
          </cell>
          <cell r="H34">
            <v>8</v>
          </cell>
          <cell r="I34">
            <v>38</v>
          </cell>
          <cell r="J34">
            <v>0</v>
          </cell>
          <cell r="K34">
            <v>15.600000000000001</v>
          </cell>
          <cell r="L34">
            <v>36.299999999999997</v>
          </cell>
          <cell r="M34">
            <v>15</v>
          </cell>
          <cell r="N34">
            <v>0</v>
          </cell>
          <cell r="O34">
            <v>13</v>
          </cell>
          <cell r="P34">
            <v>0</v>
          </cell>
          <cell r="Q34">
            <v>16</v>
          </cell>
          <cell r="R34">
            <v>31.428571428571427</v>
          </cell>
          <cell r="S34">
            <v>68</v>
          </cell>
        </row>
        <row r="35">
          <cell r="B35" t="str">
            <v>E022-01-1035/2020</v>
          </cell>
          <cell r="C35" t="str">
            <v>Agnes Mulekye MUTEMI</v>
          </cell>
          <cell r="D35">
            <v>13</v>
          </cell>
          <cell r="E35">
            <v>32</v>
          </cell>
          <cell r="F35">
            <v>14</v>
          </cell>
          <cell r="G35">
            <v>23.666666666666668</v>
          </cell>
          <cell r="H35">
            <v>8.6</v>
          </cell>
          <cell r="I35">
            <v>40</v>
          </cell>
          <cell r="J35">
            <v>0</v>
          </cell>
          <cell r="K35">
            <v>16.600000000000001</v>
          </cell>
          <cell r="L35">
            <v>40.299999999999997</v>
          </cell>
          <cell r="M35">
            <v>13</v>
          </cell>
          <cell r="N35">
            <v>0</v>
          </cell>
          <cell r="O35">
            <v>15</v>
          </cell>
          <cell r="P35">
            <v>5</v>
          </cell>
          <cell r="Q35">
            <v>0</v>
          </cell>
          <cell r="R35">
            <v>23.571428571428573</v>
          </cell>
          <cell r="S35">
            <v>64</v>
          </cell>
        </row>
        <row r="36">
          <cell r="B36" t="str">
            <v>E022-01-1038/2020</v>
          </cell>
          <cell r="C36" t="str">
            <v>Ian Kamau NJUGUNA</v>
          </cell>
          <cell r="D36">
            <v>9</v>
          </cell>
          <cell r="E36">
            <v>19</v>
          </cell>
          <cell r="F36">
            <v>10</v>
          </cell>
          <cell r="G36">
            <v>15.75</v>
          </cell>
          <cell r="H36">
            <v>8.6</v>
          </cell>
          <cell r="I36">
            <v>36</v>
          </cell>
          <cell r="J36">
            <v>0</v>
          </cell>
          <cell r="K36">
            <v>15.8</v>
          </cell>
          <cell r="L36">
            <v>31.6</v>
          </cell>
          <cell r="M36">
            <v>16</v>
          </cell>
          <cell r="N36">
            <v>0</v>
          </cell>
          <cell r="O36">
            <v>13</v>
          </cell>
          <cell r="P36">
            <v>0</v>
          </cell>
          <cell r="Q36">
            <v>13</v>
          </cell>
          <cell r="R36">
            <v>30</v>
          </cell>
          <cell r="S36">
            <v>62</v>
          </cell>
        </row>
        <row r="37">
          <cell r="B37" t="str">
            <v>E022-01-1040/2020</v>
          </cell>
          <cell r="C37" t="str">
            <v>Salome Mukuhi KIIRIA</v>
          </cell>
          <cell r="D37">
            <v>9</v>
          </cell>
          <cell r="E37">
            <v>34</v>
          </cell>
          <cell r="F37">
            <v>12</v>
          </cell>
          <cell r="G37">
            <v>20.499999999999996</v>
          </cell>
          <cell r="H37">
            <v>7.3</v>
          </cell>
          <cell r="I37">
            <v>42</v>
          </cell>
          <cell r="J37">
            <v>0</v>
          </cell>
          <cell r="K37">
            <v>15.7</v>
          </cell>
          <cell r="L37">
            <v>36.200000000000003</v>
          </cell>
          <cell r="M37">
            <v>16</v>
          </cell>
          <cell r="N37">
            <v>0</v>
          </cell>
          <cell r="O37">
            <v>15</v>
          </cell>
          <cell r="P37">
            <v>16</v>
          </cell>
          <cell r="Q37">
            <v>0</v>
          </cell>
          <cell r="R37">
            <v>33.571428571428569</v>
          </cell>
          <cell r="S37">
            <v>70</v>
          </cell>
        </row>
        <row r="38">
          <cell r="B38" t="str">
            <v>E022-01-1041/2020</v>
          </cell>
          <cell r="C38" t="str">
            <v>Moses Mwangi KANGETHE</v>
          </cell>
          <cell r="D38">
            <v>14</v>
          </cell>
          <cell r="E38">
            <v>28</v>
          </cell>
          <cell r="F38">
            <v>18</v>
          </cell>
          <cell r="G38">
            <v>25.333333333333332</v>
          </cell>
          <cell r="H38">
            <v>9.3000000000000007</v>
          </cell>
          <cell r="I38">
            <v>37</v>
          </cell>
          <cell r="J38">
            <v>0</v>
          </cell>
          <cell r="K38">
            <v>16.7</v>
          </cell>
          <cell r="L38">
            <v>42</v>
          </cell>
          <cell r="M38">
            <v>11</v>
          </cell>
          <cell r="N38">
            <v>0</v>
          </cell>
          <cell r="O38">
            <v>9</v>
          </cell>
          <cell r="P38">
            <v>0</v>
          </cell>
          <cell r="Q38">
            <v>17</v>
          </cell>
          <cell r="R38">
            <v>26.428571428571427</v>
          </cell>
          <cell r="S38">
            <v>68</v>
          </cell>
        </row>
        <row r="39">
          <cell r="B39" t="str">
            <v>E022-01-1042/2020</v>
          </cell>
          <cell r="C39" t="str">
            <v>Stephen Munzyu MAINGI</v>
          </cell>
          <cell r="D39">
            <v>8</v>
          </cell>
          <cell r="E39">
            <v>29</v>
          </cell>
          <cell r="F39">
            <v>17</v>
          </cell>
          <cell r="G39">
            <v>21.083333333333332</v>
          </cell>
          <cell r="H39">
            <v>6</v>
          </cell>
          <cell r="I39">
            <v>43</v>
          </cell>
          <cell r="J39">
            <v>0</v>
          </cell>
          <cell r="K39">
            <v>14.6</v>
          </cell>
          <cell r="L39">
            <v>35.700000000000003</v>
          </cell>
          <cell r="M39">
            <v>18</v>
          </cell>
          <cell r="N39">
            <v>17</v>
          </cell>
          <cell r="O39">
            <v>0</v>
          </cell>
          <cell r="P39">
            <v>10</v>
          </cell>
          <cell r="Q39">
            <v>0</v>
          </cell>
          <cell r="R39">
            <v>32.142857142857146</v>
          </cell>
          <cell r="S39">
            <v>68</v>
          </cell>
        </row>
        <row r="40">
          <cell r="B40" t="str">
            <v>E022-01-1043/2020</v>
          </cell>
          <cell r="C40" t="str">
            <v>Amos Sila MULWA</v>
          </cell>
          <cell r="D40">
            <v>12</v>
          </cell>
          <cell r="E40">
            <v>34</v>
          </cell>
          <cell r="F40">
            <v>14</v>
          </cell>
          <cell r="G40">
            <v>23.499999999999996</v>
          </cell>
          <cell r="H40">
            <v>6.6</v>
          </cell>
          <cell r="I40">
            <v>42</v>
          </cell>
          <cell r="J40">
            <v>0</v>
          </cell>
          <cell r="K40">
            <v>15</v>
          </cell>
          <cell r="L40">
            <v>38.5</v>
          </cell>
          <cell r="M40">
            <v>19.5</v>
          </cell>
          <cell r="N40">
            <v>18</v>
          </cell>
          <cell r="O40">
            <v>0</v>
          </cell>
          <cell r="P40">
            <v>18</v>
          </cell>
          <cell r="Q40">
            <v>0</v>
          </cell>
          <cell r="R40">
            <v>39.642857142857146</v>
          </cell>
          <cell r="S40">
            <v>78</v>
          </cell>
        </row>
        <row r="41">
          <cell r="B41" t="str">
            <v>E022-01-1044/2020</v>
          </cell>
          <cell r="C41" t="str">
            <v>Muthawa  KIVAA</v>
          </cell>
          <cell r="D41">
            <v>9</v>
          </cell>
          <cell r="E41">
            <v>31</v>
          </cell>
          <cell r="F41">
            <v>3</v>
          </cell>
          <cell r="G41">
            <v>15.25</v>
          </cell>
          <cell r="H41">
            <v>4.5999999999999996</v>
          </cell>
          <cell r="I41">
            <v>35</v>
          </cell>
          <cell r="J41">
            <v>0</v>
          </cell>
          <cell r="K41">
            <v>11.6</v>
          </cell>
          <cell r="L41">
            <v>26.9</v>
          </cell>
          <cell r="M41">
            <v>8</v>
          </cell>
          <cell r="N41">
            <v>11</v>
          </cell>
          <cell r="O41">
            <v>0</v>
          </cell>
          <cell r="P41">
            <v>14</v>
          </cell>
          <cell r="Q41">
            <v>0</v>
          </cell>
          <cell r="R41">
            <v>23.571428571428573</v>
          </cell>
          <cell r="S41">
            <v>50</v>
          </cell>
        </row>
        <row r="42">
          <cell r="B42" t="str">
            <v>E022-01-1045/2020</v>
          </cell>
          <cell r="C42" t="str">
            <v>Joshua  Maina  KAMAU</v>
          </cell>
          <cell r="D42">
            <v>10</v>
          </cell>
          <cell r="E42">
            <v>28</v>
          </cell>
          <cell r="F42">
            <v>14</v>
          </cell>
          <cell r="G42">
            <v>20.666666666666664</v>
          </cell>
          <cell r="H42">
            <v>0</v>
          </cell>
          <cell r="I42">
            <v>39</v>
          </cell>
          <cell r="J42">
            <v>0</v>
          </cell>
          <cell r="K42">
            <v>7.8000000000000007</v>
          </cell>
          <cell r="L42">
            <v>28.5</v>
          </cell>
          <cell r="M42">
            <v>5</v>
          </cell>
          <cell r="N42">
            <v>0</v>
          </cell>
          <cell r="O42">
            <v>13</v>
          </cell>
          <cell r="P42">
            <v>12</v>
          </cell>
          <cell r="Q42">
            <v>0</v>
          </cell>
          <cell r="R42">
            <v>21.428571428571427</v>
          </cell>
          <cell r="S42">
            <v>50</v>
          </cell>
        </row>
        <row r="43">
          <cell r="B43" t="str">
            <v>E022-01-1046/2020</v>
          </cell>
          <cell r="C43" t="str">
            <v>Sally Kinya KIMATHI</v>
          </cell>
          <cell r="D43">
            <v>13</v>
          </cell>
          <cell r="E43">
            <v>32</v>
          </cell>
          <cell r="F43">
            <v>15</v>
          </cell>
          <cell r="G43">
            <v>24.166666666666671</v>
          </cell>
          <cell r="H43">
            <v>8.6</v>
          </cell>
          <cell r="I43">
            <v>46</v>
          </cell>
          <cell r="J43">
            <v>0</v>
          </cell>
          <cell r="K43">
            <v>17.8</v>
          </cell>
          <cell r="L43">
            <v>42</v>
          </cell>
          <cell r="M43">
            <v>15</v>
          </cell>
          <cell r="N43">
            <v>0</v>
          </cell>
          <cell r="O43">
            <v>13</v>
          </cell>
          <cell r="P43">
            <v>16</v>
          </cell>
          <cell r="Q43">
            <v>0</v>
          </cell>
          <cell r="R43">
            <v>31.428571428571427</v>
          </cell>
          <cell r="S43">
            <v>73</v>
          </cell>
        </row>
        <row r="44">
          <cell r="B44" t="str">
            <v>E022-01-1047/2020</v>
          </cell>
          <cell r="C44" t="str">
            <v>Angela Waithera MAINA</v>
          </cell>
          <cell r="D44">
            <v>9</v>
          </cell>
          <cell r="E44">
            <v>15</v>
          </cell>
          <cell r="F44">
            <v>5.5</v>
          </cell>
          <cell r="G44">
            <v>12.5</v>
          </cell>
          <cell r="H44">
            <v>8</v>
          </cell>
          <cell r="I44">
            <v>36</v>
          </cell>
          <cell r="J44">
            <v>0</v>
          </cell>
          <cell r="K44">
            <v>15.2</v>
          </cell>
          <cell r="L44">
            <v>27.7</v>
          </cell>
          <cell r="M44">
            <v>15</v>
          </cell>
          <cell r="N44">
            <v>19</v>
          </cell>
          <cell r="O44">
            <v>0</v>
          </cell>
          <cell r="P44">
            <v>13</v>
          </cell>
          <cell r="Q44">
            <v>0</v>
          </cell>
          <cell r="R44">
            <v>33.571428571428569</v>
          </cell>
          <cell r="S44">
            <v>61</v>
          </cell>
        </row>
        <row r="45">
          <cell r="B45" t="str">
            <v>E022-01-1048/2020</v>
          </cell>
          <cell r="C45" t="str">
            <v>Tony Clinton Mutuma</v>
          </cell>
          <cell r="D45">
            <v>11.5</v>
          </cell>
          <cell r="E45">
            <v>33</v>
          </cell>
          <cell r="F45">
            <v>11</v>
          </cell>
          <cell r="G45">
            <v>21.416666666666668</v>
          </cell>
          <cell r="H45">
            <v>8.6</v>
          </cell>
          <cell r="I45">
            <v>39</v>
          </cell>
          <cell r="J45">
            <v>0</v>
          </cell>
          <cell r="K45">
            <v>16.400000000000002</v>
          </cell>
          <cell r="L45">
            <v>37.799999999999997</v>
          </cell>
          <cell r="M45">
            <v>20</v>
          </cell>
          <cell r="N45">
            <v>0</v>
          </cell>
          <cell r="O45">
            <v>15</v>
          </cell>
          <cell r="P45">
            <v>8</v>
          </cell>
          <cell r="Q45">
            <v>0</v>
          </cell>
          <cell r="R45">
            <v>30.714285714285715</v>
          </cell>
          <cell r="S45">
            <v>69</v>
          </cell>
        </row>
        <row r="46">
          <cell r="B46" t="str">
            <v>E022-01-1050/2020</v>
          </cell>
          <cell r="C46" t="str">
            <v>Lewis Murithi MWENDA</v>
          </cell>
          <cell r="D46">
            <v>9</v>
          </cell>
          <cell r="E46">
            <v>31</v>
          </cell>
          <cell r="F46">
            <v>3</v>
          </cell>
          <cell r="G46">
            <v>15.25</v>
          </cell>
          <cell r="H46">
            <v>4.5999999999999996</v>
          </cell>
          <cell r="I46">
            <v>35</v>
          </cell>
          <cell r="J46">
            <v>0</v>
          </cell>
          <cell r="K46">
            <v>11.6</v>
          </cell>
          <cell r="L46">
            <v>26.9</v>
          </cell>
          <cell r="M46">
            <v>17</v>
          </cell>
          <cell r="N46">
            <v>0</v>
          </cell>
          <cell r="O46">
            <v>17</v>
          </cell>
          <cell r="P46">
            <v>18</v>
          </cell>
          <cell r="Q46">
            <v>0</v>
          </cell>
          <cell r="R46">
            <v>37.142857142857146</v>
          </cell>
          <cell r="S46">
            <v>64</v>
          </cell>
        </row>
        <row r="47">
          <cell r="B47" t="str">
            <v>E022-01-1052/2020</v>
          </cell>
          <cell r="C47" t="str">
            <v>Victor MWIRIGI</v>
          </cell>
          <cell r="D47">
            <v>9</v>
          </cell>
          <cell r="E47">
            <v>31</v>
          </cell>
          <cell r="F47">
            <v>3</v>
          </cell>
          <cell r="G47">
            <v>15.25</v>
          </cell>
          <cell r="H47">
            <v>4.5999999999999996</v>
          </cell>
          <cell r="I47">
            <v>35</v>
          </cell>
          <cell r="J47">
            <v>0</v>
          </cell>
          <cell r="K47">
            <v>11.6</v>
          </cell>
          <cell r="L47">
            <v>26.9</v>
          </cell>
          <cell r="M47">
            <v>11</v>
          </cell>
          <cell r="N47">
            <v>0</v>
          </cell>
          <cell r="O47">
            <v>14</v>
          </cell>
          <cell r="P47">
            <v>17</v>
          </cell>
          <cell r="Q47">
            <v>0</v>
          </cell>
          <cell r="R47">
            <v>30</v>
          </cell>
          <cell r="S47">
            <v>57</v>
          </cell>
        </row>
        <row r="48">
          <cell r="B48" t="str">
            <v>E022-01-1054/2020</v>
          </cell>
          <cell r="C48" t="str">
            <v>Julius Righa MGHANGA</v>
          </cell>
          <cell r="D48">
            <v>10.5</v>
          </cell>
          <cell r="E48">
            <v>30</v>
          </cell>
          <cell r="F48">
            <v>12</v>
          </cell>
          <cell r="G48">
            <v>20.499999999999996</v>
          </cell>
          <cell r="H48">
            <v>6.6</v>
          </cell>
          <cell r="I48">
            <v>42</v>
          </cell>
          <cell r="J48">
            <v>0</v>
          </cell>
          <cell r="K48">
            <v>15</v>
          </cell>
          <cell r="L48">
            <v>35.5</v>
          </cell>
          <cell r="M48">
            <v>24</v>
          </cell>
          <cell r="N48">
            <v>0</v>
          </cell>
          <cell r="O48">
            <v>19</v>
          </cell>
          <cell r="P48">
            <v>19</v>
          </cell>
          <cell r="Q48">
            <v>0</v>
          </cell>
          <cell r="R48">
            <v>44.285714285714285</v>
          </cell>
          <cell r="S48">
            <v>80</v>
          </cell>
        </row>
        <row r="49">
          <cell r="B49" t="str">
            <v>E022-01-1055/2020</v>
          </cell>
          <cell r="C49" t="str">
            <v>Albert  NGIGI</v>
          </cell>
          <cell r="D49">
            <v>11</v>
          </cell>
          <cell r="E49">
            <v>28</v>
          </cell>
          <cell r="F49">
            <v>5</v>
          </cell>
          <cell r="G49">
            <v>16.833333333333332</v>
          </cell>
          <cell r="H49">
            <v>8</v>
          </cell>
          <cell r="I49">
            <v>40</v>
          </cell>
          <cell r="J49">
            <v>0</v>
          </cell>
          <cell r="K49">
            <v>16</v>
          </cell>
          <cell r="L49">
            <v>32.799999999999997</v>
          </cell>
          <cell r="M49">
            <v>18</v>
          </cell>
          <cell r="N49">
            <v>17.5</v>
          </cell>
          <cell r="O49">
            <v>0</v>
          </cell>
          <cell r="P49">
            <v>0</v>
          </cell>
          <cell r="Q49">
            <v>19</v>
          </cell>
          <cell r="R49">
            <v>38.928571428571431</v>
          </cell>
          <cell r="S49">
            <v>72</v>
          </cell>
        </row>
        <row r="50">
          <cell r="B50" t="str">
            <v>E022-01-1056/2020</v>
          </cell>
          <cell r="C50" t="str">
            <v>Michael Adrian NGURU</v>
          </cell>
          <cell r="D50">
            <v>9</v>
          </cell>
          <cell r="E50">
            <v>15</v>
          </cell>
          <cell r="F50">
            <v>5.5</v>
          </cell>
          <cell r="G50">
            <v>12.5</v>
          </cell>
          <cell r="H50">
            <v>8</v>
          </cell>
          <cell r="I50">
            <v>36</v>
          </cell>
          <cell r="J50">
            <v>0</v>
          </cell>
          <cell r="K50">
            <v>15.2</v>
          </cell>
          <cell r="L50">
            <v>27.7</v>
          </cell>
          <cell r="M50">
            <v>15</v>
          </cell>
          <cell r="N50">
            <v>0</v>
          </cell>
          <cell r="O50">
            <v>13</v>
          </cell>
          <cell r="P50">
            <v>8</v>
          </cell>
          <cell r="Q50">
            <v>0</v>
          </cell>
          <cell r="R50">
            <v>25.714285714285715</v>
          </cell>
          <cell r="S50">
            <v>53</v>
          </cell>
        </row>
        <row r="51">
          <cell r="B51" t="str">
            <v>E022-01-1057/2020</v>
          </cell>
          <cell r="C51" t="str">
            <v>Gad Kimathi MURITHI</v>
          </cell>
          <cell r="D51">
            <v>8</v>
          </cell>
          <cell r="E51">
            <v>24</v>
          </cell>
          <cell r="F51">
            <v>5</v>
          </cell>
          <cell r="G51">
            <v>13.833333333333334</v>
          </cell>
          <cell r="H51">
            <v>8.6</v>
          </cell>
          <cell r="I51">
            <v>34</v>
          </cell>
          <cell r="J51">
            <v>0</v>
          </cell>
          <cell r="K51">
            <v>15.4</v>
          </cell>
          <cell r="L51">
            <v>29.2</v>
          </cell>
          <cell r="M51">
            <v>21</v>
          </cell>
          <cell r="N51">
            <v>0</v>
          </cell>
          <cell r="O51">
            <v>12</v>
          </cell>
          <cell r="P51">
            <v>0</v>
          </cell>
          <cell r="Q51">
            <v>17</v>
          </cell>
          <cell r="R51">
            <v>35.714285714285715</v>
          </cell>
          <cell r="S51">
            <v>65</v>
          </cell>
        </row>
        <row r="52">
          <cell r="B52" t="str">
            <v>E022-01-1058/2020</v>
          </cell>
          <cell r="C52" t="str">
            <v>Brighton  Muriuki MURANGIRI</v>
          </cell>
          <cell r="D52">
            <v>12.5</v>
          </cell>
          <cell r="E52">
            <v>29</v>
          </cell>
          <cell r="F52">
            <v>5</v>
          </cell>
          <cell r="G52">
            <v>18.083333333333332</v>
          </cell>
          <cell r="H52">
            <v>8</v>
          </cell>
          <cell r="I52">
            <v>40</v>
          </cell>
          <cell r="J52">
            <v>0</v>
          </cell>
          <cell r="K52">
            <v>16</v>
          </cell>
          <cell r="L52">
            <v>34.1</v>
          </cell>
          <cell r="M52">
            <v>17</v>
          </cell>
          <cell r="N52">
            <v>15</v>
          </cell>
          <cell r="O52">
            <v>0</v>
          </cell>
          <cell r="P52">
            <v>0</v>
          </cell>
          <cell r="Q52">
            <v>17</v>
          </cell>
          <cell r="R52">
            <v>35</v>
          </cell>
          <cell r="S52">
            <v>69</v>
          </cell>
        </row>
        <row r="53">
          <cell r="B53" t="str">
            <v>E022-01-1060/2020</v>
          </cell>
          <cell r="C53" t="str">
            <v>Joshua  NYANDWAKI</v>
          </cell>
          <cell r="D53">
            <v>11</v>
          </cell>
          <cell r="E53">
            <v>24</v>
          </cell>
          <cell r="F53">
            <v>12</v>
          </cell>
          <cell r="G53">
            <v>19.333333333333332</v>
          </cell>
          <cell r="H53">
            <v>8.6</v>
          </cell>
          <cell r="I53">
            <v>28</v>
          </cell>
          <cell r="J53">
            <v>0</v>
          </cell>
          <cell r="K53">
            <v>14.2</v>
          </cell>
          <cell r="L53">
            <v>33.5</v>
          </cell>
          <cell r="M53">
            <v>15</v>
          </cell>
          <cell r="N53">
            <v>17</v>
          </cell>
          <cell r="O53">
            <v>0</v>
          </cell>
          <cell r="P53">
            <v>14</v>
          </cell>
          <cell r="Q53">
            <v>0</v>
          </cell>
          <cell r="R53">
            <v>32.857142857142854</v>
          </cell>
          <cell r="S53">
            <v>66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10.5</v>
          </cell>
          <cell r="E54">
            <v>30</v>
          </cell>
          <cell r="F54">
            <v>12</v>
          </cell>
          <cell r="G54">
            <v>20.499999999999996</v>
          </cell>
          <cell r="H54">
            <v>6.6</v>
          </cell>
          <cell r="I54">
            <v>42</v>
          </cell>
          <cell r="J54">
            <v>0</v>
          </cell>
          <cell r="K54">
            <v>15</v>
          </cell>
          <cell r="L54">
            <v>35.5</v>
          </cell>
          <cell r="M54">
            <v>6</v>
          </cell>
          <cell r="N54">
            <v>12</v>
          </cell>
          <cell r="O54">
            <v>0</v>
          </cell>
          <cell r="P54">
            <v>12</v>
          </cell>
          <cell r="Q54">
            <v>0</v>
          </cell>
          <cell r="R54">
            <v>21.428571428571427</v>
          </cell>
          <cell r="S54">
            <v>57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10</v>
          </cell>
          <cell r="E55">
            <v>23</v>
          </cell>
          <cell r="F55">
            <v>15</v>
          </cell>
          <cell r="G55">
            <v>19.916666666666668</v>
          </cell>
          <cell r="H55">
            <v>9.3000000000000007</v>
          </cell>
          <cell r="I55">
            <v>45</v>
          </cell>
          <cell r="J55">
            <v>0</v>
          </cell>
          <cell r="K55">
            <v>18.3</v>
          </cell>
          <cell r="L55">
            <v>38.200000000000003</v>
          </cell>
          <cell r="M55">
            <v>15.5</v>
          </cell>
          <cell r="N55">
            <v>14</v>
          </cell>
          <cell r="O55">
            <v>0</v>
          </cell>
          <cell r="P55">
            <v>10</v>
          </cell>
          <cell r="Q55">
            <v>0</v>
          </cell>
          <cell r="R55">
            <v>28.214285714285715</v>
          </cell>
          <cell r="S55">
            <v>66</v>
          </cell>
        </row>
        <row r="56">
          <cell r="B56" t="str">
            <v>E022-01-1063/2020</v>
          </cell>
          <cell r="C56" t="str">
            <v xml:space="preserve">Tracy  Atieno OCHIENG </v>
          </cell>
          <cell r="D56">
            <v>7.5</v>
          </cell>
          <cell r="E56">
            <v>19</v>
          </cell>
          <cell r="F56">
            <v>10</v>
          </cell>
          <cell r="G56">
            <v>14.75</v>
          </cell>
          <cell r="H56">
            <v>4.5999999999999996</v>
          </cell>
          <cell r="I56">
            <v>33</v>
          </cell>
          <cell r="J56">
            <v>0</v>
          </cell>
          <cell r="K56">
            <v>11.200000000000001</v>
          </cell>
          <cell r="L56">
            <v>26</v>
          </cell>
          <cell r="M56">
            <v>21</v>
          </cell>
          <cell r="N56">
            <v>18</v>
          </cell>
          <cell r="O56">
            <v>0</v>
          </cell>
          <cell r="P56">
            <v>17.5</v>
          </cell>
          <cell r="Q56">
            <v>0</v>
          </cell>
          <cell r="R56">
            <v>40.357142857142854</v>
          </cell>
          <cell r="S56">
            <v>66</v>
          </cell>
        </row>
        <row r="57">
          <cell r="B57" t="str">
            <v>E022-01-1064/2020</v>
          </cell>
          <cell r="C57" t="str">
            <v>Michael  OMOLO</v>
          </cell>
          <cell r="D57">
            <v>10</v>
          </cell>
          <cell r="E57">
            <v>29</v>
          </cell>
          <cell r="F57">
            <v>11</v>
          </cell>
          <cell r="G57">
            <v>19.416666666666668</v>
          </cell>
          <cell r="H57">
            <v>9.3000000000000007</v>
          </cell>
          <cell r="I57">
            <v>44</v>
          </cell>
          <cell r="J57">
            <v>0</v>
          </cell>
          <cell r="K57">
            <v>18.100000000000001</v>
          </cell>
          <cell r="L57">
            <v>37.5</v>
          </cell>
          <cell r="M57">
            <v>21.5</v>
          </cell>
          <cell r="N57">
            <v>0</v>
          </cell>
          <cell r="O57">
            <v>14</v>
          </cell>
          <cell r="P57">
            <v>0</v>
          </cell>
          <cell r="Q57">
            <v>18</v>
          </cell>
          <cell r="R57">
            <v>38.214285714285715</v>
          </cell>
          <cell r="S57">
            <v>76</v>
          </cell>
        </row>
        <row r="58">
          <cell r="B58" t="str">
            <v>E022-01-1065/2020</v>
          </cell>
          <cell r="C58" t="str">
            <v>Brian Kiprono KOTON</v>
          </cell>
          <cell r="D58">
            <v>7</v>
          </cell>
          <cell r="E58">
            <v>32</v>
          </cell>
          <cell r="F58">
            <v>14</v>
          </cell>
          <cell r="G58">
            <v>19.666666666666668</v>
          </cell>
          <cell r="H58">
            <v>6.6</v>
          </cell>
          <cell r="I58">
            <v>40</v>
          </cell>
          <cell r="J58">
            <v>0</v>
          </cell>
          <cell r="K58">
            <v>14.6</v>
          </cell>
          <cell r="L58">
            <v>34.299999999999997</v>
          </cell>
          <cell r="M58">
            <v>14</v>
          </cell>
          <cell r="N58">
            <v>0</v>
          </cell>
          <cell r="O58">
            <v>16</v>
          </cell>
          <cell r="P58">
            <v>0</v>
          </cell>
          <cell r="Q58">
            <v>19</v>
          </cell>
          <cell r="R58">
            <v>35</v>
          </cell>
          <cell r="S58">
            <v>69</v>
          </cell>
        </row>
        <row r="59">
          <cell r="B59" t="str">
            <v>E022-01-1066/2020</v>
          </cell>
          <cell r="C59" t="str">
            <v>Christopher  GITAU</v>
          </cell>
          <cell r="D59">
            <v>10</v>
          </cell>
          <cell r="E59">
            <v>33</v>
          </cell>
          <cell r="F59">
            <v>0</v>
          </cell>
          <cell r="G59">
            <v>22.375</v>
          </cell>
          <cell r="H59">
            <v>0</v>
          </cell>
          <cell r="I59">
            <v>34</v>
          </cell>
          <cell r="J59">
            <v>0</v>
          </cell>
          <cell r="K59">
            <v>6.8000000000000007</v>
          </cell>
          <cell r="L59">
            <v>29.2</v>
          </cell>
          <cell r="M59">
            <v>15</v>
          </cell>
          <cell r="N59">
            <v>0</v>
          </cell>
          <cell r="O59">
            <v>13</v>
          </cell>
          <cell r="P59">
            <v>7.5</v>
          </cell>
          <cell r="Q59">
            <v>0</v>
          </cell>
          <cell r="R59">
            <v>25.357142857142858</v>
          </cell>
          <cell r="S59">
            <v>55</v>
          </cell>
        </row>
        <row r="60">
          <cell r="B60" t="str">
            <v>E022-01-1067/2020</v>
          </cell>
          <cell r="C60" t="str">
            <v>Florence Auma ODER</v>
          </cell>
          <cell r="D60">
            <v>7.5</v>
          </cell>
          <cell r="E60">
            <v>19</v>
          </cell>
          <cell r="F60">
            <v>0</v>
          </cell>
          <cell r="G60">
            <v>14.625</v>
          </cell>
          <cell r="H60">
            <v>4.5999999999999996</v>
          </cell>
          <cell r="I60">
            <v>33</v>
          </cell>
          <cell r="J60">
            <v>0</v>
          </cell>
          <cell r="K60">
            <v>11.200000000000001</v>
          </cell>
          <cell r="L60">
            <v>25.8</v>
          </cell>
          <cell r="M60">
            <v>10</v>
          </cell>
          <cell r="N60">
            <v>17</v>
          </cell>
          <cell r="O60">
            <v>0</v>
          </cell>
          <cell r="P60">
            <v>10</v>
          </cell>
          <cell r="Q60">
            <v>0</v>
          </cell>
          <cell r="R60">
            <v>26.428571428571427</v>
          </cell>
          <cell r="S60">
            <v>52</v>
          </cell>
        </row>
        <row r="61">
          <cell r="B61" t="str">
            <v>E022-01-1068/2020</v>
          </cell>
          <cell r="C61" t="str">
            <v>Nicholus  Kamau NG'ANG'A</v>
          </cell>
          <cell r="D61">
            <v>9</v>
          </cell>
          <cell r="E61">
            <v>31</v>
          </cell>
          <cell r="F61">
            <v>9</v>
          </cell>
          <cell r="G61">
            <v>18.25</v>
          </cell>
          <cell r="H61">
            <v>7.3</v>
          </cell>
          <cell r="I61">
            <v>38</v>
          </cell>
          <cell r="J61">
            <v>0</v>
          </cell>
          <cell r="K61">
            <v>14.9</v>
          </cell>
          <cell r="L61">
            <v>33.200000000000003</v>
          </cell>
          <cell r="M61">
            <v>10</v>
          </cell>
          <cell r="N61">
            <v>8</v>
          </cell>
          <cell r="O61">
            <v>0</v>
          </cell>
          <cell r="P61">
            <v>7</v>
          </cell>
          <cell r="Q61">
            <v>0</v>
          </cell>
          <cell r="R61">
            <v>17.857142857142858</v>
          </cell>
          <cell r="S61">
            <v>51</v>
          </cell>
        </row>
        <row r="62">
          <cell r="B62" t="str">
            <v>E022-01-1069/2020</v>
          </cell>
          <cell r="C62" t="str">
            <v>Raymond Mutua KILONZO</v>
          </cell>
          <cell r="D62">
            <v>9</v>
          </cell>
          <cell r="E62">
            <v>31</v>
          </cell>
          <cell r="F62">
            <v>9</v>
          </cell>
          <cell r="G62">
            <v>18.25</v>
          </cell>
          <cell r="H62">
            <v>8.6</v>
          </cell>
          <cell r="I62">
            <v>38</v>
          </cell>
          <cell r="J62">
            <v>0</v>
          </cell>
          <cell r="K62">
            <v>16.200000000000003</v>
          </cell>
          <cell r="L62">
            <v>34.5</v>
          </cell>
          <cell r="M62">
            <v>18</v>
          </cell>
          <cell r="N62">
            <v>0</v>
          </cell>
          <cell r="O62">
            <v>16</v>
          </cell>
          <cell r="P62">
            <v>12</v>
          </cell>
          <cell r="Q62">
            <v>0</v>
          </cell>
          <cell r="R62">
            <v>32.857142857142854</v>
          </cell>
          <cell r="S62">
            <v>67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10</v>
          </cell>
          <cell r="E63">
            <v>35</v>
          </cell>
          <cell r="F63">
            <v>12</v>
          </cell>
          <cell r="G63">
            <v>21.416666666666668</v>
          </cell>
          <cell r="H63">
            <v>8.6</v>
          </cell>
          <cell r="I63">
            <v>42</v>
          </cell>
          <cell r="J63">
            <v>0</v>
          </cell>
          <cell r="K63">
            <v>17</v>
          </cell>
          <cell r="L63">
            <v>38.4</v>
          </cell>
          <cell r="M63">
            <v>19</v>
          </cell>
          <cell r="N63">
            <v>0</v>
          </cell>
          <cell r="O63">
            <v>16</v>
          </cell>
          <cell r="P63">
            <v>16</v>
          </cell>
          <cell r="Q63">
            <v>0</v>
          </cell>
          <cell r="R63">
            <v>36.428571428571431</v>
          </cell>
          <cell r="S63">
            <v>75</v>
          </cell>
        </row>
        <row r="64">
          <cell r="B64" t="str">
            <v>E022-01-1071/2020</v>
          </cell>
          <cell r="C64" t="str">
            <v>David Karanja MWANGI</v>
          </cell>
          <cell r="D64">
            <v>9</v>
          </cell>
          <cell r="E64">
            <v>31</v>
          </cell>
          <cell r="F64">
            <v>9</v>
          </cell>
          <cell r="G64">
            <v>18.25</v>
          </cell>
          <cell r="H64">
            <v>8.6</v>
          </cell>
          <cell r="I64">
            <v>38</v>
          </cell>
          <cell r="J64">
            <v>0</v>
          </cell>
          <cell r="K64">
            <v>16.200000000000003</v>
          </cell>
          <cell r="L64">
            <v>34.5</v>
          </cell>
          <cell r="M64">
            <v>10</v>
          </cell>
          <cell r="N64">
            <v>18</v>
          </cell>
          <cell r="O64">
            <v>8</v>
          </cell>
          <cell r="P64">
            <v>0</v>
          </cell>
          <cell r="Q64">
            <v>0</v>
          </cell>
          <cell r="R64">
            <v>25.714285714285715</v>
          </cell>
          <cell r="S64">
            <v>60</v>
          </cell>
        </row>
        <row r="65">
          <cell r="B65" t="str">
            <v>E022-01-1072/2020</v>
          </cell>
          <cell r="C65" t="str">
            <v>Austin Kaburia KIBAARA</v>
          </cell>
          <cell r="D65">
            <v>8</v>
          </cell>
          <cell r="E65">
            <v>28</v>
          </cell>
          <cell r="F65">
            <v>10</v>
          </cell>
          <cell r="G65">
            <v>17.333333333333332</v>
          </cell>
          <cell r="H65">
            <v>6</v>
          </cell>
          <cell r="I65">
            <v>36</v>
          </cell>
          <cell r="J65">
            <v>0</v>
          </cell>
          <cell r="K65">
            <v>13.2</v>
          </cell>
          <cell r="L65">
            <v>30.5</v>
          </cell>
          <cell r="M65">
            <v>13</v>
          </cell>
          <cell r="N65">
            <v>0</v>
          </cell>
          <cell r="O65">
            <v>15</v>
          </cell>
          <cell r="P65">
            <v>19</v>
          </cell>
          <cell r="Q65">
            <v>0</v>
          </cell>
          <cell r="R65">
            <v>33.571428571428569</v>
          </cell>
          <cell r="S65">
            <v>64</v>
          </cell>
        </row>
        <row r="66">
          <cell r="B66" t="str">
            <v>E022-01-1074/2020</v>
          </cell>
          <cell r="C66" t="str">
            <v>Ian Kiptoo ROTICH</v>
          </cell>
          <cell r="D66">
            <v>11</v>
          </cell>
          <cell r="E66">
            <v>19</v>
          </cell>
          <cell r="F66">
            <v>11</v>
          </cell>
          <cell r="G66">
            <v>17.583333333333332</v>
          </cell>
          <cell r="H66">
            <v>8</v>
          </cell>
          <cell r="I66">
            <v>18</v>
          </cell>
          <cell r="J66">
            <v>0</v>
          </cell>
          <cell r="K66">
            <v>11.600000000000001</v>
          </cell>
          <cell r="L66">
            <v>29.2</v>
          </cell>
          <cell r="M66">
            <v>19</v>
          </cell>
          <cell r="N66">
            <v>10</v>
          </cell>
          <cell r="O66">
            <v>0</v>
          </cell>
          <cell r="P66">
            <v>10</v>
          </cell>
          <cell r="Q66">
            <v>0</v>
          </cell>
          <cell r="R66">
            <v>27.857142857142858</v>
          </cell>
          <cell r="S66">
            <v>57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7</v>
          </cell>
          <cell r="E67">
            <v>32</v>
          </cell>
          <cell r="F67">
            <v>13</v>
          </cell>
          <cell r="G67">
            <v>19.166666666666664</v>
          </cell>
          <cell r="H67">
            <v>6.6</v>
          </cell>
          <cell r="I67">
            <v>40</v>
          </cell>
          <cell r="J67">
            <v>0</v>
          </cell>
          <cell r="K67">
            <v>14.6</v>
          </cell>
          <cell r="L67">
            <v>33.799999999999997</v>
          </cell>
          <cell r="M67">
            <v>17</v>
          </cell>
          <cell r="N67">
            <v>0</v>
          </cell>
          <cell r="O67">
            <v>16</v>
          </cell>
          <cell r="P67">
            <v>17</v>
          </cell>
          <cell r="Q67">
            <v>0</v>
          </cell>
          <cell r="R67">
            <v>35.714285714285715</v>
          </cell>
          <cell r="S67">
            <v>70</v>
          </cell>
        </row>
        <row r="68">
          <cell r="B68" t="str">
            <v>E022-01-1076/2020</v>
          </cell>
          <cell r="C68" t="str">
            <v>Victory Ayuma SITATI</v>
          </cell>
          <cell r="D68">
            <v>10</v>
          </cell>
          <cell r="E68">
            <v>35</v>
          </cell>
          <cell r="F68">
            <v>11</v>
          </cell>
          <cell r="G68">
            <v>20.916666666666668</v>
          </cell>
          <cell r="H68">
            <v>8.6</v>
          </cell>
          <cell r="I68">
            <v>42</v>
          </cell>
          <cell r="J68">
            <v>0</v>
          </cell>
          <cell r="K68">
            <v>17</v>
          </cell>
          <cell r="L68">
            <v>37.9</v>
          </cell>
          <cell r="M68">
            <v>18</v>
          </cell>
          <cell r="N68">
            <v>14</v>
          </cell>
          <cell r="O68">
            <v>0</v>
          </cell>
          <cell r="P68">
            <v>17</v>
          </cell>
          <cell r="Q68">
            <v>0</v>
          </cell>
          <cell r="R68">
            <v>35</v>
          </cell>
          <cell r="S68">
            <v>73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10.5</v>
          </cell>
          <cell r="E69">
            <v>30</v>
          </cell>
          <cell r="F69">
            <v>12</v>
          </cell>
          <cell r="G69">
            <v>20.499999999999996</v>
          </cell>
          <cell r="H69">
            <v>9.3000000000000007</v>
          </cell>
          <cell r="I69">
            <v>42</v>
          </cell>
          <cell r="J69">
            <v>0</v>
          </cell>
          <cell r="K69">
            <v>17.7</v>
          </cell>
          <cell r="L69">
            <v>38.200000000000003</v>
          </cell>
          <cell r="M69">
            <v>16</v>
          </cell>
          <cell r="N69">
            <v>0</v>
          </cell>
          <cell r="O69">
            <v>14</v>
          </cell>
          <cell r="P69">
            <v>15</v>
          </cell>
          <cell r="Q69">
            <v>0</v>
          </cell>
          <cell r="R69">
            <v>32.142857142857146</v>
          </cell>
          <cell r="S69">
            <v>70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11</v>
          </cell>
          <cell r="E70">
            <v>31</v>
          </cell>
          <cell r="F70">
            <v>13</v>
          </cell>
          <cell r="G70">
            <v>21.583333333333332</v>
          </cell>
          <cell r="H70">
            <v>5.3</v>
          </cell>
          <cell r="I70">
            <v>38</v>
          </cell>
          <cell r="J70">
            <v>0</v>
          </cell>
          <cell r="K70">
            <v>12.9</v>
          </cell>
          <cell r="L70">
            <v>34.5</v>
          </cell>
          <cell r="M70">
            <v>19</v>
          </cell>
          <cell r="N70">
            <v>16</v>
          </cell>
          <cell r="O70">
            <v>0</v>
          </cell>
          <cell r="P70">
            <v>18</v>
          </cell>
          <cell r="Q70">
            <v>0</v>
          </cell>
          <cell r="R70">
            <v>37.857142857142854</v>
          </cell>
          <cell r="S70">
            <v>72</v>
          </cell>
        </row>
        <row r="71">
          <cell r="B71" t="str">
            <v>E022-01-1079/2020</v>
          </cell>
          <cell r="C71" t="str">
            <v>Seth Baraka WEKESA</v>
          </cell>
          <cell r="D71">
            <v>11</v>
          </cell>
          <cell r="E71">
            <v>37</v>
          </cell>
          <cell r="F71">
            <v>15</v>
          </cell>
          <cell r="G71">
            <v>24.083333333333332</v>
          </cell>
          <cell r="H71">
            <v>5.3</v>
          </cell>
          <cell r="I71">
            <v>35</v>
          </cell>
          <cell r="J71">
            <v>0</v>
          </cell>
          <cell r="K71">
            <v>12.3</v>
          </cell>
          <cell r="L71">
            <v>36.4</v>
          </cell>
          <cell r="M71">
            <v>13</v>
          </cell>
          <cell r="N71">
            <v>0</v>
          </cell>
          <cell r="O71">
            <v>14</v>
          </cell>
          <cell r="P71">
            <v>5</v>
          </cell>
          <cell r="Q71">
            <v>0</v>
          </cell>
          <cell r="R71">
            <v>22.857142857142858</v>
          </cell>
          <cell r="S71">
            <v>59</v>
          </cell>
        </row>
        <row r="72">
          <cell r="B72" t="str">
            <v>E022-01-1080/2020</v>
          </cell>
          <cell r="C72" t="str">
            <v>Collins Mumo MANTHI</v>
          </cell>
          <cell r="D72">
            <v>11</v>
          </cell>
          <cell r="E72">
            <v>37</v>
          </cell>
          <cell r="F72">
            <v>12</v>
          </cell>
          <cell r="G72">
            <v>22.583333333333332</v>
          </cell>
          <cell r="H72">
            <v>5.3</v>
          </cell>
          <cell r="I72">
            <v>35</v>
          </cell>
          <cell r="J72">
            <v>0</v>
          </cell>
          <cell r="K72">
            <v>12.3</v>
          </cell>
          <cell r="L72">
            <v>34.9</v>
          </cell>
          <cell r="M72">
            <v>16</v>
          </cell>
          <cell r="N72">
            <v>0</v>
          </cell>
          <cell r="O72">
            <v>17</v>
          </cell>
          <cell r="P72">
            <v>7</v>
          </cell>
          <cell r="Q72">
            <v>0</v>
          </cell>
          <cell r="R72">
            <v>28.571428571428573</v>
          </cell>
          <cell r="S72">
            <v>63</v>
          </cell>
        </row>
        <row r="73">
          <cell r="B73" t="str">
            <v>E022-01-1081/2020</v>
          </cell>
          <cell r="C73" t="str">
            <v>Davies Musheni SHISIA</v>
          </cell>
          <cell r="D73">
            <v>11.5</v>
          </cell>
          <cell r="E73">
            <v>33</v>
          </cell>
          <cell r="F73">
            <v>11</v>
          </cell>
          <cell r="G73">
            <v>21.416666666666668</v>
          </cell>
          <cell r="H73">
            <v>8.6</v>
          </cell>
          <cell r="I73">
            <v>39</v>
          </cell>
          <cell r="J73">
            <v>0</v>
          </cell>
          <cell r="K73">
            <v>16.400000000000002</v>
          </cell>
          <cell r="L73">
            <v>37.799999999999997</v>
          </cell>
          <cell r="M73">
            <v>17</v>
          </cell>
          <cell r="N73">
            <v>0</v>
          </cell>
          <cell r="O73">
            <v>18</v>
          </cell>
          <cell r="P73">
            <v>0</v>
          </cell>
          <cell r="Q73">
            <v>14</v>
          </cell>
          <cell r="R73">
            <v>35</v>
          </cell>
          <cell r="S73">
            <v>73</v>
          </cell>
        </row>
        <row r="74">
          <cell r="B74" t="str">
            <v>E022-01-1082/2020</v>
          </cell>
          <cell r="C74" t="str">
            <v>Ray Wafula WEKESA</v>
          </cell>
          <cell r="D74">
            <v>11</v>
          </cell>
          <cell r="E74">
            <v>37</v>
          </cell>
          <cell r="F74">
            <v>14</v>
          </cell>
          <cell r="G74">
            <v>23.583333333333332</v>
          </cell>
          <cell r="H74">
            <v>5.3</v>
          </cell>
          <cell r="I74">
            <v>35</v>
          </cell>
          <cell r="J74">
            <v>0</v>
          </cell>
          <cell r="K74">
            <v>12.3</v>
          </cell>
          <cell r="L74">
            <v>35.9</v>
          </cell>
          <cell r="M74">
            <v>16</v>
          </cell>
          <cell r="N74">
            <v>0</v>
          </cell>
          <cell r="O74">
            <v>14</v>
          </cell>
          <cell r="P74">
            <v>0</v>
          </cell>
          <cell r="Q74">
            <v>17</v>
          </cell>
          <cell r="R74">
            <v>33.571428571428569</v>
          </cell>
          <cell r="S74">
            <v>69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11</v>
          </cell>
          <cell r="E75">
            <v>32</v>
          </cell>
          <cell r="F75">
            <v>12</v>
          </cell>
          <cell r="G75">
            <v>21.333333333333332</v>
          </cell>
          <cell r="H75">
            <v>8.6</v>
          </cell>
          <cell r="I75">
            <v>40</v>
          </cell>
          <cell r="J75">
            <v>0</v>
          </cell>
          <cell r="K75">
            <v>16.600000000000001</v>
          </cell>
          <cell r="L75">
            <v>37.9</v>
          </cell>
          <cell r="M75">
            <v>20</v>
          </cell>
          <cell r="N75">
            <v>0</v>
          </cell>
          <cell r="O75">
            <v>11</v>
          </cell>
          <cell r="P75">
            <v>13</v>
          </cell>
          <cell r="Q75">
            <v>0</v>
          </cell>
          <cell r="R75">
            <v>31.428571428571427</v>
          </cell>
          <cell r="S75">
            <v>69</v>
          </cell>
        </row>
        <row r="76">
          <cell r="B76" t="str">
            <v>E022-01-1084/2020</v>
          </cell>
          <cell r="C76" t="str">
            <v>Farries Ngai SEDA</v>
          </cell>
          <cell r="D76">
            <v>12</v>
          </cell>
          <cell r="E76">
            <v>33</v>
          </cell>
          <cell r="F76">
            <v>14</v>
          </cell>
          <cell r="G76">
            <v>23.25</v>
          </cell>
          <cell r="H76">
            <v>8.6</v>
          </cell>
          <cell r="I76">
            <v>45</v>
          </cell>
          <cell r="J76">
            <v>0</v>
          </cell>
          <cell r="K76">
            <v>17.600000000000001</v>
          </cell>
          <cell r="L76">
            <v>40.9</v>
          </cell>
          <cell r="M76">
            <v>14</v>
          </cell>
          <cell r="N76">
            <v>14</v>
          </cell>
          <cell r="O76">
            <v>0</v>
          </cell>
          <cell r="P76">
            <v>19</v>
          </cell>
          <cell r="Q76">
            <v>0</v>
          </cell>
          <cell r="R76">
            <v>33.571428571428569</v>
          </cell>
          <cell r="S76">
            <v>74</v>
          </cell>
        </row>
        <row r="77">
          <cell r="B77" t="str">
            <v>E022-01-1085/2020</v>
          </cell>
          <cell r="C77" t="str">
            <v>Kelvin Ochieng OMONDI</v>
          </cell>
          <cell r="D77">
            <v>12.5</v>
          </cell>
          <cell r="E77">
            <v>26</v>
          </cell>
          <cell r="F77">
            <v>14</v>
          </cell>
          <cell r="G77">
            <v>21.833333333333332</v>
          </cell>
          <cell r="H77">
            <v>8</v>
          </cell>
          <cell r="I77">
            <v>38</v>
          </cell>
          <cell r="J77">
            <v>0</v>
          </cell>
          <cell r="K77">
            <v>15.600000000000001</v>
          </cell>
          <cell r="L77">
            <v>37.4</v>
          </cell>
          <cell r="M77">
            <v>14</v>
          </cell>
          <cell r="N77">
            <v>0</v>
          </cell>
          <cell r="O77">
            <v>14</v>
          </cell>
          <cell r="P77">
            <v>0</v>
          </cell>
          <cell r="Q77">
            <v>12</v>
          </cell>
          <cell r="R77">
            <v>28.571428571428573</v>
          </cell>
          <cell r="S77">
            <v>66</v>
          </cell>
        </row>
        <row r="78">
          <cell r="B78" t="str">
            <v>E022-01-1086/2020</v>
          </cell>
          <cell r="C78" t="str">
            <v>Rony Oronje ONYANGO</v>
          </cell>
          <cell r="D78">
            <v>14</v>
          </cell>
          <cell r="E78">
            <v>32</v>
          </cell>
          <cell r="F78">
            <v>13</v>
          </cell>
          <cell r="G78">
            <v>23.833333333333332</v>
          </cell>
          <cell r="H78">
            <v>8.6</v>
          </cell>
          <cell r="I78">
            <v>46</v>
          </cell>
          <cell r="J78">
            <v>0</v>
          </cell>
          <cell r="K78">
            <v>17.8</v>
          </cell>
          <cell r="L78">
            <v>41.6</v>
          </cell>
          <cell r="M78">
            <v>13</v>
          </cell>
          <cell r="N78">
            <v>0</v>
          </cell>
          <cell r="O78">
            <v>13</v>
          </cell>
          <cell r="P78">
            <v>6</v>
          </cell>
          <cell r="Q78">
            <v>0</v>
          </cell>
          <cell r="R78">
            <v>22.857142857142858</v>
          </cell>
          <cell r="S78">
            <v>64</v>
          </cell>
        </row>
        <row r="79">
          <cell r="B79" t="str">
            <v>E022-01-1087/2020</v>
          </cell>
          <cell r="C79" t="str">
            <v>Geoffrey Elly NISSI</v>
          </cell>
          <cell r="D79">
            <v>8.5</v>
          </cell>
          <cell r="E79">
            <v>26</v>
          </cell>
          <cell r="F79">
            <v>12</v>
          </cell>
          <cell r="G79">
            <v>18.166666666666668</v>
          </cell>
          <cell r="H79">
            <v>8</v>
          </cell>
          <cell r="I79">
            <v>38</v>
          </cell>
          <cell r="J79">
            <v>0</v>
          </cell>
          <cell r="K79">
            <v>15.600000000000001</v>
          </cell>
          <cell r="L79">
            <v>33.799999999999997</v>
          </cell>
          <cell r="M79">
            <v>16</v>
          </cell>
          <cell r="N79">
            <v>0</v>
          </cell>
          <cell r="O79">
            <v>17</v>
          </cell>
          <cell r="P79">
            <v>0</v>
          </cell>
          <cell r="Q79">
            <v>19</v>
          </cell>
          <cell r="R79">
            <v>37.142857142857146</v>
          </cell>
          <cell r="S79">
            <v>71</v>
          </cell>
        </row>
        <row r="80">
          <cell r="B80" t="str">
            <v>E022-01-1089/2020</v>
          </cell>
          <cell r="C80" t="str">
            <v>David MISANGO</v>
          </cell>
          <cell r="D80">
            <v>8</v>
          </cell>
          <cell r="E80">
            <v>24</v>
          </cell>
          <cell r="F80">
            <v>5</v>
          </cell>
          <cell r="G80">
            <v>13.833333333333334</v>
          </cell>
          <cell r="H80">
            <v>8.6</v>
          </cell>
          <cell r="I80">
            <v>34</v>
          </cell>
          <cell r="J80">
            <v>0</v>
          </cell>
          <cell r="K80">
            <v>15.4</v>
          </cell>
          <cell r="L80">
            <v>29.2</v>
          </cell>
          <cell r="M80">
            <v>3</v>
          </cell>
          <cell r="N80">
            <v>0</v>
          </cell>
          <cell r="O80">
            <v>13</v>
          </cell>
          <cell r="P80">
            <v>0</v>
          </cell>
          <cell r="Q80">
            <v>17</v>
          </cell>
          <cell r="R80">
            <v>23.571428571428573</v>
          </cell>
          <cell r="S80">
            <v>53</v>
          </cell>
        </row>
        <row r="81">
          <cell r="B81" t="str">
            <v>E022-01-1090/2020</v>
          </cell>
          <cell r="C81" t="str">
            <v>Ignatius Kiptoo RUTO</v>
          </cell>
          <cell r="D81">
            <v>14</v>
          </cell>
          <cell r="E81">
            <v>32</v>
          </cell>
          <cell r="F81">
            <v>9</v>
          </cell>
          <cell r="G81">
            <v>21.833333333333332</v>
          </cell>
          <cell r="H81">
            <v>8.6</v>
          </cell>
          <cell r="I81">
            <v>46</v>
          </cell>
          <cell r="J81">
            <v>0</v>
          </cell>
          <cell r="K81">
            <v>17.8</v>
          </cell>
          <cell r="L81">
            <v>39.6</v>
          </cell>
          <cell r="M81">
            <v>13</v>
          </cell>
          <cell r="N81">
            <v>0</v>
          </cell>
          <cell r="O81">
            <v>0</v>
          </cell>
          <cell r="P81">
            <v>7</v>
          </cell>
          <cell r="Q81">
            <v>0</v>
          </cell>
          <cell r="R81">
            <v>14.285714285714286</v>
          </cell>
          <cell r="S81">
            <v>54</v>
          </cell>
        </row>
        <row r="82">
          <cell r="B82" t="str">
            <v>E022-01-1163/2020</v>
          </cell>
          <cell r="C82" t="str">
            <v>Caleb  Luhombo</v>
          </cell>
          <cell r="D82">
            <v>10</v>
          </cell>
          <cell r="E82">
            <v>30</v>
          </cell>
          <cell r="F82">
            <v>13</v>
          </cell>
          <cell r="G82">
            <v>20.666666666666664</v>
          </cell>
          <cell r="H82">
            <v>9.3000000000000007</v>
          </cell>
          <cell r="I82">
            <v>44</v>
          </cell>
          <cell r="J82">
            <v>0</v>
          </cell>
          <cell r="K82">
            <v>18.100000000000001</v>
          </cell>
          <cell r="L82">
            <v>38.799999999999997</v>
          </cell>
          <cell r="M82">
            <v>25.5</v>
          </cell>
          <cell r="N82">
            <v>0</v>
          </cell>
          <cell r="O82">
            <v>17</v>
          </cell>
          <cell r="P82">
            <v>0</v>
          </cell>
          <cell r="Q82">
            <v>14</v>
          </cell>
          <cell r="R82">
            <v>40.357142857142854</v>
          </cell>
          <cell r="S82">
            <v>79</v>
          </cell>
        </row>
        <row r="83">
          <cell r="B83" t="str">
            <v>E022-01-1167/2020</v>
          </cell>
          <cell r="C83" t="str">
            <v>Nicolas  Kipchumba TANUI</v>
          </cell>
          <cell r="D83">
            <v>8.5</v>
          </cell>
          <cell r="E83">
            <v>26</v>
          </cell>
          <cell r="F83">
            <v>12</v>
          </cell>
          <cell r="G83">
            <v>18.166666666666668</v>
          </cell>
          <cell r="H83">
            <v>8</v>
          </cell>
          <cell r="I83">
            <v>38</v>
          </cell>
          <cell r="J83">
            <v>0</v>
          </cell>
          <cell r="K83">
            <v>15.600000000000001</v>
          </cell>
          <cell r="L83">
            <v>33.799999999999997</v>
          </cell>
          <cell r="M83">
            <v>20</v>
          </cell>
          <cell r="N83">
            <v>0</v>
          </cell>
          <cell r="O83">
            <v>0</v>
          </cell>
          <cell r="P83">
            <v>14</v>
          </cell>
          <cell r="Q83">
            <v>0</v>
          </cell>
          <cell r="R83">
            <v>24.285714285714285</v>
          </cell>
          <cell r="S83">
            <v>58</v>
          </cell>
        </row>
        <row r="84">
          <cell r="B84" t="str">
            <v>E022-01-1594/2020</v>
          </cell>
          <cell r="C84" t="str">
            <v>Joash  KIPROTICH</v>
          </cell>
          <cell r="D84">
            <v>10.5</v>
          </cell>
          <cell r="E84">
            <v>23</v>
          </cell>
          <cell r="F84">
            <v>13</v>
          </cell>
          <cell r="G84">
            <v>19.249999999999996</v>
          </cell>
          <cell r="H84">
            <v>6.6</v>
          </cell>
          <cell r="I84">
            <v>45</v>
          </cell>
          <cell r="J84">
            <v>0</v>
          </cell>
          <cell r="K84">
            <v>15.600000000000001</v>
          </cell>
          <cell r="L84">
            <v>34.9</v>
          </cell>
          <cell r="M84">
            <v>15</v>
          </cell>
          <cell r="N84">
            <v>14</v>
          </cell>
          <cell r="O84">
            <v>0</v>
          </cell>
          <cell r="P84">
            <v>7</v>
          </cell>
          <cell r="Q84">
            <v>0</v>
          </cell>
          <cell r="R84">
            <v>25.714285714285715</v>
          </cell>
          <cell r="S84">
            <v>61</v>
          </cell>
        </row>
        <row r="85">
          <cell r="B85" t="str">
            <v>E022-01-2101/2020</v>
          </cell>
          <cell r="C85" t="str">
            <v>Brian Mwangala AYEKHA</v>
          </cell>
          <cell r="D85">
            <v>12</v>
          </cell>
          <cell r="E85">
            <v>32</v>
          </cell>
          <cell r="F85">
            <v>15</v>
          </cell>
          <cell r="G85">
            <v>23.5</v>
          </cell>
          <cell r="H85">
            <v>7.3</v>
          </cell>
          <cell r="I85">
            <v>40</v>
          </cell>
          <cell r="J85">
            <v>0</v>
          </cell>
          <cell r="K85">
            <v>15.3</v>
          </cell>
          <cell r="L85">
            <v>38.799999999999997</v>
          </cell>
          <cell r="M85">
            <v>24</v>
          </cell>
          <cell r="N85">
            <v>20</v>
          </cell>
          <cell r="O85">
            <v>0</v>
          </cell>
          <cell r="P85">
            <v>18</v>
          </cell>
          <cell r="Q85">
            <v>0</v>
          </cell>
          <cell r="R85">
            <v>44.285714285714285</v>
          </cell>
          <cell r="S85">
            <v>83</v>
          </cell>
        </row>
        <row r="86">
          <cell r="B86" t="str">
            <v>E022-01-2108/2020</v>
          </cell>
          <cell r="C86" t="str">
            <v>Benson Mwendwa KILEI</v>
          </cell>
          <cell r="D86">
            <v>9</v>
          </cell>
          <cell r="E86">
            <v>28</v>
          </cell>
          <cell r="F86">
            <v>10</v>
          </cell>
          <cell r="G86">
            <v>17.999999999999996</v>
          </cell>
          <cell r="H86">
            <v>6</v>
          </cell>
          <cell r="I86">
            <v>36</v>
          </cell>
          <cell r="J86">
            <v>0</v>
          </cell>
          <cell r="K86">
            <v>13.2</v>
          </cell>
          <cell r="L86">
            <v>31.2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 t="str">
            <v/>
          </cell>
          <cell r="S86">
            <v>31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14</v>
          </cell>
          <cell r="E87">
            <v>33</v>
          </cell>
          <cell r="F87">
            <v>14</v>
          </cell>
          <cell r="G87">
            <v>24.583333333333329</v>
          </cell>
          <cell r="H87">
            <v>8.6</v>
          </cell>
          <cell r="I87">
            <v>45</v>
          </cell>
          <cell r="J87">
            <v>0</v>
          </cell>
          <cell r="K87">
            <v>17.600000000000001</v>
          </cell>
          <cell r="L87">
            <v>42.2</v>
          </cell>
          <cell r="M87">
            <v>28</v>
          </cell>
          <cell r="N87">
            <v>0</v>
          </cell>
          <cell r="O87">
            <v>16</v>
          </cell>
          <cell r="P87">
            <v>19</v>
          </cell>
          <cell r="Q87">
            <v>0</v>
          </cell>
          <cell r="R87">
            <v>45</v>
          </cell>
          <cell r="S87">
            <v>87</v>
          </cell>
        </row>
        <row r="88">
          <cell r="B88" t="str">
            <v>E022-01-2138/2020</v>
          </cell>
          <cell r="C88" t="str">
            <v>Dennis Mungai NDUNGU</v>
          </cell>
          <cell r="D88">
            <v>0</v>
          </cell>
          <cell r="E88">
            <v>31</v>
          </cell>
          <cell r="F88">
            <v>12</v>
          </cell>
          <cell r="G88">
            <v>20.625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20.6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 t="str">
            <v/>
          </cell>
          <cell r="S88">
            <v>21</v>
          </cell>
        </row>
        <row r="89">
          <cell r="B89" t="str">
            <v>E022-01-2140/2020</v>
          </cell>
          <cell r="C89" t="str">
            <v>Dennis Mwangi KAMATHIRO</v>
          </cell>
          <cell r="D89">
            <v>13.5</v>
          </cell>
          <cell r="E89">
            <v>23</v>
          </cell>
          <cell r="F89">
            <v>0</v>
          </cell>
          <cell r="G89">
            <v>22.125</v>
          </cell>
          <cell r="H89">
            <v>0</v>
          </cell>
          <cell r="I89">
            <v>30</v>
          </cell>
          <cell r="J89">
            <v>0</v>
          </cell>
          <cell r="K89">
            <v>6</v>
          </cell>
          <cell r="L89">
            <v>28.1</v>
          </cell>
          <cell r="M89">
            <v>11</v>
          </cell>
          <cell r="N89">
            <v>0</v>
          </cell>
          <cell r="O89">
            <v>16</v>
          </cell>
          <cell r="P89">
            <v>10</v>
          </cell>
          <cell r="Q89">
            <v>0</v>
          </cell>
          <cell r="R89">
            <v>26.428571428571427</v>
          </cell>
          <cell r="S89">
            <v>55</v>
          </cell>
        </row>
        <row r="90">
          <cell r="B90" t="str">
            <v>E022-01-2151/2020</v>
          </cell>
          <cell r="C90" t="str">
            <v>Milton Kiai MWANGI</v>
          </cell>
          <cell r="D90">
            <v>8</v>
          </cell>
          <cell r="E90">
            <v>29</v>
          </cell>
          <cell r="F90">
            <v>14</v>
          </cell>
          <cell r="G90">
            <v>19.583333333333332</v>
          </cell>
          <cell r="H90">
            <v>6</v>
          </cell>
          <cell r="I90">
            <v>43</v>
          </cell>
          <cell r="J90">
            <v>0</v>
          </cell>
          <cell r="K90">
            <v>14.6</v>
          </cell>
          <cell r="L90">
            <v>34.200000000000003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 t="str">
            <v/>
          </cell>
          <cell r="S90">
            <v>34</v>
          </cell>
        </row>
        <row r="91">
          <cell r="B91" t="str">
            <v>E022-01-2174/2020</v>
          </cell>
          <cell r="C91" t="str">
            <v xml:space="preserve">Brendan  Jesse Ochieng </v>
          </cell>
          <cell r="D91">
            <v>11</v>
          </cell>
          <cell r="E91">
            <v>19</v>
          </cell>
          <cell r="F91">
            <v>0</v>
          </cell>
          <cell r="G91">
            <v>18.125</v>
          </cell>
          <cell r="H91">
            <v>8</v>
          </cell>
          <cell r="I91">
            <v>18</v>
          </cell>
          <cell r="J91">
            <v>0</v>
          </cell>
          <cell r="K91">
            <v>11.600000000000001</v>
          </cell>
          <cell r="L91">
            <v>29.7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 t="str">
            <v/>
          </cell>
          <cell r="S91">
            <v>30</v>
          </cell>
        </row>
        <row r="92">
          <cell r="B92" t="str">
            <v>E022-01-2192/2020</v>
          </cell>
          <cell r="C92" t="str">
            <v>Mark Waitiki  Thuo</v>
          </cell>
          <cell r="D92">
            <v>8</v>
          </cell>
          <cell r="E92">
            <v>24</v>
          </cell>
          <cell r="F92">
            <v>13</v>
          </cell>
          <cell r="G92">
            <v>17.833333333333332</v>
          </cell>
          <cell r="H92">
            <v>8.6</v>
          </cell>
          <cell r="I92">
            <v>34</v>
          </cell>
          <cell r="J92">
            <v>0</v>
          </cell>
          <cell r="K92">
            <v>15.4</v>
          </cell>
          <cell r="L92">
            <v>33.200000000000003</v>
          </cell>
          <cell r="M92">
            <v>6</v>
          </cell>
          <cell r="N92">
            <v>12</v>
          </cell>
          <cell r="O92">
            <v>0</v>
          </cell>
          <cell r="P92">
            <v>0</v>
          </cell>
          <cell r="Q92">
            <v>0</v>
          </cell>
          <cell r="R92">
            <v>12.857142857142858</v>
          </cell>
          <cell r="S92">
            <v>46</v>
          </cell>
        </row>
        <row r="93">
          <cell r="B93" t="str">
            <v>E022-01-2283/2020</v>
          </cell>
          <cell r="C93" t="str">
            <v>Kenneth NG'ANG'A</v>
          </cell>
          <cell r="D93">
            <v>7</v>
          </cell>
          <cell r="E93">
            <v>25</v>
          </cell>
          <cell r="F93">
            <v>9</v>
          </cell>
          <cell r="G93">
            <v>15.416666666666666</v>
          </cell>
          <cell r="H93">
            <v>8</v>
          </cell>
          <cell r="I93">
            <v>34</v>
          </cell>
          <cell r="J93">
            <v>0</v>
          </cell>
          <cell r="K93">
            <v>14.8</v>
          </cell>
          <cell r="L93">
            <v>30.2</v>
          </cell>
          <cell r="M93">
            <v>15</v>
          </cell>
          <cell r="N93">
            <v>0</v>
          </cell>
          <cell r="O93">
            <v>17</v>
          </cell>
          <cell r="P93">
            <v>0</v>
          </cell>
          <cell r="Q93">
            <v>15</v>
          </cell>
          <cell r="R93">
            <v>33.571428571428569</v>
          </cell>
          <cell r="S93">
            <v>64</v>
          </cell>
        </row>
        <row r="94">
          <cell r="B94" t="str">
            <v>E022-01-2285/2020</v>
          </cell>
          <cell r="C94" t="str">
            <v>Victor Mwangi NDABA</v>
          </cell>
          <cell r="D94">
            <v>6</v>
          </cell>
          <cell r="E94">
            <v>15</v>
          </cell>
          <cell r="F94">
            <v>0</v>
          </cell>
          <cell r="G94">
            <v>7.75</v>
          </cell>
          <cell r="H94">
            <v>6</v>
          </cell>
          <cell r="I94">
            <v>24</v>
          </cell>
          <cell r="J94">
            <v>0</v>
          </cell>
          <cell r="K94">
            <v>10.8</v>
          </cell>
          <cell r="L94">
            <v>18.600000000000001</v>
          </cell>
          <cell r="M94">
            <v>8</v>
          </cell>
          <cell r="N94">
            <v>18</v>
          </cell>
          <cell r="O94">
            <v>0</v>
          </cell>
          <cell r="P94">
            <v>4</v>
          </cell>
          <cell r="Q94">
            <v>0</v>
          </cell>
          <cell r="R94">
            <v>21.428571428571427</v>
          </cell>
          <cell r="S94">
            <v>40</v>
          </cell>
        </row>
        <row r="95">
          <cell r="B95" t="str">
            <v>E022-01-2325/2020</v>
          </cell>
          <cell r="C95" t="str">
            <v>Elsie Sang Cherop</v>
          </cell>
          <cell r="D95">
            <v>11</v>
          </cell>
          <cell r="E95">
            <v>24</v>
          </cell>
          <cell r="F95">
            <v>11</v>
          </cell>
          <cell r="G95">
            <v>18.833333333333332</v>
          </cell>
          <cell r="H95">
            <v>8.6</v>
          </cell>
          <cell r="I95">
            <v>28</v>
          </cell>
          <cell r="J95">
            <v>0</v>
          </cell>
          <cell r="K95">
            <v>14.2</v>
          </cell>
          <cell r="L95">
            <v>33</v>
          </cell>
          <cell r="M95">
            <v>20</v>
          </cell>
          <cell r="N95">
            <v>17</v>
          </cell>
          <cell r="O95">
            <v>0</v>
          </cell>
          <cell r="P95">
            <v>16</v>
          </cell>
          <cell r="Q95">
            <v>0</v>
          </cell>
          <cell r="R95">
            <v>37.857142857142854</v>
          </cell>
          <cell r="S95">
            <v>71</v>
          </cell>
        </row>
        <row r="96">
          <cell r="B96" t="str">
            <v>E022-01-2347/2020</v>
          </cell>
          <cell r="C96" t="str">
            <v>Mbarak Mahmud  Mbrek</v>
          </cell>
          <cell r="D96">
            <v>14</v>
          </cell>
          <cell r="E96">
            <v>30</v>
          </cell>
          <cell r="F96">
            <v>11</v>
          </cell>
          <cell r="G96">
            <v>22.333333333333332</v>
          </cell>
          <cell r="H96">
            <v>8</v>
          </cell>
          <cell r="I96">
            <v>37</v>
          </cell>
          <cell r="J96">
            <v>0</v>
          </cell>
          <cell r="K96">
            <v>15.4</v>
          </cell>
          <cell r="L96">
            <v>37.700000000000003</v>
          </cell>
          <cell r="M96">
            <v>22</v>
          </cell>
          <cell r="N96">
            <v>0</v>
          </cell>
          <cell r="O96">
            <v>17</v>
          </cell>
          <cell r="P96">
            <v>18</v>
          </cell>
          <cell r="Q96">
            <v>0</v>
          </cell>
          <cell r="R96">
            <v>40.714285714285715</v>
          </cell>
          <cell r="S96">
            <v>78</v>
          </cell>
        </row>
        <row r="97">
          <cell r="B97" t="str">
            <v>E022-01-2454/2020</v>
          </cell>
          <cell r="C97" t="str">
            <v>Peter Ndiba MUIGAI</v>
          </cell>
          <cell r="D97">
            <v>8</v>
          </cell>
          <cell r="E97">
            <v>29</v>
          </cell>
          <cell r="F97">
            <v>15</v>
          </cell>
          <cell r="G97">
            <v>20.083333333333332</v>
          </cell>
          <cell r="H97">
            <v>12</v>
          </cell>
          <cell r="I97">
            <v>43</v>
          </cell>
          <cell r="J97">
            <v>0</v>
          </cell>
          <cell r="K97">
            <v>20.6</v>
          </cell>
          <cell r="L97">
            <v>40.700000000000003</v>
          </cell>
          <cell r="M97">
            <v>17</v>
          </cell>
          <cell r="N97">
            <v>0</v>
          </cell>
          <cell r="O97">
            <v>18</v>
          </cell>
          <cell r="P97">
            <v>0</v>
          </cell>
          <cell r="Q97">
            <v>19</v>
          </cell>
          <cell r="R97">
            <v>38.571428571428569</v>
          </cell>
          <cell r="S97">
            <v>79</v>
          </cell>
        </row>
        <row r="98">
          <cell r="B98" t="str">
            <v>E022-01-2608/2020</v>
          </cell>
          <cell r="C98" t="str">
            <v>Martin Irungu MWANGI</v>
          </cell>
          <cell r="D98">
            <v>9</v>
          </cell>
          <cell r="E98">
            <v>19</v>
          </cell>
          <cell r="G98">
            <v>25.124999999999996</v>
          </cell>
          <cell r="H98">
            <v>6</v>
          </cell>
          <cell r="I98">
            <v>33</v>
          </cell>
          <cell r="J98">
            <v>0</v>
          </cell>
          <cell r="K98">
            <v>12.6</v>
          </cell>
          <cell r="L98">
            <v>37.700000000000003</v>
          </cell>
          <cell r="M98">
            <v>18</v>
          </cell>
          <cell r="N98">
            <v>16</v>
          </cell>
          <cell r="O98">
            <v>0</v>
          </cell>
          <cell r="P98">
            <v>17</v>
          </cell>
          <cell r="Q98">
            <v>0</v>
          </cell>
          <cell r="R98">
            <v>36.428571428571431</v>
          </cell>
          <cell r="S98">
            <v>74</v>
          </cell>
        </row>
        <row r="99">
          <cell r="B99" t="str">
            <v>E022-01-0754/2019</v>
          </cell>
          <cell r="C99" t="str">
            <v>John MATHAI</v>
          </cell>
          <cell r="D99">
            <v>12</v>
          </cell>
          <cell r="E99">
            <v>15</v>
          </cell>
          <cell r="F99">
            <v>13</v>
          </cell>
          <cell r="G99">
            <v>18.250000000000004</v>
          </cell>
          <cell r="H99">
            <v>8</v>
          </cell>
          <cell r="I99">
            <v>15</v>
          </cell>
          <cell r="J99">
            <v>0</v>
          </cell>
          <cell r="K99">
            <v>11</v>
          </cell>
          <cell r="L99">
            <v>29.3</v>
          </cell>
          <cell r="M99">
            <v>19</v>
          </cell>
          <cell r="N99">
            <v>16</v>
          </cell>
          <cell r="O99">
            <v>0</v>
          </cell>
          <cell r="P99">
            <v>15</v>
          </cell>
          <cell r="Q99">
            <v>0</v>
          </cell>
          <cell r="R99">
            <v>35.714285714285715</v>
          </cell>
          <cell r="S99">
            <v>65</v>
          </cell>
        </row>
        <row r="100">
          <cell r="B100" t="str">
            <v>E022-01-0758/2019</v>
          </cell>
          <cell r="C100" t="str">
            <v>Brian Ndemo Bwonda</v>
          </cell>
          <cell r="D100">
            <v>12</v>
          </cell>
          <cell r="E100">
            <v>15</v>
          </cell>
          <cell r="F100">
            <v>12</v>
          </cell>
          <cell r="G100">
            <v>17.75</v>
          </cell>
          <cell r="H100">
            <v>8</v>
          </cell>
          <cell r="I100">
            <v>15</v>
          </cell>
          <cell r="J100">
            <v>0</v>
          </cell>
          <cell r="K100">
            <v>11</v>
          </cell>
          <cell r="L100">
            <v>28.8</v>
          </cell>
          <cell r="M100">
            <v>17</v>
          </cell>
          <cell r="N100">
            <v>0</v>
          </cell>
          <cell r="O100">
            <v>16</v>
          </cell>
          <cell r="P100">
            <v>12</v>
          </cell>
          <cell r="Q100">
            <v>0</v>
          </cell>
          <cell r="R100">
            <v>32.142857142857146</v>
          </cell>
          <cell r="S100">
            <v>61</v>
          </cell>
        </row>
        <row r="101">
          <cell r="B101" t="str">
            <v>E022-01-0776/2019</v>
          </cell>
          <cell r="C101" t="str">
            <v>George Gichuki THUKU</v>
          </cell>
          <cell r="D101">
            <v>13.5</v>
          </cell>
          <cell r="E101">
            <v>23</v>
          </cell>
          <cell r="F101">
            <v>10</v>
          </cell>
          <cell r="G101">
            <v>19.75</v>
          </cell>
          <cell r="H101">
            <v>8</v>
          </cell>
          <cell r="I101">
            <v>30</v>
          </cell>
          <cell r="J101">
            <v>0</v>
          </cell>
          <cell r="K101">
            <v>14</v>
          </cell>
          <cell r="L101">
            <v>33.799999999999997</v>
          </cell>
          <cell r="M101">
            <v>9</v>
          </cell>
          <cell r="N101">
            <v>0</v>
          </cell>
          <cell r="O101">
            <v>18</v>
          </cell>
          <cell r="P101">
            <v>14</v>
          </cell>
          <cell r="Q101">
            <v>0</v>
          </cell>
          <cell r="R101">
            <v>29.285714285714285</v>
          </cell>
          <cell r="S101">
            <v>63</v>
          </cell>
        </row>
        <row r="102">
          <cell r="B102" t="str">
            <v>E022-01-0783/2019</v>
          </cell>
          <cell r="C102" t="str">
            <v>Njagi Fredrick Mwaniki</v>
          </cell>
          <cell r="D102">
            <v>10</v>
          </cell>
          <cell r="E102">
            <v>26</v>
          </cell>
          <cell r="F102">
            <v>18</v>
          </cell>
          <cell r="G102">
            <v>22.166666666666668</v>
          </cell>
          <cell r="H102">
            <v>7.3</v>
          </cell>
          <cell r="I102">
            <v>40</v>
          </cell>
          <cell r="J102">
            <v>0</v>
          </cell>
          <cell r="K102">
            <v>15.3</v>
          </cell>
          <cell r="L102">
            <v>37.5</v>
          </cell>
          <cell r="M102">
            <v>7</v>
          </cell>
          <cell r="N102">
            <v>0</v>
          </cell>
          <cell r="O102">
            <v>0</v>
          </cell>
          <cell r="P102">
            <v>15</v>
          </cell>
          <cell r="Q102">
            <v>0</v>
          </cell>
          <cell r="R102">
            <v>15.714285714285714</v>
          </cell>
          <cell r="S102">
            <v>53</v>
          </cell>
        </row>
        <row r="103">
          <cell r="B103" t="str">
            <v>E022-01-0791/2019</v>
          </cell>
          <cell r="C103" t="str">
            <v>Precious Mumbi</v>
          </cell>
          <cell r="D103">
            <v>14</v>
          </cell>
          <cell r="E103">
            <v>28</v>
          </cell>
          <cell r="F103">
            <v>5.5</v>
          </cell>
          <cell r="G103">
            <v>19.083333333333332</v>
          </cell>
          <cell r="H103">
            <v>9.3000000000000007</v>
          </cell>
          <cell r="I103">
            <v>37</v>
          </cell>
          <cell r="J103">
            <v>0</v>
          </cell>
          <cell r="K103">
            <v>16.7</v>
          </cell>
          <cell r="L103">
            <v>35.799999999999997</v>
          </cell>
          <cell r="M103">
            <v>18</v>
          </cell>
          <cell r="N103">
            <v>10</v>
          </cell>
          <cell r="O103">
            <v>0</v>
          </cell>
          <cell r="P103">
            <v>0</v>
          </cell>
          <cell r="Q103">
            <v>0</v>
          </cell>
          <cell r="R103">
            <v>20</v>
          </cell>
          <cell r="S103">
            <v>56</v>
          </cell>
        </row>
        <row r="104">
          <cell r="B104" t="str">
            <v>E022-01-0798/2019</v>
          </cell>
          <cell r="C104" t="str">
            <v>Peter Kamau KINYANJUI</v>
          </cell>
          <cell r="D104">
            <v>13</v>
          </cell>
          <cell r="E104">
            <v>31</v>
          </cell>
          <cell r="F104">
            <v>12</v>
          </cell>
          <cell r="G104">
            <v>22.416666666666668</v>
          </cell>
          <cell r="H104">
            <v>9.3000000000000007</v>
          </cell>
          <cell r="I104">
            <v>47</v>
          </cell>
          <cell r="J104">
            <v>0</v>
          </cell>
          <cell r="K104">
            <v>18.700000000000003</v>
          </cell>
          <cell r="L104">
            <v>41.1</v>
          </cell>
          <cell r="M104">
            <v>4</v>
          </cell>
          <cell r="N104">
            <v>0</v>
          </cell>
          <cell r="O104">
            <v>18</v>
          </cell>
          <cell r="P104">
            <v>16</v>
          </cell>
          <cell r="Q104">
            <v>0</v>
          </cell>
          <cell r="R104">
            <v>27.142857142857142</v>
          </cell>
          <cell r="S104">
            <v>68</v>
          </cell>
        </row>
        <row r="105">
          <cell r="B105" t="str">
            <v>E022-01-0810/2019</v>
          </cell>
          <cell r="C105" t="str">
            <v>Wilson Kisompe Toroge</v>
          </cell>
          <cell r="D105">
            <v>14.5</v>
          </cell>
          <cell r="E105">
            <v>31</v>
          </cell>
          <cell r="F105">
            <v>13</v>
          </cell>
          <cell r="G105">
            <v>23.916666666666668</v>
          </cell>
          <cell r="H105">
            <v>9.3000000000000007</v>
          </cell>
          <cell r="I105">
            <v>47</v>
          </cell>
          <cell r="J105">
            <v>0</v>
          </cell>
          <cell r="K105">
            <v>18.700000000000003</v>
          </cell>
          <cell r="L105">
            <v>42.6</v>
          </cell>
          <cell r="M105">
            <v>7</v>
          </cell>
          <cell r="N105">
            <v>0</v>
          </cell>
          <cell r="O105">
            <v>11</v>
          </cell>
          <cell r="P105">
            <v>7</v>
          </cell>
          <cell r="Q105">
            <v>0</v>
          </cell>
          <cell r="R105">
            <v>17.857142857142858</v>
          </cell>
          <cell r="S105">
            <v>60</v>
          </cell>
        </row>
        <row r="106">
          <cell r="B106" t="str">
            <v>E022-01-0845/2019</v>
          </cell>
          <cell r="C106" t="str">
            <v>Maweu Bright Mambo</v>
          </cell>
          <cell r="D106">
            <v>12</v>
          </cell>
          <cell r="E106">
            <v>15</v>
          </cell>
          <cell r="F106">
            <v>11</v>
          </cell>
          <cell r="G106">
            <v>17.25</v>
          </cell>
          <cell r="H106">
            <v>8</v>
          </cell>
          <cell r="I106">
            <v>15</v>
          </cell>
          <cell r="J106">
            <v>0</v>
          </cell>
          <cell r="K106">
            <v>11</v>
          </cell>
          <cell r="L106">
            <v>28.3</v>
          </cell>
          <cell r="M106">
            <v>18</v>
          </cell>
          <cell r="N106">
            <v>0</v>
          </cell>
          <cell r="O106">
            <v>15</v>
          </cell>
          <cell r="P106">
            <v>14</v>
          </cell>
          <cell r="Q106">
            <v>0</v>
          </cell>
          <cell r="R106">
            <v>33.571428571428569</v>
          </cell>
          <cell r="S106">
            <v>62</v>
          </cell>
        </row>
        <row r="107">
          <cell r="B107" t="str">
            <v>E022-01-0866/2019</v>
          </cell>
          <cell r="C107" t="str">
            <v>Edwin Kariuki MAINA</v>
          </cell>
          <cell r="D107">
            <v>14</v>
          </cell>
          <cell r="E107">
            <v>26</v>
          </cell>
          <cell r="F107">
            <v>15</v>
          </cell>
          <cell r="G107">
            <v>23.333333333333332</v>
          </cell>
          <cell r="H107">
            <v>7.3</v>
          </cell>
          <cell r="I107">
            <v>40</v>
          </cell>
          <cell r="J107">
            <v>0</v>
          </cell>
          <cell r="K107">
            <v>15.3</v>
          </cell>
          <cell r="L107">
            <v>38.6</v>
          </cell>
          <cell r="M107">
            <v>13</v>
          </cell>
          <cell r="N107">
            <v>0</v>
          </cell>
          <cell r="O107">
            <v>14</v>
          </cell>
          <cell r="P107">
            <v>0</v>
          </cell>
          <cell r="Q107">
            <v>0</v>
          </cell>
          <cell r="R107">
            <v>19.285714285714285</v>
          </cell>
          <cell r="S107">
            <v>58</v>
          </cell>
        </row>
        <row r="108">
          <cell r="B108" t="str">
            <v>E022-01-2007/2019</v>
          </cell>
          <cell r="C108" t="str">
            <v>Kabi John</v>
          </cell>
          <cell r="D108">
            <v>14</v>
          </cell>
          <cell r="E108">
            <v>26</v>
          </cell>
          <cell r="F108">
            <v>16</v>
          </cell>
          <cell r="G108">
            <v>23.833333333333339</v>
          </cell>
          <cell r="H108">
            <v>7.3</v>
          </cell>
          <cell r="I108">
            <v>40</v>
          </cell>
          <cell r="J108">
            <v>0</v>
          </cell>
          <cell r="K108">
            <v>15.3</v>
          </cell>
          <cell r="L108">
            <v>39.1</v>
          </cell>
          <cell r="M108">
            <v>19</v>
          </cell>
          <cell r="N108">
            <v>0</v>
          </cell>
          <cell r="O108">
            <v>16</v>
          </cell>
          <cell r="P108">
            <v>14</v>
          </cell>
          <cell r="Q108">
            <v>0</v>
          </cell>
          <cell r="R108">
            <v>35</v>
          </cell>
          <cell r="S108">
            <v>74</v>
          </cell>
        </row>
        <row r="109">
          <cell r="B109" t="str">
            <v>E022-01-2385/2019</v>
          </cell>
          <cell r="C109" t="str">
            <v>Bernard Kimani MUGWE</v>
          </cell>
          <cell r="D109">
            <v>8</v>
          </cell>
          <cell r="E109">
            <v>28</v>
          </cell>
          <cell r="F109">
            <v>11</v>
          </cell>
          <cell r="G109">
            <v>17.833333333333332</v>
          </cell>
          <cell r="H109">
            <v>6</v>
          </cell>
          <cell r="I109">
            <v>36</v>
          </cell>
          <cell r="J109">
            <v>0</v>
          </cell>
          <cell r="K109">
            <v>13.2</v>
          </cell>
          <cell r="L109">
            <v>31</v>
          </cell>
          <cell r="M109">
            <v>24</v>
          </cell>
          <cell r="N109">
            <v>0</v>
          </cell>
          <cell r="O109">
            <v>17</v>
          </cell>
          <cell r="P109">
            <v>18</v>
          </cell>
          <cell r="Q109">
            <v>0</v>
          </cell>
          <cell r="R109">
            <v>42.142857142857146</v>
          </cell>
          <cell r="S109">
            <v>73</v>
          </cell>
        </row>
        <row r="110">
          <cell r="B110" t="str">
            <v>E022-01-1887/2018</v>
          </cell>
          <cell r="C110" t="str">
            <v>Elias Ndumo NDERITU</v>
          </cell>
          <cell r="D110">
            <v>11</v>
          </cell>
          <cell r="E110">
            <v>32</v>
          </cell>
          <cell r="F110">
            <v>5</v>
          </cell>
          <cell r="G110">
            <v>17.833333333333332</v>
          </cell>
          <cell r="H110">
            <v>9.3000000000000007</v>
          </cell>
          <cell r="I110">
            <v>35</v>
          </cell>
          <cell r="J110">
            <v>0</v>
          </cell>
          <cell r="K110">
            <v>16.299999999999997</v>
          </cell>
          <cell r="L110">
            <v>34.1</v>
          </cell>
          <cell r="M110">
            <v>12</v>
          </cell>
          <cell r="N110">
            <v>0</v>
          </cell>
          <cell r="O110">
            <v>17</v>
          </cell>
          <cell r="P110">
            <v>0</v>
          </cell>
          <cell r="Q110">
            <v>15</v>
          </cell>
          <cell r="R110">
            <v>31.428571428571427</v>
          </cell>
          <cell r="S110">
            <v>66</v>
          </cell>
        </row>
        <row r="111">
          <cell r="B111" t="str">
            <v>E022-01-2069/2018</v>
          </cell>
          <cell r="C111" t="str">
            <v>Elizabeth Mugure MAINA</v>
          </cell>
          <cell r="D111">
            <v>9</v>
          </cell>
          <cell r="E111">
            <v>28</v>
          </cell>
          <cell r="F111">
            <v>16</v>
          </cell>
          <cell r="G111">
            <v>20.999999999999996</v>
          </cell>
          <cell r="H111">
            <v>9.3000000000000007</v>
          </cell>
          <cell r="I111">
            <v>37</v>
          </cell>
          <cell r="J111">
            <v>0</v>
          </cell>
          <cell r="K111">
            <v>16.7</v>
          </cell>
          <cell r="L111">
            <v>37.700000000000003</v>
          </cell>
          <cell r="M111">
            <v>10</v>
          </cell>
          <cell r="N111">
            <v>0</v>
          </cell>
          <cell r="O111">
            <v>8</v>
          </cell>
          <cell r="P111">
            <v>0</v>
          </cell>
          <cell r="Q111">
            <v>8</v>
          </cell>
          <cell r="R111">
            <v>18.571428571428573</v>
          </cell>
          <cell r="S111">
            <v>56</v>
          </cell>
        </row>
        <row r="112">
          <cell r="B112" t="str">
            <v>E022-01-1087/2018</v>
          </cell>
          <cell r="C112" t="str">
            <v>Humphrey Mutua Muasya</v>
          </cell>
          <cell r="D112">
            <v>9</v>
          </cell>
          <cell r="E112">
            <v>15</v>
          </cell>
          <cell r="F112">
            <v>4.5</v>
          </cell>
          <cell r="G112">
            <v>12</v>
          </cell>
          <cell r="H112">
            <v>6</v>
          </cell>
          <cell r="I112">
            <v>24</v>
          </cell>
          <cell r="J112">
            <v>0</v>
          </cell>
          <cell r="K112">
            <v>10.8</v>
          </cell>
          <cell r="L112">
            <v>22.8</v>
          </cell>
          <cell r="M112">
            <v>6</v>
          </cell>
          <cell r="N112">
            <v>0</v>
          </cell>
          <cell r="O112">
            <v>14</v>
          </cell>
          <cell r="P112">
            <v>0</v>
          </cell>
          <cell r="Q112">
            <v>15</v>
          </cell>
          <cell r="R112">
            <v>25</v>
          </cell>
          <cell r="S112">
            <v>48</v>
          </cell>
        </row>
        <row r="113">
          <cell r="B113" t="str">
            <v>E022-01-1097/2018</v>
          </cell>
          <cell r="C113" t="str">
            <v>Johnstone Gakonya NDUNG'U</v>
          </cell>
          <cell r="D113">
            <v>0</v>
          </cell>
          <cell r="E113">
            <v>0</v>
          </cell>
          <cell r="F113">
            <v>7</v>
          </cell>
          <cell r="G113">
            <v>10.5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10.5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 t="str">
            <v/>
          </cell>
          <cell r="S113">
            <v>11</v>
          </cell>
        </row>
        <row r="114">
          <cell r="B114" t="str">
            <v>E022-01-1755/2018</v>
          </cell>
          <cell r="C114" t="str">
            <v>Quinton Muriuki WANJOHI</v>
          </cell>
          <cell r="D114">
            <v>13</v>
          </cell>
          <cell r="E114">
            <v>19</v>
          </cell>
          <cell r="F114">
            <v>4.5</v>
          </cell>
          <cell r="G114">
            <v>15.66666666666667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15.7</v>
          </cell>
          <cell r="M114">
            <v>14</v>
          </cell>
          <cell r="N114">
            <v>0</v>
          </cell>
          <cell r="O114">
            <v>12</v>
          </cell>
          <cell r="P114">
            <v>0</v>
          </cell>
          <cell r="Q114">
            <v>10</v>
          </cell>
          <cell r="R114">
            <v>25.714285714285715</v>
          </cell>
          <cell r="S114">
            <v>41</v>
          </cell>
        </row>
        <row r="115">
          <cell r="B115" t="str">
            <v>E022-01-0698/2017</v>
          </cell>
          <cell r="C115" t="str">
            <v>Simon Mwangi MURIUKI</v>
          </cell>
          <cell r="D115">
            <v>0</v>
          </cell>
          <cell r="E115">
            <v>0</v>
          </cell>
          <cell r="F115">
            <v>16</v>
          </cell>
          <cell r="G115">
            <v>24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24</v>
          </cell>
          <cell r="M115">
            <v>13</v>
          </cell>
          <cell r="N115">
            <v>0</v>
          </cell>
          <cell r="O115">
            <v>15</v>
          </cell>
          <cell r="P115">
            <v>0</v>
          </cell>
          <cell r="Q115">
            <v>0</v>
          </cell>
          <cell r="R115">
            <v>20</v>
          </cell>
          <cell r="S115">
            <v>44</v>
          </cell>
        </row>
        <row r="116">
          <cell r="B116" t="str">
            <v>E022-01-0710/2017</v>
          </cell>
          <cell r="C116" t="str">
            <v>Charles Karibu RIKA</v>
          </cell>
          <cell r="D116">
            <v>13</v>
          </cell>
          <cell r="E116">
            <v>35</v>
          </cell>
          <cell r="F116">
            <v>11</v>
          </cell>
          <cell r="G116">
            <v>22.916666666666671</v>
          </cell>
          <cell r="H116">
            <v>9.3000000000000007</v>
          </cell>
          <cell r="I116">
            <v>47</v>
          </cell>
          <cell r="J116">
            <v>0</v>
          </cell>
          <cell r="K116">
            <v>18.700000000000003</v>
          </cell>
          <cell r="L116">
            <v>41.6</v>
          </cell>
          <cell r="M116">
            <v>21</v>
          </cell>
          <cell r="N116">
            <v>0</v>
          </cell>
          <cell r="O116">
            <v>17</v>
          </cell>
          <cell r="P116">
            <v>16</v>
          </cell>
          <cell r="Q116">
            <v>0</v>
          </cell>
          <cell r="R116">
            <v>38.571428571428569</v>
          </cell>
          <cell r="S116">
            <v>80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 t="str">
            <v/>
          </cell>
          <cell r="S117" t="str">
            <v/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12</v>
          </cell>
          <cell r="E15">
            <v>10</v>
          </cell>
          <cell r="F15">
            <v>0</v>
          </cell>
          <cell r="G15">
            <v>4.5</v>
          </cell>
          <cell r="H15">
            <v>4</v>
          </cell>
          <cell r="I15">
            <v>4</v>
          </cell>
          <cell r="J15">
            <v>4</v>
          </cell>
          <cell r="K15">
            <v>11</v>
          </cell>
          <cell r="L15">
            <v>11</v>
          </cell>
          <cell r="M15">
            <v>0</v>
          </cell>
          <cell r="N15">
            <v>11</v>
          </cell>
          <cell r="O15">
            <v>19.5</v>
          </cell>
          <cell r="P15">
            <v>19</v>
          </cell>
          <cell r="Q15">
            <v>0</v>
          </cell>
          <cell r="R15">
            <v>17</v>
          </cell>
          <cell r="S15">
            <v>0</v>
          </cell>
          <cell r="T15">
            <v>14</v>
          </cell>
          <cell r="U15">
            <v>50</v>
          </cell>
          <cell r="V15">
            <v>70</v>
          </cell>
        </row>
        <row r="16">
          <cell r="B16" t="str">
            <v>E022-01-1013/2020</v>
          </cell>
          <cell r="C16" t="str">
            <v>Stephen Mwangi MAINA</v>
          </cell>
          <cell r="D16">
            <v>7</v>
          </cell>
          <cell r="E16">
            <v>10</v>
          </cell>
          <cell r="F16">
            <v>0</v>
          </cell>
          <cell r="G16">
            <v>3.666666666666667</v>
          </cell>
          <cell r="H16">
            <v>4.5</v>
          </cell>
          <cell r="I16">
            <v>0</v>
          </cell>
          <cell r="J16">
            <v>2.25</v>
          </cell>
          <cell r="K16">
            <v>11</v>
          </cell>
          <cell r="L16">
            <v>11</v>
          </cell>
          <cell r="M16">
            <v>0</v>
          </cell>
          <cell r="N16">
            <v>11</v>
          </cell>
          <cell r="O16">
            <v>16.899999999999999</v>
          </cell>
          <cell r="P16">
            <v>18.5</v>
          </cell>
          <cell r="Q16">
            <v>0</v>
          </cell>
          <cell r="R16">
            <v>14</v>
          </cell>
          <cell r="S16">
            <v>0</v>
          </cell>
          <cell r="T16">
            <v>19</v>
          </cell>
          <cell r="U16">
            <v>51.5</v>
          </cell>
          <cell r="V16">
            <v>68</v>
          </cell>
        </row>
        <row r="17">
          <cell r="B17" t="str">
            <v>E022-01-1014/2020</v>
          </cell>
          <cell r="C17" t="str">
            <v>Joseph Kamau WAINAINA</v>
          </cell>
          <cell r="D17">
            <v>8</v>
          </cell>
          <cell r="E17">
            <v>12</v>
          </cell>
          <cell r="F17">
            <v>0</v>
          </cell>
          <cell r="G17">
            <v>4.3333333333333339</v>
          </cell>
          <cell r="H17">
            <v>3.5</v>
          </cell>
          <cell r="I17">
            <v>2.5</v>
          </cell>
          <cell r="J17">
            <v>3</v>
          </cell>
          <cell r="K17">
            <v>13</v>
          </cell>
          <cell r="L17">
            <v>9</v>
          </cell>
          <cell r="M17">
            <v>0</v>
          </cell>
          <cell r="N17">
            <v>11</v>
          </cell>
          <cell r="O17">
            <v>18.3</v>
          </cell>
          <cell r="P17">
            <v>21</v>
          </cell>
          <cell r="Q17">
            <v>0</v>
          </cell>
          <cell r="R17">
            <v>14</v>
          </cell>
          <cell r="S17">
            <v>0</v>
          </cell>
          <cell r="T17">
            <v>14</v>
          </cell>
          <cell r="U17">
            <v>49</v>
          </cell>
          <cell r="V17">
            <v>67</v>
          </cell>
        </row>
        <row r="18">
          <cell r="B18" t="str">
            <v>E022-01-1015/2020</v>
          </cell>
          <cell r="C18" t="str">
            <v>Denis Wanyaga GITAU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11</v>
          </cell>
          <cell r="L18">
            <v>11</v>
          </cell>
          <cell r="M18">
            <v>0</v>
          </cell>
          <cell r="N18">
            <v>11</v>
          </cell>
          <cell r="O18">
            <v>11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>
            <v>11</v>
          </cell>
        </row>
        <row r="19">
          <cell r="B19" t="str">
            <v>E022-01-1016/2020</v>
          </cell>
          <cell r="C19" t="str">
            <v>Moses Kimuhu WAITI</v>
          </cell>
          <cell r="D19">
            <v>16</v>
          </cell>
          <cell r="E19">
            <v>16</v>
          </cell>
          <cell r="F19">
            <v>0</v>
          </cell>
          <cell r="G19">
            <v>6.6666666666666679</v>
          </cell>
          <cell r="H19">
            <v>4</v>
          </cell>
          <cell r="I19">
            <v>0</v>
          </cell>
          <cell r="J19">
            <v>2</v>
          </cell>
          <cell r="K19">
            <v>10</v>
          </cell>
          <cell r="L19">
            <v>12</v>
          </cell>
          <cell r="M19">
            <v>0</v>
          </cell>
          <cell r="N19">
            <v>11</v>
          </cell>
          <cell r="O19">
            <v>19.7</v>
          </cell>
          <cell r="P19">
            <v>14</v>
          </cell>
          <cell r="Q19">
            <v>0</v>
          </cell>
          <cell r="R19">
            <v>15</v>
          </cell>
          <cell r="S19">
            <v>0</v>
          </cell>
          <cell r="T19">
            <v>2</v>
          </cell>
          <cell r="U19">
            <v>31</v>
          </cell>
          <cell r="V19">
            <v>51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17</v>
          </cell>
          <cell r="E20">
            <v>10</v>
          </cell>
          <cell r="F20">
            <v>0</v>
          </cell>
          <cell r="G20">
            <v>5.333333333333333</v>
          </cell>
          <cell r="H20">
            <v>3.5</v>
          </cell>
          <cell r="I20">
            <v>0</v>
          </cell>
          <cell r="J20">
            <v>1.75</v>
          </cell>
          <cell r="K20">
            <v>11</v>
          </cell>
          <cell r="L20">
            <v>11</v>
          </cell>
          <cell r="M20">
            <v>0</v>
          </cell>
          <cell r="N20">
            <v>11</v>
          </cell>
          <cell r="O20">
            <v>18.100000000000001</v>
          </cell>
          <cell r="P20">
            <v>19</v>
          </cell>
          <cell r="Q20">
            <v>7</v>
          </cell>
          <cell r="R20">
            <v>0</v>
          </cell>
          <cell r="S20">
            <v>0</v>
          </cell>
          <cell r="T20">
            <v>10</v>
          </cell>
          <cell r="U20">
            <v>36</v>
          </cell>
          <cell r="V20">
            <v>54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22</v>
          </cell>
          <cell r="E21">
            <v>8</v>
          </cell>
          <cell r="F21">
            <v>0</v>
          </cell>
          <cell r="G21">
            <v>5.6666666666666661</v>
          </cell>
          <cell r="H21">
            <v>4</v>
          </cell>
          <cell r="I21">
            <v>0</v>
          </cell>
          <cell r="J21">
            <v>2</v>
          </cell>
          <cell r="K21">
            <v>13</v>
          </cell>
          <cell r="L21">
            <v>12</v>
          </cell>
          <cell r="M21">
            <v>0</v>
          </cell>
          <cell r="N21">
            <v>12.5</v>
          </cell>
          <cell r="O21">
            <v>20.2</v>
          </cell>
          <cell r="P21">
            <v>12</v>
          </cell>
          <cell r="Q21">
            <v>7</v>
          </cell>
          <cell r="R21">
            <v>0</v>
          </cell>
          <cell r="S21">
            <v>10</v>
          </cell>
          <cell r="T21">
            <v>0</v>
          </cell>
          <cell r="U21">
            <v>29</v>
          </cell>
          <cell r="V21">
            <v>49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17</v>
          </cell>
          <cell r="E22">
            <v>9</v>
          </cell>
          <cell r="F22">
            <v>0</v>
          </cell>
          <cell r="G22">
            <v>5.083333333333333</v>
          </cell>
          <cell r="H22">
            <v>3</v>
          </cell>
          <cell r="I22">
            <v>4</v>
          </cell>
          <cell r="J22">
            <v>3.5</v>
          </cell>
          <cell r="K22">
            <v>11</v>
          </cell>
          <cell r="L22">
            <v>13</v>
          </cell>
          <cell r="M22">
            <v>0</v>
          </cell>
          <cell r="N22">
            <v>12</v>
          </cell>
          <cell r="O22">
            <v>20.6</v>
          </cell>
          <cell r="P22">
            <v>10</v>
          </cell>
          <cell r="Q22">
            <v>0</v>
          </cell>
          <cell r="R22">
            <v>11</v>
          </cell>
          <cell r="S22">
            <v>0</v>
          </cell>
          <cell r="T22">
            <v>9</v>
          </cell>
          <cell r="U22">
            <v>30</v>
          </cell>
          <cell r="V22">
            <v>51</v>
          </cell>
        </row>
        <row r="23">
          <cell r="B23" t="str">
            <v>E022-01-1021/2020</v>
          </cell>
          <cell r="C23" t="str">
            <v>David Kihara WANGOME</v>
          </cell>
          <cell r="D23">
            <v>2</v>
          </cell>
          <cell r="E23">
            <v>9</v>
          </cell>
          <cell r="F23">
            <v>0</v>
          </cell>
          <cell r="G23">
            <v>2.5833333333333335</v>
          </cell>
          <cell r="H23">
            <v>2.5</v>
          </cell>
          <cell r="I23">
            <v>0</v>
          </cell>
          <cell r="J23">
            <v>1.25</v>
          </cell>
          <cell r="K23">
            <v>11</v>
          </cell>
          <cell r="L23">
            <v>13</v>
          </cell>
          <cell r="M23">
            <v>0</v>
          </cell>
          <cell r="N23">
            <v>12</v>
          </cell>
          <cell r="O23">
            <v>15.8</v>
          </cell>
          <cell r="P23">
            <v>18</v>
          </cell>
          <cell r="Q23">
            <v>0</v>
          </cell>
          <cell r="R23">
            <v>14</v>
          </cell>
          <cell r="S23">
            <v>0</v>
          </cell>
          <cell r="T23">
            <v>9</v>
          </cell>
          <cell r="U23">
            <v>41</v>
          </cell>
          <cell r="V23">
            <v>57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17</v>
          </cell>
          <cell r="E24">
            <v>9</v>
          </cell>
          <cell r="F24">
            <v>0</v>
          </cell>
          <cell r="G24">
            <v>5.083333333333333</v>
          </cell>
          <cell r="H24">
            <v>4</v>
          </cell>
          <cell r="I24">
            <v>0</v>
          </cell>
          <cell r="J24">
            <v>2</v>
          </cell>
          <cell r="K24">
            <v>12</v>
          </cell>
          <cell r="L24">
            <v>12</v>
          </cell>
          <cell r="M24">
            <v>0</v>
          </cell>
          <cell r="N24">
            <v>12</v>
          </cell>
          <cell r="O24">
            <v>19.100000000000001</v>
          </cell>
          <cell r="P24">
            <v>12</v>
          </cell>
          <cell r="Q24">
            <v>0</v>
          </cell>
          <cell r="R24">
            <v>16</v>
          </cell>
          <cell r="S24">
            <v>0</v>
          </cell>
          <cell r="T24">
            <v>2</v>
          </cell>
          <cell r="U24">
            <v>30</v>
          </cell>
          <cell r="V24">
            <v>49</v>
          </cell>
        </row>
        <row r="25">
          <cell r="B25" t="str">
            <v>E022-01-1024/2020</v>
          </cell>
          <cell r="C25" t="str">
            <v>John Kabue MUMBI</v>
          </cell>
          <cell r="D25">
            <v>22</v>
          </cell>
          <cell r="E25">
            <v>10</v>
          </cell>
          <cell r="F25">
            <v>0</v>
          </cell>
          <cell r="G25">
            <v>6.166666666666667</v>
          </cell>
          <cell r="H25">
            <v>4</v>
          </cell>
          <cell r="I25">
            <v>0</v>
          </cell>
          <cell r="J25">
            <v>2</v>
          </cell>
          <cell r="K25">
            <v>13</v>
          </cell>
          <cell r="L25">
            <v>12</v>
          </cell>
          <cell r="M25">
            <v>0</v>
          </cell>
          <cell r="N25">
            <v>12.5</v>
          </cell>
          <cell r="O25">
            <v>20.7</v>
          </cell>
          <cell r="P25">
            <v>23</v>
          </cell>
          <cell r="Q25">
            <v>0</v>
          </cell>
          <cell r="R25">
            <v>9</v>
          </cell>
          <cell r="S25">
            <v>0</v>
          </cell>
          <cell r="T25">
            <v>5</v>
          </cell>
          <cell r="U25">
            <v>37</v>
          </cell>
          <cell r="V25">
            <v>58</v>
          </cell>
        </row>
        <row r="26">
          <cell r="B26" t="str">
            <v>E022-01-1025/2020</v>
          </cell>
          <cell r="C26" t="str">
            <v>David Bundi WAWERU</v>
          </cell>
          <cell r="D26">
            <v>2</v>
          </cell>
          <cell r="E26">
            <v>9</v>
          </cell>
          <cell r="F26">
            <v>0</v>
          </cell>
          <cell r="G26">
            <v>2.5833333333333335</v>
          </cell>
          <cell r="H26">
            <v>4</v>
          </cell>
          <cell r="I26">
            <v>2.5</v>
          </cell>
          <cell r="J26">
            <v>3.25</v>
          </cell>
          <cell r="K26">
            <v>10</v>
          </cell>
          <cell r="L26">
            <v>12</v>
          </cell>
          <cell r="M26">
            <v>0</v>
          </cell>
          <cell r="N26">
            <v>11</v>
          </cell>
          <cell r="O26">
            <v>16.8</v>
          </cell>
          <cell r="P26">
            <v>21</v>
          </cell>
          <cell r="Q26">
            <v>0</v>
          </cell>
          <cell r="R26">
            <v>12</v>
          </cell>
          <cell r="S26">
            <v>0</v>
          </cell>
          <cell r="T26">
            <v>12</v>
          </cell>
          <cell r="U26">
            <v>45</v>
          </cell>
          <cell r="V26">
            <v>62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23</v>
          </cell>
          <cell r="E27">
            <v>14</v>
          </cell>
          <cell r="F27">
            <v>0</v>
          </cell>
          <cell r="G27">
            <v>7.3333333333333339</v>
          </cell>
          <cell r="H27">
            <v>3</v>
          </cell>
          <cell r="I27">
            <v>0</v>
          </cell>
          <cell r="J27">
            <v>1.5</v>
          </cell>
          <cell r="K27">
            <v>10</v>
          </cell>
          <cell r="L27">
            <v>12</v>
          </cell>
          <cell r="M27">
            <v>0</v>
          </cell>
          <cell r="N27">
            <v>11</v>
          </cell>
          <cell r="O27">
            <v>19.8</v>
          </cell>
          <cell r="P27">
            <v>16</v>
          </cell>
          <cell r="Q27">
            <v>0</v>
          </cell>
          <cell r="R27">
            <v>11</v>
          </cell>
          <cell r="S27">
            <v>0</v>
          </cell>
          <cell r="T27">
            <v>9</v>
          </cell>
          <cell r="U27">
            <v>36</v>
          </cell>
          <cell r="V27">
            <v>56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10</v>
          </cell>
          <cell r="E28">
            <v>11</v>
          </cell>
          <cell r="F28">
            <v>0</v>
          </cell>
          <cell r="G28">
            <v>4.4166666666666661</v>
          </cell>
          <cell r="H28">
            <v>4.5</v>
          </cell>
          <cell r="I28">
            <v>5</v>
          </cell>
          <cell r="J28">
            <v>4.75</v>
          </cell>
          <cell r="K28">
            <v>11</v>
          </cell>
          <cell r="L28">
            <v>11</v>
          </cell>
          <cell r="M28">
            <v>0</v>
          </cell>
          <cell r="N28">
            <v>11</v>
          </cell>
          <cell r="O28">
            <v>20.2</v>
          </cell>
          <cell r="P28">
            <v>19</v>
          </cell>
          <cell r="Q28">
            <v>0</v>
          </cell>
          <cell r="R28">
            <v>14</v>
          </cell>
          <cell r="S28">
            <v>0</v>
          </cell>
          <cell r="T28">
            <v>13</v>
          </cell>
          <cell r="U28">
            <v>46</v>
          </cell>
          <cell r="V28">
            <v>66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25</v>
          </cell>
          <cell r="E29">
            <v>10</v>
          </cell>
          <cell r="F29">
            <v>0</v>
          </cell>
          <cell r="G29">
            <v>6.6666666666666679</v>
          </cell>
          <cell r="H29">
            <v>3</v>
          </cell>
          <cell r="I29">
            <v>0</v>
          </cell>
          <cell r="J29">
            <v>1.5</v>
          </cell>
          <cell r="K29">
            <v>11</v>
          </cell>
          <cell r="L29">
            <v>13</v>
          </cell>
          <cell r="M29">
            <v>0</v>
          </cell>
          <cell r="N29">
            <v>12</v>
          </cell>
          <cell r="O29">
            <v>20.2</v>
          </cell>
          <cell r="P29">
            <v>15</v>
          </cell>
          <cell r="Q29">
            <v>0</v>
          </cell>
          <cell r="R29">
            <v>9</v>
          </cell>
          <cell r="S29">
            <v>0</v>
          </cell>
          <cell r="T29">
            <v>10</v>
          </cell>
          <cell r="U29">
            <v>34</v>
          </cell>
          <cell r="V29">
            <v>54</v>
          </cell>
        </row>
        <row r="30">
          <cell r="B30" t="str">
            <v>E022-01-1029/2020</v>
          </cell>
          <cell r="C30" t="str">
            <v>George Muhia NGOTHO</v>
          </cell>
          <cell r="D30">
            <v>21</v>
          </cell>
          <cell r="E30">
            <v>8</v>
          </cell>
          <cell r="F30">
            <v>0</v>
          </cell>
          <cell r="G30">
            <v>5.5</v>
          </cell>
          <cell r="H30">
            <v>2</v>
          </cell>
          <cell r="I30">
            <v>0</v>
          </cell>
          <cell r="J30">
            <v>1</v>
          </cell>
          <cell r="K30">
            <v>11</v>
          </cell>
          <cell r="L30">
            <v>13</v>
          </cell>
          <cell r="M30">
            <v>0</v>
          </cell>
          <cell r="N30">
            <v>12</v>
          </cell>
          <cell r="O30">
            <v>18.5</v>
          </cell>
          <cell r="P30">
            <v>22</v>
          </cell>
          <cell r="Q30">
            <v>0</v>
          </cell>
          <cell r="R30">
            <v>7</v>
          </cell>
          <cell r="S30">
            <v>0</v>
          </cell>
          <cell r="T30">
            <v>6</v>
          </cell>
          <cell r="U30">
            <v>35</v>
          </cell>
          <cell r="V30">
            <v>54</v>
          </cell>
        </row>
        <row r="31">
          <cell r="B31" t="str">
            <v>E022-01-1030/2020</v>
          </cell>
          <cell r="C31" t="str">
            <v>Denis Karanja NJUGUNA</v>
          </cell>
          <cell r="D31">
            <v>23</v>
          </cell>
          <cell r="E31">
            <v>9</v>
          </cell>
          <cell r="F31">
            <v>0</v>
          </cell>
          <cell r="G31">
            <v>6.0833333333333339</v>
          </cell>
          <cell r="H31">
            <v>4.5</v>
          </cell>
          <cell r="I31">
            <v>5</v>
          </cell>
          <cell r="J31">
            <v>4.75</v>
          </cell>
          <cell r="K31">
            <v>11</v>
          </cell>
          <cell r="L31">
            <v>13</v>
          </cell>
          <cell r="M31">
            <v>0</v>
          </cell>
          <cell r="N31">
            <v>12</v>
          </cell>
          <cell r="O31">
            <v>22.8</v>
          </cell>
          <cell r="P31">
            <v>19</v>
          </cell>
          <cell r="Q31">
            <v>6</v>
          </cell>
          <cell r="R31">
            <v>0</v>
          </cell>
          <cell r="S31">
            <v>0</v>
          </cell>
          <cell r="T31">
            <v>7</v>
          </cell>
          <cell r="U31">
            <v>32</v>
          </cell>
          <cell r="V31">
            <v>55</v>
          </cell>
        </row>
        <row r="32">
          <cell r="B32" t="str">
            <v>E022-01-1031/2020</v>
          </cell>
          <cell r="C32" t="str">
            <v>Alex Kamau WANGARI</v>
          </cell>
          <cell r="D32">
            <v>23</v>
          </cell>
          <cell r="E32">
            <v>8</v>
          </cell>
          <cell r="F32">
            <v>0</v>
          </cell>
          <cell r="G32">
            <v>5.8333333333333339</v>
          </cell>
          <cell r="H32">
            <v>4.5</v>
          </cell>
          <cell r="I32">
            <v>0</v>
          </cell>
          <cell r="J32">
            <v>2.25</v>
          </cell>
          <cell r="K32">
            <v>10</v>
          </cell>
          <cell r="L32">
            <v>7</v>
          </cell>
          <cell r="M32">
            <v>0</v>
          </cell>
          <cell r="N32">
            <v>8.5</v>
          </cell>
          <cell r="O32">
            <v>16.600000000000001</v>
          </cell>
          <cell r="P32">
            <v>29</v>
          </cell>
          <cell r="Q32">
            <v>0</v>
          </cell>
          <cell r="R32">
            <v>20</v>
          </cell>
          <cell r="S32">
            <v>0</v>
          </cell>
          <cell r="T32">
            <v>8</v>
          </cell>
          <cell r="U32">
            <v>57</v>
          </cell>
          <cell r="V32">
            <v>74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16</v>
          </cell>
          <cell r="E33">
            <v>10</v>
          </cell>
          <cell r="F33">
            <v>0</v>
          </cell>
          <cell r="G33">
            <v>5.1666666666666661</v>
          </cell>
          <cell r="H33">
            <v>2</v>
          </cell>
          <cell r="I33">
            <v>0</v>
          </cell>
          <cell r="J33">
            <v>1</v>
          </cell>
          <cell r="K33">
            <v>13</v>
          </cell>
          <cell r="L33">
            <v>7</v>
          </cell>
          <cell r="M33">
            <v>0</v>
          </cell>
          <cell r="N33">
            <v>10.000000000000002</v>
          </cell>
          <cell r="O33">
            <v>16.2</v>
          </cell>
          <cell r="P33">
            <v>25</v>
          </cell>
          <cell r="Q33">
            <v>0</v>
          </cell>
          <cell r="R33">
            <v>10</v>
          </cell>
          <cell r="S33">
            <v>10</v>
          </cell>
          <cell r="T33">
            <v>0</v>
          </cell>
          <cell r="U33">
            <v>45</v>
          </cell>
          <cell r="V33">
            <v>61</v>
          </cell>
        </row>
        <row r="34">
          <cell r="B34" t="str">
            <v>E022-01-1033/2020</v>
          </cell>
          <cell r="C34" t="str">
            <v>Simon Mwaura GICHIRI</v>
          </cell>
          <cell r="D34">
            <v>18</v>
          </cell>
          <cell r="E34">
            <v>8</v>
          </cell>
          <cell r="F34">
            <v>0</v>
          </cell>
          <cell r="G34">
            <v>5</v>
          </cell>
          <cell r="H34">
            <v>4</v>
          </cell>
          <cell r="I34">
            <v>0</v>
          </cell>
          <cell r="J34">
            <v>2</v>
          </cell>
          <cell r="K34">
            <v>13</v>
          </cell>
          <cell r="L34">
            <v>12</v>
          </cell>
          <cell r="M34">
            <v>0</v>
          </cell>
          <cell r="N34">
            <v>12.5</v>
          </cell>
          <cell r="O34">
            <v>19.5</v>
          </cell>
          <cell r="P34">
            <v>23</v>
          </cell>
          <cell r="Q34">
            <v>0</v>
          </cell>
          <cell r="R34">
            <v>14</v>
          </cell>
          <cell r="S34">
            <v>0</v>
          </cell>
          <cell r="T34">
            <v>13</v>
          </cell>
          <cell r="U34">
            <v>50</v>
          </cell>
          <cell r="V34">
            <v>70</v>
          </cell>
        </row>
        <row r="35">
          <cell r="B35" t="str">
            <v>E022-01-1035/2020</v>
          </cell>
          <cell r="C35" t="str">
            <v>Agnes Mulekye MUTEMI</v>
          </cell>
          <cell r="D35">
            <v>11</v>
          </cell>
          <cell r="E35">
            <v>12</v>
          </cell>
          <cell r="F35">
            <v>0</v>
          </cell>
          <cell r="G35">
            <v>4.833333333333333</v>
          </cell>
          <cell r="H35">
            <v>3.5</v>
          </cell>
          <cell r="I35">
            <v>0</v>
          </cell>
          <cell r="J35">
            <v>1.75</v>
          </cell>
          <cell r="K35">
            <v>13</v>
          </cell>
          <cell r="L35">
            <v>12</v>
          </cell>
          <cell r="M35">
            <v>0</v>
          </cell>
          <cell r="N35">
            <v>12.5</v>
          </cell>
          <cell r="O35">
            <v>19.100000000000001</v>
          </cell>
          <cell r="P35">
            <v>19</v>
          </cell>
          <cell r="Q35">
            <v>0</v>
          </cell>
          <cell r="R35">
            <v>15</v>
          </cell>
          <cell r="S35">
            <v>0</v>
          </cell>
          <cell r="T35">
            <v>10</v>
          </cell>
          <cell r="U35">
            <v>44</v>
          </cell>
          <cell r="V35">
            <v>63</v>
          </cell>
        </row>
        <row r="36">
          <cell r="B36" t="str">
            <v>E022-01-1038/2020</v>
          </cell>
          <cell r="C36" t="str">
            <v>Ian Kamau NJUGUNA</v>
          </cell>
          <cell r="D36">
            <v>17</v>
          </cell>
          <cell r="E36">
            <v>12</v>
          </cell>
          <cell r="F36">
            <v>0</v>
          </cell>
          <cell r="G36">
            <v>5.8333333333333321</v>
          </cell>
          <cell r="H36">
            <v>3.5</v>
          </cell>
          <cell r="I36">
            <v>4</v>
          </cell>
          <cell r="J36">
            <v>3.75</v>
          </cell>
          <cell r="K36">
            <v>13</v>
          </cell>
          <cell r="L36">
            <v>12</v>
          </cell>
          <cell r="M36">
            <v>0</v>
          </cell>
          <cell r="N36">
            <v>12.5</v>
          </cell>
          <cell r="O36">
            <v>22.1</v>
          </cell>
          <cell r="P36">
            <v>15</v>
          </cell>
          <cell r="Q36">
            <v>0</v>
          </cell>
          <cell r="R36">
            <v>10</v>
          </cell>
          <cell r="S36">
            <v>0</v>
          </cell>
          <cell r="T36">
            <v>9</v>
          </cell>
          <cell r="U36">
            <v>34</v>
          </cell>
          <cell r="V36">
            <v>56</v>
          </cell>
        </row>
        <row r="37">
          <cell r="B37" t="str">
            <v>E022-01-1040/2020</v>
          </cell>
          <cell r="C37" t="str">
            <v>Salome Mukuhi KIIRIA</v>
          </cell>
          <cell r="D37">
            <v>9</v>
          </cell>
          <cell r="E37">
            <v>13</v>
          </cell>
          <cell r="F37">
            <v>0</v>
          </cell>
          <cell r="G37">
            <v>4.75</v>
          </cell>
          <cell r="H37">
            <v>4</v>
          </cell>
          <cell r="I37">
            <v>0</v>
          </cell>
          <cell r="J37">
            <v>2</v>
          </cell>
          <cell r="K37">
            <v>13</v>
          </cell>
          <cell r="L37">
            <v>12</v>
          </cell>
          <cell r="M37">
            <v>0</v>
          </cell>
          <cell r="N37">
            <v>12.5</v>
          </cell>
          <cell r="O37">
            <v>19.3</v>
          </cell>
          <cell r="P37">
            <v>24</v>
          </cell>
          <cell r="Q37">
            <v>0</v>
          </cell>
          <cell r="R37">
            <v>12</v>
          </cell>
          <cell r="S37">
            <v>0</v>
          </cell>
          <cell r="T37">
            <v>16</v>
          </cell>
          <cell r="U37">
            <v>52</v>
          </cell>
          <cell r="V37">
            <v>71</v>
          </cell>
        </row>
        <row r="38">
          <cell r="B38" t="str">
            <v>E022-01-1041/2020</v>
          </cell>
          <cell r="C38" t="str">
            <v>Moses Mwangi KANGETHE</v>
          </cell>
          <cell r="D38">
            <v>8</v>
          </cell>
          <cell r="E38">
            <v>10</v>
          </cell>
          <cell r="F38">
            <v>0</v>
          </cell>
          <cell r="G38">
            <v>3.833333333333333</v>
          </cell>
          <cell r="H38">
            <v>0</v>
          </cell>
          <cell r="I38">
            <v>5</v>
          </cell>
          <cell r="J38">
            <v>2.5</v>
          </cell>
          <cell r="K38">
            <v>13</v>
          </cell>
          <cell r="L38">
            <v>12</v>
          </cell>
          <cell r="M38">
            <v>0</v>
          </cell>
          <cell r="N38">
            <v>12.5</v>
          </cell>
          <cell r="O38">
            <v>18.8</v>
          </cell>
          <cell r="P38">
            <v>26</v>
          </cell>
          <cell r="Q38">
            <v>0</v>
          </cell>
          <cell r="R38">
            <v>16</v>
          </cell>
          <cell r="S38">
            <v>0</v>
          </cell>
          <cell r="T38">
            <v>11</v>
          </cell>
          <cell r="U38">
            <v>53</v>
          </cell>
          <cell r="V38">
            <v>72</v>
          </cell>
        </row>
        <row r="39">
          <cell r="B39" t="str">
            <v>E022-01-1042/2020</v>
          </cell>
          <cell r="C39" t="str">
            <v>Stephen Munzyu MAINGI</v>
          </cell>
          <cell r="D39">
            <v>21</v>
          </cell>
          <cell r="E39">
            <v>10</v>
          </cell>
          <cell r="F39">
            <v>0</v>
          </cell>
          <cell r="G39">
            <v>6</v>
          </cell>
          <cell r="H39">
            <v>2</v>
          </cell>
          <cell r="I39">
            <v>0</v>
          </cell>
          <cell r="J39">
            <v>1</v>
          </cell>
          <cell r="K39">
            <v>13</v>
          </cell>
          <cell r="L39">
            <v>12</v>
          </cell>
          <cell r="M39">
            <v>0</v>
          </cell>
          <cell r="N39">
            <v>12.5</v>
          </cell>
          <cell r="O39">
            <v>19.5</v>
          </cell>
          <cell r="P39">
            <v>19.5</v>
          </cell>
          <cell r="Q39">
            <v>6</v>
          </cell>
          <cell r="R39">
            <v>0</v>
          </cell>
          <cell r="S39">
            <v>0</v>
          </cell>
          <cell r="T39">
            <v>8</v>
          </cell>
          <cell r="U39">
            <v>33.5</v>
          </cell>
          <cell r="V39">
            <v>53</v>
          </cell>
        </row>
        <row r="40">
          <cell r="B40" t="str">
            <v>E022-01-1043/2020</v>
          </cell>
          <cell r="C40" t="str">
            <v>Amos Sila MULWA</v>
          </cell>
          <cell r="D40">
            <v>15</v>
          </cell>
          <cell r="E40">
            <v>8</v>
          </cell>
          <cell r="F40">
            <v>0</v>
          </cell>
          <cell r="G40">
            <v>4.5</v>
          </cell>
          <cell r="H40">
            <v>4</v>
          </cell>
          <cell r="I40">
            <v>0</v>
          </cell>
          <cell r="J40">
            <v>2</v>
          </cell>
          <cell r="K40">
            <v>13</v>
          </cell>
          <cell r="L40">
            <v>12</v>
          </cell>
          <cell r="M40">
            <v>0</v>
          </cell>
          <cell r="N40">
            <v>12.5</v>
          </cell>
          <cell r="O40">
            <v>19</v>
          </cell>
          <cell r="P40">
            <v>28</v>
          </cell>
          <cell r="Q40">
            <v>6</v>
          </cell>
          <cell r="R40">
            <v>0</v>
          </cell>
          <cell r="S40">
            <v>0</v>
          </cell>
          <cell r="T40">
            <v>7</v>
          </cell>
          <cell r="U40">
            <v>41</v>
          </cell>
          <cell r="V40">
            <v>60</v>
          </cell>
        </row>
        <row r="41">
          <cell r="B41" t="str">
            <v>E022-01-1044/2020</v>
          </cell>
          <cell r="C41" t="str">
            <v>Muthawa KIVAA</v>
          </cell>
          <cell r="D41">
            <v>18</v>
          </cell>
          <cell r="E41">
            <v>13</v>
          </cell>
          <cell r="F41">
            <v>0</v>
          </cell>
          <cell r="G41">
            <v>6.25</v>
          </cell>
          <cell r="H41">
            <v>2</v>
          </cell>
          <cell r="I41">
            <v>0</v>
          </cell>
          <cell r="J41">
            <v>1</v>
          </cell>
          <cell r="K41">
            <v>13</v>
          </cell>
          <cell r="L41">
            <v>12</v>
          </cell>
          <cell r="M41">
            <v>0</v>
          </cell>
          <cell r="N41">
            <v>12.5</v>
          </cell>
          <cell r="O41">
            <v>19.8</v>
          </cell>
          <cell r="P41">
            <v>23</v>
          </cell>
          <cell r="Q41">
            <v>0</v>
          </cell>
          <cell r="R41">
            <v>11</v>
          </cell>
          <cell r="S41">
            <v>0</v>
          </cell>
          <cell r="T41">
            <v>11</v>
          </cell>
          <cell r="U41">
            <v>45</v>
          </cell>
          <cell r="V41">
            <v>65</v>
          </cell>
        </row>
        <row r="42">
          <cell r="B42" t="str">
            <v>E022-01-1045/2020</v>
          </cell>
          <cell r="C42" t="str">
            <v>Joshua Maina KAMAU</v>
          </cell>
          <cell r="D42">
            <v>10</v>
          </cell>
          <cell r="E42">
            <v>11</v>
          </cell>
          <cell r="F42">
            <v>0</v>
          </cell>
          <cell r="G42">
            <v>4.4166666666666661</v>
          </cell>
          <cell r="H42">
            <v>0</v>
          </cell>
          <cell r="I42">
            <v>0</v>
          </cell>
          <cell r="J42">
            <v>0</v>
          </cell>
          <cell r="K42">
            <v>10</v>
          </cell>
          <cell r="L42">
            <v>12</v>
          </cell>
          <cell r="M42">
            <v>0</v>
          </cell>
          <cell r="N42">
            <v>11</v>
          </cell>
          <cell r="O42">
            <v>15.4</v>
          </cell>
          <cell r="P42">
            <v>13</v>
          </cell>
          <cell r="Q42">
            <v>12</v>
          </cell>
          <cell r="R42">
            <v>0</v>
          </cell>
          <cell r="S42">
            <v>0</v>
          </cell>
          <cell r="T42">
            <v>2</v>
          </cell>
          <cell r="U42">
            <v>27</v>
          </cell>
          <cell r="V42">
            <v>42</v>
          </cell>
        </row>
        <row r="43">
          <cell r="B43" t="str">
            <v>E022-01-1046/2020</v>
          </cell>
          <cell r="C43" t="str">
            <v>Sally Kinya KIMATHI</v>
          </cell>
          <cell r="D43">
            <v>13</v>
          </cell>
          <cell r="E43">
            <v>9</v>
          </cell>
          <cell r="F43">
            <v>0</v>
          </cell>
          <cell r="G43">
            <v>4.4166666666666661</v>
          </cell>
          <cell r="H43">
            <v>5</v>
          </cell>
          <cell r="I43">
            <v>0</v>
          </cell>
          <cell r="J43">
            <v>2.5</v>
          </cell>
          <cell r="K43">
            <v>13</v>
          </cell>
          <cell r="L43">
            <v>13</v>
          </cell>
          <cell r="M43">
            <v>0</v>
          </cell>
          <cell r="N43">
            <v>13</v>
          </cell>
          <cell r="O43">
            <v>19.899999999999999</v>
          </cell>
          <cell r="P43">
            <v>27.5</v>
          </cell>
          <cell r="Q43">
            <v>3</v>
          </cell>
          <cell r="R43">
            <v>0</v>
          </cell>
          <cell r="S43">
            <v>0</v>
          </cell>
          <cell r="T43">
            <v>11</v>
          </cell>
          <cell r="U43">
            <v>41.5</v>
          </cell>
          <cell r="V43">
            <v>61</v>
          </cell>
        </row>
        <row r="44">
          <cell r="B44" t="str">
            <v>E022-01-1047/2020</v>
          </cell>
          <cell r="C44" t="str">
            <v>Angela Waithera MAINA</v>
          </cell>
          <cell r="D44">
            <v>13</v>
          </cell>
          <cell r="E44">
            <v>4</v>
          </cell>
          <cell r="F44">
            <v>0</v>
          </cell>
          <cell r="G44">
            <v>3.1666666666666665</v>
          </cell>
          <cell r="H44">
            <v>3.5</v>
          </cell>
          <cell r="I44">
            <v>0</v>
          </cell>
          <cell r="J44">
            <v>1.75</v>
          </cell>
          <cell r="K44">
            <v>10</v>
          </cell>
          <cell r="L44">
            <v>12</v>
          </cell>
          <cell r="M44">
            <v>0</v>
          </cell>
          <cell r="N44">
            <v>11</v>
          </cell>
          <cell r="O44">
            <v>15.9</v>
          </cell>
          <cell r="P44">
            <v>18.5</v>
          </cell>
          <cell r="Q44">
            <v>0</v>
          </cell>
          <cell r="R44">
            <v>8</v>
          </cell>
          <cell r="S44">
            <v>0</v>
          </cell>
          <cell r="T44">
            <v>3</v>
          </cell>
          <cell r="U44">
            <v>29.5</v>
          </cell>
          <cell r="V44">
            <v>45</v>
          </cell>
        </row>
        <row r="45">
          <cell r="B45" t="str">
            <v>E022-01-1048/2020</v>
          </cell>
          <cell r="C45" t="str">
            <v>Tony Clinton MUTUMA</v>
          </cell>
          <cell r="D45">
            <v>19</v>
          </cell>
          <cell r="E45">
            <v>8</v>
          </cell>
          <cell r="F45">
            <v>0</v>
          </cell>
          <cell r="G45">
            <v>5.1666666666666661</v>
          </cell>
          <cell r="H45">
            <v>2</v>
          </cell>
          <cell r="I45">
            <v>0</v>
          </cell>
          <cell r="J45">
            <v>1</v>
          </cell>
          <cell r="K45">
            <v>10</v>
          </cell>
          <cell r="L45">
            <v>13</v>
          </cell>
          <cell r="M45">
            <v>0</v>
          </cell>
          <cell r="N45">
            <v>11.5</v>
          </cell>
          <cell r="O45">
            <v>17.7</v>
          </cell>
          <cell r="P45">
            <v>22</v>
          </cell>
          <cell r="Q45">
            <v>11</v>
          </cell>
          <cell r="R45">
            <v>0</v>
          </cell>
          <cell r="S45">
            <v>0</v>
          </cell>
          <cell r="T45">
            <v>6</v>
          </cell>
          <cell r="U45">
            <v>39</v>
          </cell>
          <cell r="V45">
            <v>57</v>
          </cell>
        </row>
        <row r="46">
          <cell r="B46" t="str">
            <v>E022-01-1050/2020</v>
          </cell>
          <cell r="C46" t="str">
            <v>Lewis Murithi MWENDA</v>
          </cell>
          <cell r="D46">
            <v>11</v>
          </cell>
          <cell r="E46">
            <v>12</v>
          </cell>
          <cell r="F46">
            <v>0</v>
          </cell>
          <cell r="G46">
            <v>4.833333333333333</v>
          </cell>
          <cell r="H46">
            <v>4</v>
          </cell>
          <cell r="I46">
            <v>0</v>
          </cell>
          <cell r="J46">
            <v>2</v>
          </cell>
          <cell r="K46">
            <v>13</v>
          </cell>
          <cell r="L46">
            <v>13</v>
          </cell>
          <cell r="M46">
            <v>0</v>
          </cell>
          <cell r="N46">
            <v>13</v>
          </cell>
          <cell r="O46">
            <v>19.8</v>
          </cell>
          <cell r="P46">
            <v>21</v>
          </cell>
          <cell r="Q46">
            <v>0</v>
          </cell>
          <cell r="R46">
            <v>14</v>
          </cell>
          <cell r="S46">
            <v>0</v>
          </cell>
          <cell r="T46">
            <v>14</v>
          </cell>
          <cell r="U46">
            <v>49</v>
          </cell>
          <cell r="V46">
            <v>69</v>
          </cell>
        </row>
        <row r="47">
          <cell r="B47" t="str">
            <v>E022-01-1052/2020</v>
          </cell>
          <cell r="C47" t="str">
            <v>Victor MWIRIGI</v>
          </cell>
          <cell r="D47">
            <v>16</v>
          </cell>
          <cell r="E47">
            <v>11</v>
          </cell>
          <cell r="F47">
            <v>0</v>
          </cell>
          <cell r="G47">
            <v>5.4166666666666679</v>
          </cell>
          <cell r="H47">
            <v>2</v>
          </cell>
          <cell r="I47">
            <v>0</v>
          </cell>
          <cell r="J47">
            <v>1</v>
          </cell>
          <cell r="K47">
            <v>11</v>
          </cell>
          <cell r="L47">
            <v>13</v>
          </cell>
          <cell r="M47">
            <v>0</v>
          </cell>
          <cell r="N47">
            <v>12</v>
          </cell>
          <cell r="O47">
            <v>18.399999999999999</v>
          </cell>
          <cell r="P47">
            <v>22</v>
          </cell>
          <cell r="Q47">
            <v>0</v>
          </cell>
          <cell r="R47">
            <v>7</v>
          </cell>
          <cell r="S47">
            <v>8</v>
          </cell>
          <cell r="T47">
            <v>0</v>
          </cell>
          <cell r="U47">
            <v>37</v>
          </cell>
          <cell r="V47">
            <v>55</v>
          </cell>
        </row>
        <row r="48">
          <cell r="B48" t="str">
            <v>E022-01-1054/2020</v>
          </cell>
          <cell r="C48" t="str">
            <v>Julius Righa MGHANGA</v>
          </cell>
          <cell r="D48">
            <v>14</v>
          </cell>
          <cell r="E48">
            <v>14</v>
          </cell>
          <cell r="F48">
            <v>0</v>
          </cell>
          <cell r="G48">
            <v>5.8333333333333321</v>
          </cell>
          <cell r="H48">
            <v>4</v>
          </cell>
          <cell r="I48">
            <v>4</v>
          </cell>
          <cell r="J48">
            <v>4</v>
          </cell>
          <cell r="K48">
            <v>10</v>
          </cell>
          <cell r="L48">
            <v>12</v>
          </cell>
          <cell r="M48">
            <v>0</v>
          </cell>
          <cell r="N48">
            <v>11</v>
          </cell>
          <cell r="O48">
            <v>20.8</v>
          </cell>
          <cell r="P48">
            <v>21</v>
          </cell>
          <cell r="Q48">
            <v>0</v>
          </cell>
          <cell r="R48">
            <v>18</v>
          </cell>
          <cell r="S48">
            <v>6</v>
          </cell>
          <cell r="T48">
            <v>0</v>
          </cell>
          <cell r="U48">
            <v>45</v>
          </cell>
          <cell r="V48">
            <v>66</v>
          </cell>
        </row>
        <row r="49">
          <cell r="B49" t="str">
            <v>E022-01-1055/2020</v>
          </cell>
          <cell r="C49" t="str">
            <v>Joe Albert NGIGI</v>
          </cell>
          <cell r="D49">
            <v>12</v>
          </cell>
          <cell r="E49">
            <v>14</v>
          </cell>
          <cell r="F49">
            <v>0</v>
          </cell>
          <cell r="G49">
            <v>5.5</v>
          </cell>
          <cell r="H49">
            <v>3.5</v>
          </cell>
          <cell r="I49">
            <v>0</v>
          </cell>
          <cell r="J49">
            <v>1.75</v>
          </cell>
          <cell r="K49">
            <v>13</v>
          </cell>
          <cell r="L49">
            <v>13</v>
          </cell>
          <cell r="M49">
            <v>0</v>
          </cell>
          <cell r="N49">
            <v>13</v>
          </cell>
          <cell r="O49">
            <v>20.3</v>
          </cell>
          <cell r="P49">
            <v>28</v>
          </cell>
          <cell r="Q49">
            <v>4</v>
          </cell>
          <cell r="R49">
            <v>0</v>
          </cell>
          <cell r="S49">
            <v>0</v>
          </cell>
          <cell r="T49">
            <v>11</v>
          </cell>
          <cell r="U49">
            <v>43</v>
          </cell>
          <cell r="V49">
            <v>63</v>
          </cell>
        </row>
        <row r="50">
          <cell r="B50" t="str">
            <v>E022-01-1056/2020</v>
          </cell>
          <cell r="C50" t="str">
            <v>Michael Adrian NGURU</v>
          </cell>
          <cell r="D50">
            <v>13</v>
          </cell>
          <cell r="E50">
            <v>10</v>
          </cell>
          <cell r="F50">
            <v>0</v>
          </cell>
          <cell r="G50">
            <v>4.666666666666667</v>
          </cell>
          <cell r="H50">
            <v>4</v>
          </cell>
          <cell r="I50">
            <v>4.5</v>
          </cell>
          <cell r="J50">
            <v>4.25</v>
          </cell>
          <cell r="K50">
            <v>12</v>
          </cell>
          <cell r="L50">
            <v>12</v>
          </cell>
          <cell r="M50">
            <v>0</v>
          </cell>
          <cell r="N50">
            <v>12</v>
          </cell>
          <cell r="O50">
            <v>20.9</v>
          </cell>
          <cell r="P50">
            <v>12</v>
          </cell>
          <cell r="Q50">
            <v>0</v>
          </cell>
          <cell r="R50">
            <v>4</v>
          </cell>
          <cell r="S50">
            <v>0</v>
          </cell>
          <cell r="T50">
            <v>3</v>
          </cell>
          <cell r="U50">
            <v>19</v>
          </cell>
          <cell r="V50">
            <v>40</v>
          </cell>
        </row>
        <row r="51">
          <cell r="B51" t="str">
            <v>E022-01-1057/2020</v>
          </cell>
          <cell r="C51" t="str">
            <v>Gad Kimathi MURITHI</v>
          </cell>
          <cell r="D51">
            <v>15</v>
          </cell>
          <cell r="E51">
            <v>9</v>
          </cell>
          <cell r="F51">
            <v>0</v>
          </cell>
          <cell r="G51">
            <v>4.75</v>
          </cell>
          <cell r="H51">
            <v>4</v>
          </cell>
          <cell r="I51">
            <v>0</v>
          </cell>
          <cell r="J51">
            <v>2</v>
          </cell>
          <cell r="K51">
            <v>10</v>
          </cell>
          <cell r="L51">
            <v>12</v>
          </cell>
          <cell r="M51">
            <v>0</v>
          </cell>
          <cell r="N51">
            <v>11</v>
          </cell>
          <cell r="O51">
            <v>17.8</v>
          </cell>
          <cell r="P51">
            <v>12</v>
          </cell>
          <cell r="Q51">
            <v>0</v>
          </cell>
          <cell r="R51">
            <v>13</v>
          </cell>
          <cell r="S51">
            <v>0</v>
          </cell>
          <cell r="T51">
            <v>9</v>
          </cell>
          <cell r="U51">
            <v>34</v>
          </cell>
          <cell r="V51">
            <v>52</v>
          </cell>
        </row>
        <row r="52">
          <cell r="B52" t="str">
            <v>E022-01-1058/2020</v>
          </cell>
          <cell r="C52" t="str">
            <v>Brighton Kariuki MURANGIRI</v>
          </cell>
          <cell r="D52">
            <v>14</v>
          </cell>
          <cell r="E52">
            <v>7</v>
          </cell>
          <cell r="F52">
            <v>0</v>
          </cell>
          <cell r="G52">
            <v>4.083333333333333</v>
          </cell>
          <cell r="H52">
            <v>3.5</v>
          </cell>
          <cell r="I52">
            <v>3</v>
          </cell>
          <cell r="J52">
            <v>3.2499999999999996</v>
          </cell>
          <cell r="K52">
            <v>12</v>
          </cell>
          <cell r="L52">
            <v>12</v>
          </cell>
          <cell r="M52">
            <v>0</v>
          </cell>
          <cell r="N52">
            <v>12</v>
          </cell>
          <cell r="O52">
            <v>19.3</v>
          </cell>
          <cell r="P52">
            <v>20</v>
          </cell>
          <cell r="Q52">
            <v>0</v>
          </cell>
          <cell r="R52">
            <v>13</v>
          </cell>
          <cell r="S52">
            <v>0</v>
          </cell>
          <cell r="T52">
            <v>11</v>
          </cell>
          <cell r="U52">
            <v>44</v>
          </cell>
          <cell r="V52">
            <v>63</v>
          </cell>
        </row>
        <row r="53">
          <cell r="B53" t="str">
            <v>E022-01-1060/2020</v>
          </cell>
          <cell r="C53" t="str">
            <v>Joshua NYANDWAKI</v>
          </cell>
          <cell r="D53">
            <v>14</v>
          </cell>
          <cell r="E53">
            <v>14</v>
          </cell>
          <cell r="F53">
            <v>0</v>
          </cell>
          <cell r="G53">
            <v>5.8333333333333321</v>
          </cell>
          <cell r="H53">
            <v>2</v>
          </cell>
          <cell r="I53">
            <v>0</v>
          </cell>
          <cell r="J53">
            <v>1</v>
          </cell>
          <cell r="K53">
            <v>10</v>
          </cell>
          <cell r="L53">
            <v>11</v>
          </cell>
          <cell r="M53">
            <v>0</v>
          </cell>
          <cell r="N53">
            <v>10.5</v>
          </cell>
          <cell r="O53">
            <v>17.3</v>
          </cell>
          <cell r="P53">
            <v>17</v>
          </cell>
          <cell r="Q53">
            <v>0</v>
          </cell>
          <cell r="R53">
            <v>14</v>
          </cell>
          <cell r="S53">
            <v>0</v>
          </cell>
          <cell r="T53">
            <v>1</v>
          </cell>
          <cell r="U53">
            <v>32</v>
          </cell>
          <cell r="V53">
            <v>49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24</v>
          </cell>
          <cell r="E54">
            <v>11</v>
          </cell>
          <cell r="F54">
            <v>0</v>
          </cell>
          <cell r="G54">
            <v>6.75</v>
          </cell>
          <cell r="H54">
            <v>2</v>
          </cell>
          <cell r="I54">
            <v>2.5</v>
          </cell>
          <cell r="J54">
            <v>2.25</v>
          </cell>
          <cell r="K54">
            <v>10</v>
          </cell>
          <cell r="L54">
            <v>10</v>
          </cell>
          <cell r="M54">
            <v>0</v>
          </cell>
          <cell r="N54">
            <v>10</v>
          </cell>
          <cell r="O54">
            <v>19</v>
          </cell>
          <cell r="P54">
            <v>29.5</v>
          </cell>
          <cell r="Q54">
            <v>0</v>
          </cell>
          <cell r="R54">
            <v>9</v>
          </cell>
          <cell r="S54">
            <v>8</v>
          </cell>
          <cell r="T54">
            <v>0</v>
          </cell>
          <cell r="U54">
            <v>46.5</v>
          </cell>
          <cell r="V54">
            <v>66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13</v>
          </cell>
          <cell r="E55">
            <v>9</v>
          </cell>
          <cell r="F55">
            <v>0</v>
          </cell>
          <cell r="G55">
            <v>4.4166666666666661</v>
          </cell>
          <cell r="H55">
            <v>4</v>
          </cell>
          <cell r="I55">
            <v>5</v>
          </cell>
          <cell r="J55">
            <v>4.5</v>
          </cell>
          <cell r="K55">
            <v>10</v>
          </cell>
          <cell r="L55">
            <v>11</v>
          </cell>
          <cell r="M55">
            <v>0</v>
          </cell>
          <cell r="N55">
            <v>10.5</v>
          </cell>
          <cell r="O55">
            <v>19.399999999999999</v>
          </cell>
          <cell r="P55">
            <v>25</v>
          </cell>
          <cell r="Q55">
            <v>0</v>
          </cell>
          <cell r="R55">
            <v>13</v>
          </cell>
          <cell r="S55">
            <v>0</v>
          </cell>
          <cell r="T55">
            <v>10</v>
          </cell>
          <cell r="U55">
            <v>48</v>
          </cell>
          <cell r="V55">
            <v>67</v>
          </cell>
        </row>
        <row r="56">
          <cell r="B56" t="str">
            <v>E022-01-1063/2020</v>
          </cell>
          <cell r="C56" t="str">
            <v>Tracy Atieno OCHIENG</v>
          </cell>
          <cell r="D56">
            <v>10</v>
          </cell>
          <cell r="E56">
            <v>6</v>
          </cell>
          <cell r="F56">
            <v>0</v>
          </cell>
          <cell r="G56">
            <v>3.1666666666666665</v>
          </cell>
          <cell r="H56">
            <v>2</v>
          </cell>
          <cell r="I56">
            <v>0</v>
          </cell>
          <cell r="J56">
            <v>1</v>
          </cell>
          <cell r="K56">
            <v>10</v>
          </cell>
          <cell r="L56">
            <v>13</v>
          </cell>
          <cell r="M56">
            <v>0</v>
          </cell>
          <cell r="N56">
            <v>11.5</v>
          </cell>
          <cell r="O56">
            <v>15.7</v>
          </cell>
          <cell r="P56">
            <v>12</v>
          </cell>
          <cell r="Q56">
            <v>0</v>
          </cell>
          <cell r="R56">
            <v>11</v>
          </cell>
          <cell r="S56">
            <v>0</v>
          </cell>
          <cell r="T56">
            <v>6</v>
          </cell>
          <cell r="U56">
            <v>29</v>
          </cell>
          <cell r="V56">
            <v>45</v>
          </cell>
        </row>
        <row r="57">
          <cell r="B57" t="str">
            <v>E022-01-1064/2020</v>
          </cell>
          <cell r="C57" t="str">
            <v>Michael OMOLO</v>
          </cell>
          <cell r="D57">
            <v>22</v>
          </cell>
          <cell r="E57">
            <v>10</v>
          </cell>
          <cell r="F57">
            <v>0</v>
          </cell>
          <cell r="G57">
            <v>6.166666666666667</v>
          </cell>
          <cell r="H57">
            <v>2</v>
          </cell>
          <cell r="I57">
            <v>3</v>
          </cell>
          <cell r="J57">
            <v>2.5</v>
          </cell>
          <cell r="K57">
            <v>10</v>
          </cell>
          <cell r="L57">
            <v>11</v>
          </cell>
          <cell r="M57">
            <v>0</v>
          </cell>
          <cell r="N57">
            <v>10.5</v>
          </cell>
          <cell r="O57">
            <v>19.2</v>
          </cell>
          <cell r="P57">
            <v>10</v>
          </cell>
          <cell r="Q57">
            <v>0</v>
          </cell>
          <cell r="R57">
            <v>13</v>
          </cell>
          <cell r="S57">
            <v>0</v>
          </cell>
          <cell r="T57">
            <v>6</v>
          </cell>
          <cell r="U57">
            <v>29</v>
          </cell>
          <cell r="V57">
            <v>48</v>
          </cell>
        </row>
        <row r="58">
          <cell r="B58" t="str">
            <v>E022-01-1065/2020</v>
          </cell>
          <cell r="C58" t="str">
            <v>Brian Kiprono KOTON</v>
          </cell>
          <cell r="D58">
            <v>7</v>
          </cell>
          <cell r="E58">
            <v>10</v>
          </cell>
          <cell r="F58">
            <v>0</v>
          </cell>
          <cell r="G58">
            <v>3.666666666666667</v>
          </cell>
          <cell r="H58">
            <v>4</v>
          </cell>
          <cell r="I58">
            <v>0</v>
          </cell>
          <cell r="J58">
            <v>2</v>
          </cell>
          <cell r="K58">
            <v>10</v>
          </cell>
          <cell r="L58">
            <v>10</v>
          </cell>
          <cell r="M58">
            <v>0</v>
          </cell>
          <cell r="N58">
            <v>10</v>
          </cell>
          <cell r="O58">
            <v>15.7</v>
          </cell>
          <cell r="P58">
            <v>10.5</v>
          </cell>
          <cell r="Q58">
            <v>0</v>
          </cell>
          <cell r="R58">
            <v>10</v>
          </cell>
          <cell r="S58">
            <v>0</v>
          </cell>
          <cell r="T58">
            <v>9</v>
          </cell>
          <cell r="U58">
            <v>29.5</v>
          </cell>
          <cell r="V58">
            <v>45</v>
          </cell>
        </row>
        <row r="59">
          <cell r="B59" t="str">
            <v>E022-01-1066/2020</v>
          </cell>
          <cell r="C59" t="str">
            <v>Christopher GITAU</v>
          </cell>
          <cell r="D59">
            <v>18</v>
          </cell>
          <cell r="E59">
            <v>9</v>
          </cell>
          <cell r="F59">
            <v>0</v>
          </cell>
          <cell r="G59">
            <v>5.25</v>
          </cell>
          <cell r="H59">
            <v>4</v>
          </cell>
          <cell r="I59">
            <v>0</v>
          </cell>
          <cell r="J59">
            <v>2</v>
          </cell>
          <cell r="K59">
            <v>10</v>
          </cell>
          <cell r="L59">
            <v>7</v>
          </cell>
          <cell r="M59">
            <v>0</v>
          </cell>
          <cell r="N59">
            <v>8.5</v>
          </cell>
          <cell r="O59">
            <v>15.8</v>
          </cell>
          <cell r="P59">
            <v>26</v>
          </cell>
          <cell r="Q59">
            <v>0</v>
          </cell>
          <cell r="R59">
            <v>12</v>
          </cell>
          <cell r="S59">
            <v>0</v>
          </cell>
          <cell r="T59">
            <v>11</v>
          </cell>
          <cell r="U59">
            <v>49</v>
          </cell>
          <cell r="V59">
            <v>65</v>
          </cell>
        </row>
        <row r="60">
          <cell r="B60" t="str">
            <v>E022-01-1067/2020</v>
          </cell>
          <cell r="C60" t="str">
            <v>Florence Auma ODERO</v>
          </cell>
          <cell r="D60">
            <v>6</v>
          </cell>
          <cell r="E60">
            <v>8</v>
          </cell>
          <cell r="F60">
            <v>0</v>
          </cell>
          <cell r="G60">
            <v>3.0000000000000004</v>
          </cell>
          <cell r="H60">
            <v>2</v>
          </cell>
          <cell r="I60">
            <v>0</v>
          </cell>
          <cell r="J60">
            <v>1</v>
          </cell>
          <cell r="K60">
            <v>10</v>
          </cell>
          <cell r="L60">
            <v>13</v>
          </cell>
          <cell r="M60">
            <v>0</v>
          </cell>
          <cell r="N60">
            <v>11.5</v>
          </cell>
          <cell r="O60">
            <v>15.5</v>
          </cell>
          <cell r="P60">
            <v>9</v>
          </cell>
          <cell r="Q60">
            <v>0</v>
          </cell>
          <cell r="R60">
            <v>3</v>
          </cell>
          <cell r="S60">
            <v>0</v>
          </cell>
          <cell r="T60">
            <v>1</v>
          </cell>
          <cell r="U60">
            <v>13</v>
          </cell>
          <cell r="V60">
            <v>29</v>
          </cell>
        </row>
        <row r="61">
          <cell r="B61" t="str">
            <v>E022-01-1068/2020</v>
          </cell>
          <cell r="C61" t="str">
            <v>Nicholus Kamau NG'ANG'A</v>
          </cell>
          <cell r="D61">
            <v>9</v>
          </cell>
          <cell r="E61">
            <v>9</v>
          </cell>
          <cell r="F61">
            <v>0</v>
          </cell>
          <cell r="G61">
            <v>3.75</v>
          </cell>
          <cell r="H61">
            <v>3.5</v>
          </cell>
          <cell r="I61">
            <v>0</v>
          </cell>
          <cell r="J61">
            <v>1.75</v>
          </cell>
          <cell r="K61">
            <v>10</v>
          </cell>
          <cell r="L61">
            <v>11</v>
          </cell>
          <cell r="M61">
            <v>0</v>
          </cell>
          <cell r="N61">
            <v>10.5</v>
          </cell>
          <cell r="O61">
            <v>16</v>
          </cell>
          <cell r="P61">
            <v>18</v>
          </cell>
          <cell r="Q61">
            <v>0</v>
          </cell>
          <cell r="R61">
            <v>10</v>
          </cell>
          <cell r="S61">
            <v>0</v>
          </cell>
          <cell r="T61">
            <v>11</v>
          </cell>
          <cell r="U61">
            <v>39</v>
          </cell>
          <cell r="V61">
            <v>55</v>
          </cell>
        </row>
        <row r="62">
          <cell r="B62" t="str">
            <v>E022-01-1069/2020</v>
          </cell>
          <cell r="C62" t="str">
            <v>Raymond KILONZO</v>
          </cell>
          <cell r="D62">
            <v>11</v>
          </cell>
          <cell r="E62">
            <v>7</v>
          </cell>
          <cell r="F62">
            <v>0</v>
          </cell>
          <cell r="G62">
            <v>3.583333333333333</v>
          </cell>
          <cell r="H62">
            <v>4</v>
          </cell>
          <cell r="I62">
            <v>0</v>
          </cell>
          <cell r="J62">
            <v>2</v>
          </cell>
          <cell r="K62">
            <v>10</v>
          </cell>
          <cell r="L62">
            <v>13</v>
          </cell>
          <cell r="M62">
            <v>0</v>
          </cell>
          <cell r="N62">
            <v>11.5</v>
          </cell>
          <cell r="O62">
            <v>17.100000000000001</v>
          </cell>
          <cell r="P62">
            <v>25.5</v>
          </cell>
          <cell r="Q62">
            <v>0</v>
          </cell>
          <cell r="R62">
            <v>9</v>
          </cell>
          <cell r="S62">
            <v>0</v>
          </cell>
          <cell r="T62">
            <v>3</v>
          </cell>
          <cell r="U62">
            <v>37.5</v>
          </cell>
          <cell r="V62">
            <v>55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11</v>
          </cell>
          <cell r="E63">
            <v>9</v>
          </cell>
          <cell r="F63">
            <v>0</v>
          </cell>
          <cell r="G63">
            <v>4.083333333333333</v>
          </cell>
          <cell r="H63">
            <v>3.5</v>
          </cell>
          <cell r="I63">
            <v>4</v>
          </cell>
          <cell r="J63">
            <v>3.75</v>
          </cell>
          <cell r="K63">
            <v>12</v>
          </cell>
          <cell r="L63">
            <v>12</v>
          </cell>
          <cell r="M63">
            <v>0</v>
          </cell>
          <cell r="N63">
            <v>12</v>
          </cell>
          <cell r="O63">
            <v>19.8</v>
          </cell>
          <cell r="P63">
            <v>17.5</v>
          </cell>
          <cell r="Q63">
            <v>15</v>
          </cell>
          <cell r="R63">
            <v>0</v>
          </cell>
          <cell r="S63">
            <v>0</v>
          </cell>
          <cell r="T63">
            <v>9</v>
          </cell>
          <cell r="U63">
            <v>41.5</v>
          </cell>
          <cell r="V63">
            <v>61</v>
          </cell>
        </row>
        <row r="64">
          <cell r="B64" t="str">
            <v>E022-01-1071/2020</v>
          </cell>
          <cell r="C64" t="str">
            <v>David Karanja MWANGI</v>
          </cell>
          <cell r="D64">
            <v>10</v>
          </cell>
          <cell r="E64">
            <v>10</v>
          </cell>
          <cell r="F64">
            <v>0</v>
          </cell>
          <cell r="G64">
            <v>4.1666666666666661</v>
          </cell>
          <cell r="H64">
            <v>0</v>
          </cell>
          <cell r="I64">
            <v>0</v>
          </cell>
          <cell r="J64">
            <v>0</v>
          </cell>
          <cell r="K64">
            <v>12</v>
          </cell>
          <cell r="L64">
            <v>12</v>
          </cell>
          <cell r="M64">
            <v>0</v>
          </cell>
          <cell r="N64">
            <v>12</v>
          </cell>
          <cell r="O64">
            <v>16.2</v>
          </cell>
          <cell r="P64">
            <v>10</v>
          </cell>
          <cell r="Q64">
            <v>0</v>
          </cell>
          <cell r="R64">
            <v>15</v>
          </cell>
          <cell r="S64">
            <v>0</v>
          </cell>
          <cell r="T64">
            <v>14</v>
          </cell>
          <cell r="U64">
            <v>39</v>
          </cell>
          <cell r="V64">
            <v>55</v>
          </cell>
        </row>
        <row r="65">
          <cell r="B65" t="str">
            <v>E022-01-1072/2020</v>
          </cell>
          <cell r="C65" t="str">
            <v>Austin Kaburia KIBAARA</v>
          </cell>
          <cell r="D65">
            <v>19</v>
          </cell>
          <cell r="E65">
            <v>7</v>
          </cell>
          <cell r="F65">
            <v>0</v>
          </cell>
          <cell r="G65">
            <v>4.9166666666666661</v>
          </cell>
          <cell r="H65">
            <v>3.5</v>
          </cell>
          <cell r="I65">
            <v>0</v>
          </cell>
          <cell r="J65">
            <v>1.75</v>
          </cell>
          <cell r="K65">
            <v>10</v>
          </cell>
          <cell r="L65">
            <v>12</v>
          </cell>
          <cell r="M65">
            <v>0</v>
          </cell>
          <cell r="N65">
            <v>11</v>
          </cell>
          <cell r="O65">
            <v>17.7</v>
          </cell>
          <cell r="P65">
            <v>12.5</v>
          </cell>
          <cell r="Q65">
            <v>0</v>
          </cell>
          <cell r="R65">
            <v>11</v>
          </cell>
          <cell r="S65">
            <v>0</v>
          </cell>
          <cell r="T65">
            <v>9</v>
          </cell>
          <cell r="U65">
            <v>32.5</v>
          </cell>
          <cell r="V65">
            <v>50</v>
          </cell>
        </row>
        <row r="66">
          <cell r="B66" t="str">
            <v>E022-01-1074/2020</v>
          </cell>
          <cell r="C66" t="str">
            <v>Ian Kiptoo ROTICH</v>
          </cell>
          <cell r="D66">
            <v>15</v>
          </cell>
          <cell r="E66">
            <v>12</v>
          </cell>
          <cell r="F66">
            <v>0</v>
          </cell>
          <cell r="G66">
            <v>5.5</v>
          </cell>
          <cell r="H66">
            <v>4</v>
          </cell>
          <cell r="I66">
            <v>4</v>
          </cell>
          <cell r="J66">
            <v>4</v>
          </cell>
          <cell r="K66">
            <v>12</v>
          </cell>
          <cell r="L66">
            <v>12</v>
          </cell>
          <cell r="M66">
            <v>0</v>
          </cell>
          <cell r="N66">
            <v>12</v>
          </cell>
          <cell r="O66">
            <v>21.5</v>
          </cell>
          <cell r="P66">
            <v>15.5</v>
          </cell>
          <cell r="Q66">
            <v>0</v>
          </cell>
          <cell r="R66">
            <v>16</v>
          </cell>
          <cell r="S66">
            <v>0</v>
          </cell>
          <cell r="T66">
            <v>10</v>
          </cell>
          <cell r="U66">
            <v>41.5</v>
          </cell>
          <cell r="V66">
            <v>63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7</v>
          </cell>
          <cell r="E67">
            <v>8</v>
          </cell>
          <cell r="F67">
            <v>0</v>
          </cell>
          <cell r="G67">
            <v>3.1666666666666665</v>
          </cell>
          <cell r="H67">
            <v>4.5</v>
          </cell>
          <cell r="I67">
            <v>4</v>
          </cell>
          <cell r="J67">
            <v>4.25</v>
          </cell>
          <cell r="K67">
            <v>10</v>
          </cell>
          <cell r="L67">
            <v>13</v>
          </cell>
          <cell r="M67">
            <v>0</v>
          </cell>
          <cell r="N67">
            <v>11.5</v>
          </cell>
          <cell r="O67">
            <v>18.899999999999999</v>
          </cell>
          <cell r="P67">
            <v>24.5</v>
          </cell>
          <cell r="Q67">
            <v>0</v>
          </cell>
          <cell r="R67">
            <v>16</v>
          </cell>
          <cell r="S67">
            <v>0</v>
          </cell>
          <cell r="T67">
            <v>10</v>
          </cell>
          <cell r="U67">
            <v>50.5</v>
          </cell>
          <cell r="V67">
            <v>69</v>
          </cell>
        </row>
        <row r="68">
          <cell r="B68" t="str">
            <v>E022-01-1076/2020</v>
          </cell>
          <cell r="C68" t="str">
            <v>Victory Ayuma SITATI</v>
          </cell>
          <cell r="D68">
            <v>13</v>
          </cell>
          <cell r="E68">
            <v>6</v>
          </cell>
          <cell r="F68">
            <v>0</v>
          </cell>
          <cell r="G68">
            <v>3.666666666666667</v>
          </cell>
          <cell r="H68">
            <v>3.5</v>
          </cell>
          <cell r="I68">
            <v>4</v>
          </cell>
          <cell r="J68">
            <v>3.75</v>
          </cell>
          <cell r="K68">
            <v>10</v>
          </cell>
          <cell r="L68">
            <v>11</v>
          </cell>
          <cell r="M68">
            <v>0</v>
          </cell>
          <cell r="N68">
            <v>10.5</v>
          </cell>
          <cell r="O68">
            <v>17.899999999999999</v>
          </cell>
          <cell r="P68">
            <v>13</v>
          </cell>
          <cell r="Q68">
            <v>0</v>
          </cell>
          <cell r="R68">
            <v>14</v>
          </cell>
          <cell r="S68">
            <v>0</v>
          </cell>
          <cell r="T68">
            <v>3</v>
          </cell>
          <cell r="U68">
            <v>30</v>
          </cell>
          <cell r="V68">
            <v>48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18</v>
          </cell>
          <cell r="E69">
            <v>11</v>
          </cell>
          <cell r="F69">
            <v>0</v>
          </cell>
          <cell r="G69">
            <v>5.75</v>
          </cell>
          <cell r="H69">
            <v>3.5</v>
          </cell>
          <cell r="I69">
            <v>0</v>
          </cell>
          <cell r="J69">
            <v>1.75</v>
          </cell>
          <cell r="K69">
            <v>10</v>
          </cell>
          <cell r="L69">
            <v>12</v>
          </cell>
          <cell r="M69">
            <v>0</v>
          </cell>
          <cell r="N69">
            <v>11</v>
          </cell>
          <cell r="O69">
            <v>18.5</v>
          </cell>
          <cell r="P69">
            <v>20</v>
          </cell>
          <cell r="Q69">
            <v>0</v>
          </cell>
          <cell r="R69">
            <v>16</v>
          </cell>
          <cell r="S69">
            <v>0</v>
          </cell>
          <cell r="T69">
            <v>16</v>
          </cell>
          <cell r="U69">
            <v>52</v>
          </cell>
          <cell r="V69">
            <v>71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11</v>
          </cell>
          <cell r="E70">
            <v>9</v>
          </cell>
          <cell r="F70">
            <v>0</v>
          </cell>
          <cell r="G70">
            <v>4.083333333333333</v>
          </cell>
          <cell r="H70">
            <v>3</v>
          </cell>
          <cell r="I70">
            <v>0</v>
          </cell>
          <cell r="J70">
            <v>1.5</v>
          </cell>
          <cell r="K70">
            <v>10</v>
          </cell>
          <cell r="L70">
            <v>11</v>
          </cell>
          <cell r="M70">
            <v>0</v>
          </cell>
          <cell r="N70">
            <v>10.5</v>
          </cell>
          <cell r="O70">
            <v>16.100000000000001</v>
          </cell>
          <cell r="P70">
            <v>29</v>
          </cell>
          <cell r="Q70">
            <v>0</v>
          </cell>
          <cell r="R70">
            <v>17</v>
          </cell>
          <cell r="S70">
            <v>12</v>
          </cell>
          <cell r="T70">
            <v>0</v>
          </cell>
          <cell r="U70">
            <v>58</v>
          </cell>
          <cell r="V70">
            <v>74</v>
          </cell>
        </row>
        <row r="71">
          <cell r="B71" t="str">
            <v>E022-01-1079/2020</v>
          </cell>
          <cell r="C71" t="str">
            <v>Seth Baraka WEKESA</v>
          </cell>
          <cell r="D71">
            <v>9</v>
          </cell>
          <cell r="E71">
            <v>7</v>
          </cell>
          <cell r="F71">
            <v>0</v>
          </cell>
          <cell r="G71">
            <v>3.2499999999999996</v>
          </cell>
          <cell r="H71">
            <v>3.5</v>
          </cell>
          <cell r="I71">
            <v>0</v>
          </cell>
          <cell r="J71">
            <v>1.75</v>
          </cell>
          <cell r="K71">
            <v>10</v>
          </cell>
          <cell r="L71">
            <v>11</v>
          </cell>
          <cell r="M71">
            <v>0</v>
          </cell>
          <cell r="N71">
            <v>10.5</v>
          </cell>
          <cell r="O71">
            <v>15.5</v>
          </cell>
          <cell r="P71">
            <v>8.5</v>
          </cell>
          <cell r="Q71">
            <v>0</v>
          </cell>
          <cell r="R71">
            <v>10</v>
          </cell>
          <cell r="S71">
            <v>7</v>
          </cell>
          <cell r="T71">
            <v>0</v>
          </cell>
          <cell r="U71">
            <v>25.5</v>
          </cell>
          <cell r="V71">
            <v>41</v>
          </cell>
        </row>
        <row r="72">
          <cell r="B72" t="str">
            <v>E022-01-1080/2020</v>
          </cell>
          <cell r="C72" t="str">
            <v>Collins Mumo MANTHI</v>
          </cell>
          <cell r="D72">
            <v>8</v>
          </cell>
          <cell r="E72">
            <v>14</v>
          </cell>
          <cell r="F72">
            <v>0</v>
          </cell>
          <cell r="G72">
            <v>4.833333333333333</v>
          </cell>
          <cell r="H72">
            <v>5</v>
          </cell>
          <cell r="I72">
            <v>4</v>
          </cell>
          <cell r="J72">
            <v>4.5</v>
          </cell>
          <cell r="K72">
            <v>10</v>
          </cell>
          <cell r="L72">
            <v>13</v>
          </cell>
          <cell r="M72">
            <v>0</v>
          </cell>
          <cell r="N72">
            <v>11.5</v>
          </cell>
          <cell r="O72">
            <v>20.8</v>
          </cell>
          <cell r="P72">
            <v>6</v>
          </cell>
          <cell r="Q72">
            <v>12</v>
          </cell>
          <cell r="R72">
            <v>0</v>
          </cell>
          <cell r="S72">
            <v>0</v>
          </cell>
          <cell r="T72">
            <v>11</v>
          </cell>
          <cell r="U72">
            <v>29</v>
          </cell>
          <cell r="V72">
            <v>50</v>
          </cell>
        </row>
        <row r="73">
          <cell r="B73" t="str">
            <v>E022-01-1081/2020</v>
          </cell>
          <cell r="C73" t="str">
            <v>Davies Musheni SHISIA</v>
          </cell>
          <cell r="D73">
            <v>12</v>
          </cell>
          <cell r="E73">
            <v>8</v>
          </cell>
          <cell r="F73">
            <v>0</v>
          </cell>
          <cell r="G73">
            <v>4</v>
          </cell>
          <cell r="H73">
            <v>4</v>
          </cell>
          <cell r="I73">
            <v>0</v>
          </cell>
          <cell r="J73">
            <v>2</v>
          </cell>
          <cell r="K73">
            <v>10</v>
          </cell>
          <cell r="L73">
            <v>11</v>
          </cell>
          <cell r="M73">
            <v>0</v>
          </cell>
          <cell r="N73">
            <v>10.5</v>
          </cell>
          <cell r="O73">
            <v>16.5</v>
          </cell>
          <cell r="P73">
            <v>17</v>
          </cell>
          <cell r="Q73">
            <v>0</v>
          </cell>
          <cell r="R73">
            <v>12</v>
          </cell>
          <cell r="S73">
            <v>4</v>
          </cell>
          <cell r="T73">
            <v>0</v>
          </cell>
          <cell r="U73">
            <v>33</v>
          </cell>
          <cell r="V73">
            <v>50</v>
          </cell>
        </row>
        <row r="74">
          <cell r="B74" t="str">
            <v>E022-01-1082/2020</v>
          </cell>
          <cell r="C74" t="str">
            <v>Ray Wafula WEKESA</v>
          </cell>
          <cell r="D74">
            <v>16</v>
          </cell>
          <cell r="E74">
            <v>13</v>
          </cell>
          <cell r="F74">
            <v>0</v>
          </cell>
          <cell r="G74">
            <v>5.916666666666667</v>
          </cell>
          <cell r="H74">
            <v>3</v>
          </cell>
          <cell r="I74">
            <v>0</v>
          </cell>
          <cell r="J74">
            <v>1.5</v>
          </cell>
          <cell r="K74">
            <v>12</v>
          </cell>
          <cell r="L74">
            <v>12</v>
          </cell>
          <cell r="M74">
            <v>0</v>
          </cell>
          <cell r="N74">
            <v>12</v>
          </cell>
          <cell r="O74">
            <v>19.399999999999999</v>
          </cell>
          <cell r="P74">
            <v>18</v>
          </cell>
          <cell r="Q74">
            <v>0</v>
          </cell>
          <cell r="R74">
            <v>12</v>
          </cell>
          <cell r="S74">
            <v>13</v>
          </cell>
          <cell r="T74">
            <v>0</v>
          </cell>
          <cell r="U74">
            <v>43</v>
          </cell>
          <cell r="V74">
            <v>62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12</v>
          </cell>
          <cell r="E75">
            <v>11</v>
          </cell>
          <cell r="F75">
            <v>0</v>
          </cell>
          <cell r="G75">
            <v>4.75</v>
          </cell>
          <cell r="H75">
            <v>3</v>
          </cell>
          <cell r="I75">
            <v>3.5</v>
          </cell>
          <cell r="J75">
            <v>3.2499999999999996</v>
          </cell>
          <cell r="K75">
            <v>12</v>
          </cell>
          <cell r="L75">
            <v>12</v>
          </cell>
          <cell r="M75">
            <v>0</v>
          </cell>
          <cell r="N75">
            <v>12</v>
          </cell>
          <cell r="O75">
            <v>20</v>
          </cell>
          <cell r="P75">
            <v>19</v>
          </cell>
          <cell r="Q75">
            <v>0</v>
          </cell>
          <cell r="R75">
            <v>17</v>
          </cell>
          <cell r="S75">
            <v>0</v>
          </cell>
          <cell r="T75">
            <v>8</v>
          </cell>
          <cell r="U75">
            <v>44</v>
          </cell>
          <cell r="V75">
            <v>64</v>
          </cell>
        </row>
        <row r="76">
          <cell r="B76" t="str">
            <v>E022-01-1084/2020</v>
          </cell>
          <cell r="C76" t="str">
            <v>Farries Ngai SEDA</v>
          </cell>
          <cell r="D76">
            <v>14</v>
          </cell>
          <cell r="E76">
            <v>10</v>
          </cell>
          <cell r="F76">
            <v>0</v>
          </cell>
          <cell r="G76">
            <v>4.833333333333333</v>
          </cell>
          <cell r="H76">
            <v>3</v>
          </cell>
          <cell r="I76">
            <v>3</v>
          </cell>
          <cell r="J76">
            <v>3</v>
          </cell>
          <cell r="K76">
            <v>12</v>
          </cell>
          <cell r="L76">
            <v>12</v>
          </cell>
          <cell r="M76">
            <v>0</v>
          </cell>
          <cell r="N76">
            <v>12</v>
          </cell>
          <cell r="O76">
            <v>19.8</v>
          </cell>
          <cell r="P76">
            <v>18</v>
          </cell>
          <cell r="Q76">
            <v>0</v>
          </cell>
          <cell r="R76">
            <v>14</v>
          </cell>
          <cell r="S76">
            <v>0</v>
          </cell>
          <cell r="T76">
            <v>5</v>
          </cell>
          <cell r="U76">
            <v>37</v>
          </cell>
          <cell r="V76">
            <v>57</v>
          </cell>
        </row>
        <row r="77">
          <cell r="B77" t="str">
            <v>E022-01-1085/2020</v>
          </cell>
          <cell r="C77" t="str">
            <v>Kelvin Ochieng OMONDI</v>
          </cell>
          <cell r="D77">
            <v>8</v>
          </cell>
          <cell r="E77">
            <v>9</v>
          </cell>
          <cell r="F77">
            <v>0</v>
          </cell>
          <cell r="G77">
            <v>3.5833333333333335</v>
          </cell>
          <cell r="H77">
            <v>0</v>
          </cell>
          <cell r="I77">
            <v>0</v>
          </cell>
          <cell r="J77">
            <v>0</v>
          </cell>
          <cell r="K77">
            <v>12</v>
          </cell>
          <cell r="L77">
            <v>12</v>
          </cell>
          <cell r="M77">
            <v>0</v>
          </cell>
          <cell r="N77">
            <v>12</v>
          </cell>
          <cell r="O77">
            <v>15.6</v>
          </cell>
          <cell r="P77">
            <v>7</v>
          </cell>
          <cell r="Q77">
            <v>0</v>
          </cell>
          <cell r="R77">
            <v>16</v>
          </cell>
          <cell r="S77">
            <v>1</v>
          </cell>
          <cell r="T77">
            <v>0</v>
          </cell>
          <cell r="U77">
            <v>24</v>
          </cell>
          <cell r="V77">
            <v>40</v>
          </cell>
        </row>
        <row r="78">
          <cell r="B78" t="str">
            <v>E022-01-1086/2020</v>
          </cell>
          <cell r="C78" t="str">
            <v>Rony Oronje ONYANGO</v>
          </cell>
          <cell r="D78">
            <v>11</v>
          </cell>
          <cell r="E78">
            <v>12</v>
          </cell>
          <cell r="F78">
            <v>0</v>
          </cell>
          <cell r="G78">
            <v>4.833333333333333</v>
          </cell>
          <cell r="H78">
            <v>4</v>
          </cell>
          <cell r="I78">
            <v>0</v>
          </cell>
          <cell r="J78">
            <v>2</v>
          </cell>
          <cell r="K78">
            <v>12</v>
          </cell>
          <cell r="L78">
            <v>12</v>
          </cell>
          <cell r="M78">
            <v>0</v>
          </cell>
          <cell r="N78">
            <v>12</v>
          </cell>
          <cell r="O78">
            <v>18.8</v>
          </cell>
          <cell r="P78">
            <v>18</v>
          </cell>
          <cell r="Q78">
            <v>0</v>
          </cell>
          <cell r="R78">
            <v>16</v>
          </cell>
          <cell r="S78">
            <v>0</v>
          </cell>
          <cell r="T78">
            <v>12</v>
          </cell>
          <cell r="U78">
            <v>46</v>
          </cell>
          <cell r="V78">
            <v>65</v>
          </cell>
        </row>
        <row r="79">
          <cell r="B79" t="str">
            <v>E022-01-1087/2020</v>
          </cell>
          <cell r="C79" t="str">
            <v>Geoffrey Elly NISSI</v>
          </cell>
          <cell r="D79">
            <v>24</v>
          </cell>
          <cell r="E79">
            <v>10</v>
          </cell>
          <cell r="F79">
            <v>0</v>
          </cell>
          <cell r="G79">
            <v>6.5</v>
          </cell>
          <cell r="H79">
            <v>2</v>
          </cell>
          <cell r="I79">
            <v>0</v>
          </cell>
          <cell r="J79">
            <v>1</v>
          </cell>
          <cell r="K79">
            <v>13</v>
          </cell>
          <cell r="L79">
            <v>9</v>
          </cell>
          <cell r="M79">
            <v>0</v>
          </cell>
          <cell r="N79">
            <v>11</v>
          </cell>
          <cell r="O79">
            <v>18.5</v>
          </cell>
          <cell r="P79">
            <v>30</v>
          </cell>
          <cell r="Q79">
            <v>11</v>
          </cell>
          <cell r="R79">
            <v>0</v>
          </cell>
          <cell r="S79">
            <v>0</v>
          </cell>
          <cell r="T79">
            <v>13</v>
          </cell>
          <cell r="U79">
            <v>54</v>
          </cell>
          <cell r="V79">
            <v>73</v>
          </cell>
        </row>
        <row r="80">
          <cell r="B80" t="str">
            <v>E022-01-1089/2020</v>
          </cell>
          <cell r="C80" t="str">
            <v>David MISANGO</v>
          </cell>
          <cell r="D80">
            <v>15</v>
          </cell>
          <cell r="E80">
            <v>8</v>
          </cell>
          <cell r="F80">
            <v>0</v>
          </cell>
          <cell r="G80">
            <v>4.5</v>
          </cell>
          <cell r="H80">
            <v>4</v>
          </cell>
          <cell r="I80">
            <v>0</v>
          </cell>
          <cell r="J80">
            <v>2</v>
          </cell>
          <cell r="K80">
            <v>12</v>
          </cell>
          <cell r="L80">
            <v>12</v>
          </cell>
          <cell r="M80">
            <v>0</v>
          </cell>
          <cell r="N80">
            <v>12</v>
          </cell>
          <cell r="O80">
            <v>18.5</v>
          </cell>
          <cell r="P80">
            <v>9.5</v>
          </cell>
          <cell r="Q80">
            <v>0</v>
          </cell>
          <cell r="R80">
            <v>14</v>
          </cell>
          <cell r="S80">
            <v>0</v>
          </cell>
          <cell r="T80">
            <v>5</v>
          </cell>
          <cell r="U80">
            <v>28.5</v>
          </cell>
          <cell r="V80">
            <v>47</v>
          </cell>
        </row>
        <row r="81">
          <cell r="B81" t="str">
            <v>E022-01-1090/2020</v>
          </cell>
          <cell r="C81" t="str">
            <v>Ignatius Kiptoo RUTO</v>
          </cell>
          <cell r="D81">
            <v>12</v>
          </cell>
          <cell r="E81">
            <v>13</v>
          </cell>
          <cell r="F81">
            <v>0</v>
          </cell>
          <cell r="G81">
            <v>5.25</v>
          </cell>
          <cell r="H81">
            <v>4.5</v>
          </cell>
          <cell r="I81">
            <v>4</v>
          </cell>
          <cell r="J81">
            <v>4.25</v>
          </cell>
          <cell r="K81">
            <v>12</v>
          </cell>
          <cell r="L81">
            <v>12</v>
          </cell>
          <cell r="M81">
            <v>0</v>
          </cell>
          <cell r="N81">
            <v>12</v>
          </cell>
          <cell r="O81">
            <v>21.5</v>
          </cell>
          <cell r="P81">
            <v>16.5</v>
          </cell>
          <cell r="Q81">
            <v>0</v>
          </cell>
          <cell r="R81">
            <v>11</v>
          </cell>
          <cell r="S81">
            <v>11</v>
          </cell>
          <cell r="T81">
            <v>0</v>
          </cell>
          <cell r="U81">
            <v>38.5</v>
          </cell>
          <cell r="V81">
            <v>60</v>
          </cell>
        </row>
        <row r="82">
          <cell r="B82" t="str">
            <v>E022-01-1163/2020</v>
          </cell>
          <cell r="C82" t="str">
            <v>Caleb Luhombo</v>
          </cell>
          <cell r="D82">
            <v>22</v>
          </cell>
          <cell r="E82">
            <v>8</v>
          </cell>
          <cell r="F82">
            <v>0</v>
          </cell>
          <cell r="G82">
            <v>5.6666666666666661</v>
          </cell>
          <cell r="H82">
            <v>2</v>
          </cell>
          <cell r="I82">
            <v>0</v>
          </cell>
          <cell r="J82">
            <v>1</v>
          </cell>
          <cell r="K82">
            <v>12</v>
          </cell>
          <cell r="L82">
            <v>12</v>
          </cell>
          <cell r="M82">
            <v>0</v>
          </cell>
          <cell r="N82">
            <v>12</v>
          </cell>
          <cell r="O82">
            <v>18.7</v>
          </cell>
          <cell r="P82">
            <v>17</v>
          </cell>
          <cell r="Q82">
            <v>0</v>
          </cell>
          <cell r="R82">
            <v>16</v>
          </cell>
          <cell r="S82">
            <v>0</v>
          </cell>
          <cell r="T82">
            <v>9</v>
          </cell>
          <cell r="U82">
            <v>42</v>
          </cell>
          <cell r="V82">
            <v>61</v>
          </cell>
        </row>
        <row r="83">
          <cell r="B83" t="str">
            <v>E022-01-1167/2020</v>
          </cell>
          <cell r="C83" t="str">
            <v>Nicolas Kipchumba TANUI</v>
          </cell>
          <cell r="D83">
            <v>19</v>
          </cell>
          <cell r="E83">
            <v>10</v>
          </cell>
          <cell r="F83">
            <v>0</v>
          </cell>
          <cell r="G83">
            <v>5.6666666666666661</v>
          </cell>
          <cell r="H83">
            <v>2</v>
          </cell>
          <cell r="I83">
            <v>0</v>
          </cell>
          <cell r="J83">
            <v>1</v>
          </cell>
          <cell r="K83">
            <v>13</v>
          </cell>
          <cell r="L83">
            <v>9</v>
          </cell>
          <cell r="M83">
            <v>0</v>
          </cell>
          <cell r="N83">
            <v>11</v>
          </cell>
          <cell r="O83">
            <v>17.7</v>
          </cell>
          <cell r="P83">
            <v>20.5</v>
          </cell>
          <cell r="Q83">
            <v>7</v>
          </cell>
          <cell r="R83">
            <v>0</v>
          </cell>
          <cell r="S83">
            <v>0</v>
          </cell>
          <cell r="T83">
            <v>13</v>
          </cell>
          <cell r="U83">
            <v>40.5</v>
          </cell>
          <cell r="V83">
            <v>58</v>
          </cell>
        </row>
        <row r="84">
          <cell r="B84" t="str">
            <v>E022-01-1594/2020</v>
          </cell>
          <cell r="C84" t="str">
            <v>Joash KIPROTICH</v>
          </cell>
          <cell r="D84">
            <v>14</v>
          </cell>
          <cell r="E84">
            <v>9</v>
          </cell>
          <cell r="F84">
            <v>0</v>
          </cell>
          <cell r="G84">
            <v>4.5833333333333339</v>
          </cell>
          <cell r="H84">
            <v>3.5</v>
          </cell>
          <cell r="I84">
            <v>4</v>
          </cell>
          <cell r="J84">
            <v>3.75</v>
          </cell>
          <cell r="K84">
            <v>13</v>
          </cell>
          <cell r="L84">
            <v>12</v>
          </cell>
          <cell r="M84">
            <v>0</v>
          </cell>
          <cell r="N84">
            <v>12.5</v>
          </cell>
          <cell r="O84">
            <v>20.8</v>
          </cell>
          <cell r="P84">
            <v>16.5</v>
          </cell>
          <cell r="Q84">
            <v>6</v>
          </cell>
          <cell r="R84">
            <v>0</v>
          </cell>
          <cell r="S84">
            <v>0</v>
          </cell>
          <cell r="T84">
            <v>9</v>
          </cell>
          <cell r="U84">
            <v>31.5</v>
          </cell>
          <cell r="V84">
            <v>52</v>
          </cell>
        </row>
        <row r="85">
          <cell r="B85" t="str">
            <v>E022-01-2101/2020</v>
          </cell>
          <cell r="C85" t="str">
            <v>Brian Mwangala AYEKHA</v>
          </cell>
          <cell r="D85">
            <v>15</v>
          </cell>
          <cell r="E85">
            <v>12</v>
          </cell>
          <cell r="F85">
            <v>0</v>
          </cell>
          <cell r="G85">
            <v>5.5</v>
          </cell>
          <cell r="H85">
            <v>4</v>
          </cell>
          <cell r="I85">
            <v>0</v>
          </cell>
          <cell r="J85">
            <v>2</v>
          </cell>
          <cell r="K85">
            <v>12</v>
          </cell>
          <cell r="L85">
            <v>12</v>
          </cell>
          <cell r="M85">
            <v>0</v>
          </cell>
          <cell r="N85">
            <v>12</v>
          </cell>
          <cell r="O85">
            <v>19.5</v>
          </cell>
          <cell r="P85">
            <v>11</v>
          </cell>
          <cell r="Q85">
            <v>0</v>
          </cell>
          <cell r="R85">
            <v>13</v>
          </cell>
          <cell r="S85">
            <v>0</v>
          </cell>
          <cell r="T85">
            <v>5</v>
          </cell>
          <cell r="U85">
            <v>29</v>
          </cell>
          <cell r="V85">
            <v>49</v>
          </cell>
        </row>
        <row r="86">
          <cell r="B86" t="str">
            <v>E022-01-2108/2020</v>
          </cell>
          <cell r="C86" t="str">
            <v>Benson Mwendwa KILEI</v>
          </cell>
          <cell r="D86">
            <v>12</v>
          </cell>
          <cell r="E86">
            <v>9</v>
          </cell>
          <cell r="F86">
            <v>0</v>
          </cell>
          <cell r="G86">
            <v>4.25</v>
          </cell>
          <cell r="H86">
            <v>3.5</v>
          </cell>
          <cell r="I86">
            <v>0</v>
          </cell>
          <cell r="J86">
            <v>1.75</v>
          </cell>
          <cell r="K86">
            <v>12</v>
          </cell>
          <cell r="L86">
            <v>12</v>
          </cell>
          <cell r="M86">
            <v>0</v>
          </cell>
          <cell r="N86">
            <v>12</v>
          </cell>
          <cell r="O86">
            <v>18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 t="str">
            <v/>
          </cell>
          <cell r="V86">
            <v>18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13</v>
          </cell>
          <cell r="E87">
            <v>10</v>
          </cell>
          <cell r="F87">
            <v>0</v>
          </cell>
          <cell r="G87">
            <v>4.666666666666667</v>
          </cell>
          <cell r="H87">
            <v>4</v>
          </cell>
          <cell r="I87">
            <v>5</v>
          </cell>
          <cell r="J87">
            <v>4.5</v>
          </cell>
          <cell r="K87">
            <v>12</v>
          </cell>
          <cell r="L87">
            <v>12</v>
          </cell>
          <cell r="M87">
            <v>0</v>
          </cell>
          <cell r="N87">
            <v>12</v>
          </cell>
          <cell r="O87">
            <v>21.2</v>
          </cell>
          <cell r="P87">
            <v>10</v>
          </cell>
          <cell r="Q87">
            <v>0</v>
          </cell>
          <cell r="R87">
            <v>14</v>
          </cell>
          <cell r="S87">
            <v>0</v>
          </cell>
          <cell r="T87">
            <v>11</v>
          </cell>
          <cell r="U87">
            <v>35</v>
          </cell>
          <cell r="V87">
            <v>56</v>
          </cell>
        </row>
        <row r="88">
          <cell r="B88" t="str">
            <v>E022-01-2138/2020</v>
          </cell>
          <cell r="C88" t="str">
            <v>Dennis Mungai NDUNGU</v>
          </cell>
          <cell r="D88">
            <v>22</v>
          </cell>
          <cell r="E88">
            <v>10</v>
          </cell>
          <cell r="F88">
            <v>0</v>
          </cell>
          <cell r="G88">
            <v>6.166666666666667</v>
          </cell>
          <cell r="H88">
            <v>0</v>
          </cell>
          <cell r="I88">
            <v>0</v>
          </cell>
          <cell r="J88">
            <v>0</v>
          </cell>
          <cell r="K88">
            <v>10</v>
          </cell>
          <cell r="L88">
            <v>7</v>
          </cell>
          <cell r="M88">
            <v>0</v>
          </cell>
          <cell r="N88">
            <v>8.5</v>
          </cell>
          <cell r="O88">
            <v>14.7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>
            <v>15</v>
          </cell>
        </row>
        <row r="89">
          <cell r="B89" t="str">
            <v>E022-01-2140/2020</v>
          </cell>
          <cell r="C89" t="str">
            <v>Dennis Mwangi KAMATHIRO</v>
          </cell>
          <cell r="D89">
            <v>12</v>
          </cell>
          <cell r="E89">
            <v>10</v>
          </cell>
          <cell r="F89">
            <v>0</v>
          </cell>
          <cell r="G89">
            <v>4.5</v>
          </cell>
          <cell r="H89">
            <v>2</v>
          </cell>
          <cell r="I89">
            <v>0</v>
          </cell>
          <cell r="J89">
            <v>1</v>
          </cell>
          <cell r="K89">
            <v>10</v>
          </cell>
          <cell r="L89">
            <v>7</v>
          </cell>
          <cell r="M89">
            <v>0</v>
          </cell>
          <cell r="N89">
            <v>8.5</v>
          </cell>
          <cell r="O89">
            <v>14</v>
          </cell>
          <cell r="P89">
            <v>9</v>
          </cell>
          <cell r="Q89">
            <v>0</v>
          </cell>
          <cell r="R89">
            <v>10</v>
          </cell>
          <cell r="S89">
            <v>0</v>
          </cell>
          <cell r="T89">
            <v>13</v>
          </cell>
          <cell r="U89">
            <v>32</v>
          </cell>
          <cell r="V89">
            <v>46</v>
          </cell>
        </row>
        <row r="90">
          <cell r="B90" t="str">
            <v>E022-01-2151/2020</v>
          </cell>
          <cell r="C90" t="str">
            <v>Milton Kiai MWANGI</v>
          </cell>
          <cell r="D90">
            <v>18</v>
          </cell>
          <cell r="E90">
            <v>7</v>
          </cell>
          <cell r="F90">
            <v>0</v>
          </cell>
          <cell r="G90">
            <v>4.75</v>
          </cell>
          <cell r="H90">
            <v>2</v>
          </cell>
          <cell r="I90">
            <v>0</v>
          </cell>
          <cell r="J90">
            <v>1</v>
          </cell>
          <cell r="K90">
            <v>13</v>
          </cell>
          <cell r="L90">
            <v>12</v>
          </cell>
          <cell r="M90">
            <v>0</v>
          </cell>
          <cell r="N90">
            <v>12.5</v>
          </cell>
          <cell r="O90">
            <v>18.3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>
            <v>18</v>
          </cell>
        </row>
        <row r="91">
          <cell r="B91" t="str">
            <v>E022-01-2174/2020</v>
          </cell>
          <cell r="C91" t="str">
            <v>Brendan Jesse Ochieng</v>
          </cell>
          <cell r="D91">
            <v>1</v>
          </cell>
          <cell r="E91">
            <v>1</v>
          </cell>
          <cell r="F91">
            <v>0</v>
          </cell>
          <cell r="G91">
            <v>0.41666666666666674</v>
          </cell>
          <cell r="H91">
            <v>2.5</v>
          </cell>
          <cell r="I91">
            <v>0</v>
          </cell>
          <cell r="J91">
            <v>1.25</v>
          </cell>
          <cell r="K91">
            <v>12</v>
          </cell>
          <cell r="L91">
            <v>12</v>
          </cell>
          <cell r="M91">
            <v>0</v>
          </cell>
          <cell r="N91">
            <v>12</v>
          </cell>
          <cell r="O91">
            <v>13.7</v>
          </cell>
          <cell r="P91">
            <v>0.5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0.5</v>
          </cell>
          <cell r="V91">
            <v>14</v>
          </cell>
        </row>
        <row r="92">
          <cell r="B92" t="str">
            <v>E022-01-2192/2020</v>
          </cell>
          <cell r="C92" t="str">
            <v>Mark Waitiki THUO</v>
          </cell>
          <cell r="D92">
            <v>18</v>
          </cell>
          <cell r="E92">
            <v>8</v>
          </cell>
          <cell r="F92">
            <v>0</v>
          </cell>
          <cell r="G92">
            <v>5</v>
          </cell>
          <cell r="H92">
            <v>3.5</v>
          </cell>
          <cell r="I92">
            <v>0</v>
          </cell>
          <cell r="J92">
            <v>1.75</v>
          </cell>
          <cell r="K92">
            <v>10</v>
          </cell>
          <cell r="L92">
            <v>12</v>
          </cell>
          <cell r="M92">
            <v>0</v>
          </cell>
          <cell r="N92">
            <v>11</v>
          </cell>
          <cell r="O92">
            <v>17.8</v>
          </cell>
          <cell r="P92">
            <v>6</v>
          </cell>
          <cell r="Q92">
            <v>0</v>
          </cell>
          <cell r="R92">
            <v>5</v>
          </cell>
          <cell r="S92">
            <v>0</v>
          </cell>
          <cell r="T92">
            <v>1</v>
          </cell>
          <cell r="U92">
            <v>12</v>
          </cell>
          <cell r="V92">
            <v>30</v>
          </cell>
        </row>
        <row r="93">
          <cell r="B93" t="str">
            <v>E022-01-2283/2020</v>
          </cell>
          <cell r="C93" t="str">
            <v>Kenneth Ng'ang'a WAMBUI</v>
          </cell>
          <cell r="D93">
            <v>14</v>
          </cell>
          <cell r="E93">
            <v>7</v>
          </cell>
          <cell r="F93">
            <v>0</v>
          </cell>
          <cell r="G93">
            <v>4.083333333333333</v>
          </cell>
          <cell r="H93">
            <v>3.5</v>
          </cell>
          <cell r="I93">
            <v>3</v>
          </cell>
          <cell r="J93">
            <v>3.2499999999999996</v>
          </cell>
          <cell r="K93">
            <v>13</v>
          </cell>
          <cell r="L93">
            <v>9</v>
          </cell>
          <cell r="M93">
            <v>0</v>
          </cell>
          <cell r="N93">
            <v>11</v>
          </cell>
          <cell r="O93">
            <v>18.3</v>
          </cell>
          <cell r="P93">
            <v>17.5</v>
          </cell>
          <cell r="Q93">
            <v>0</v>
          </cell>
          <cell r="R93">
            <v>11</v>
          </cell>
          <cell r="S93">
            <v>6</v>
          </cell>
          <cell r="T93">
            <v>0</v>
          </cell>
          <cell r="U93">
            <v>34.5</v>
          </cell>
          <cell r="V93">
            <v>53</v>
          </cell>
        </row>
        <row r="94">
          <cell r="B94" t="str">
            <v>E022-01-2285/2020</v>
          </cell>
          <cell r="C94" t="str">
            <v>Victor Mwangi NDABA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12</v>
          </cell>
          <cell r="L94">
            <v>0</v>
          </cell>
          <cell r="M94">
            <v>0</v>
          </cell>
          <cell r="N94">
            <v>6</v>
          </cell>
          <cell r="O94">
            <v>6</v>
          </cell>
          <cell r="P94">
            <v>3</v>
          </cell>
          <cell r="Q94">
            <v>0</v>
          </cell>
          <cell r="R94">
            <v>12</v>
          </cell>
          <cell r="S94">
            <v>0</v>
          </cell>
          <cell r="T94">
            <v>1</v>
          </cell>
          <cell r="U94">
            <v>16</v>
          </cell>
          <cell r="V94">
            <v>22</v>
          </cell>
        </row>
        <row r="95">
          <cell r="B95" t="str">
            <v>E022-01-2325/2020</v>
          </cell>
          <cell r="C95" t="str">
            <v>Elsie Sang CHEROP</v>
          </cell>
          <cell r="D95">
            <v>15</v>
          </cell>
          <cell r="E95">
            <v>12</v>
          </cell>
          <cell r="F95">
            <v>0</v>
          </cell>
          <cell r="G95">
            <v>5.5</v>
          </cell>
          <cell r="H95">
            <v>2</v>
          </cell>
          <cell r="I95">
            <v>5</v>
          </cell>
          <cell r="J95">
            <v>3.5</v>
          </cell>
          <cell r="K95">
            <v>14</v>
          </cell>
          <cell r="L95">
            <v>14</v>
          </cell>
          <cell r="M95">
            <v>0</v>
          </cell>
          <cell r="N95">
            <v>14</v>
          </cell>
          <cell r="O95">
            <v>23</v>
          </cell>
          <cell r="P95">
            <v>2.5</v>
          </cell>
          <cell r="Q95">
            <v>5</v>
          </cell>
          <cell r="R95">
            <v>0</v>
          </cell>
          <cell r="S95">
            <v>9</v>
          </cell>
          <cell r="T95">
            <v>0</v>
          </cell>
          <cell r="U95">
            <v>16.5</v>
          </cell>
          <cell r="V95">
            <v>40</v>
          </cell>
        </row>
        <row r="96">
          <cell r="B96" t="str">
            <v>E022-01-2347/2020</v>
          </cell>
          <cell r="C96" t="str">
            <v>Mbarak Mahmud BREK</v>
          </cell>
          <cell r="D96">
            <v>14</v>
          </cell>
          <cell r="E96">
            <v>10</v>
          </cell>
          <cell r="F96">
            <v>0</v>
          </cell>
          <cell r="G96">
            <v>4.833333333333333</v>
          </cell>
          <cell r="H96">
            <v>4</v>
          </cell>
          <cell r="I96">
            <v>2.5</v>
          </cell>
          <cell r="J96">
            <v>3.25</v>
          </cell>
          <cell r="K96">
            <v>12</v>
          </cell>
          <cell r="L96">
            <v>12</v>
          </cell>
          <cell r="M96">
            <v>0</v>
          </cell>
          <cell r="N96">
            <v>12</v>
          </cell>
          <cell r="O96">
            <v>20.100000000000001</v>
          </cell>
          <cell r="P96">
            <v>14</v>
          </cell>
          <cell r="Q96">
            <v>0</v>
          </cell>
          <cell r="R96">
            <v>15</v>
          </cell>
          <cell r="S96">
            <v>1</v>
          </cell>
          <cell r="T96">
            <v>0</v>
          </cell>
          <cell r="U96">
            <v>30</v>
          </cell>
          <cell r="V96">
            <v>50</v>
          </cell>
        </row>
        <row r="97">
          <cell r="B97" t="str">
            <v>E022-01-2385/2019</v>
          </cell>
          <cell r="C97" t="str">
            <v>Bernard Kimani MUGWE</v>
          </cell>
          <cell r="D97">
            <v>8</v>
          </cell>
          <cell r="E97">
            <v>10</v>
          </cell>
          <cell r="F97">
            <v>0</v>
          </cell>
          <cell r="G97">
            <v>3.833333333333333</v>
          </cell>
          <cell r="H97">
            <v>3</v>
          </cell>
          <cell r="I97">
            <v>0</v>
          </cell>
          <cell r="J97">
            <v>1.5</v>
          </cell>
          <cell r="K97">
            <v>12</v>
          </cell>
          <cell r="L97">
            <v>12</v>
          </cell>
          <cell r="M97">
            <v>0</v>
          </cell>
          <cell r="N97">
            <v>12</v>
          </cell>
          <cell r="O97">
            <v>17.3</v>
          </cell>
          <cell r="P97">
            <v>27.5</v>
          </cell>
          <cell r="Q97">
            <v>0</v>
          </cell>
          <cell r="R97">
            <v>13</v>
          </cell>
          <cell r="S97">
            <v>0</v>
          </cell>
          <cell r="T97">
            <v>8</v>
          </cell>
          <cell r="U97">
            <v>48.5</v>
          </cell>
          <cell r="V97">
            <v>66</v>
          </cell>
        </row>
        <row r="98">
          <cell r="B98" t="str">
            <v>E022-01-2454/2020</v>
          </cell>
          <cell r="C98" t="str">
            <v>Peter Ndiba MUIGAI</v>
          </cell>
          <cell r="D98">
            <v>15</v>
          </cell>
          <cell r="E98">
            <v>8</v>
          </cell>
          <cell r="F98">
            <v>0</v>
          </cell>
          <cell r="G98">
            <v>4.5</v>
          </cell>
          <cell r="H98">
            <v>3.5</v>
          </cell>
          <cell r="I98">
            <v>5</v>
          </cell>
          <cell r="J98">
            <v>4.25</v>
          </cell>
          <cell r="K98">
            <v>13</v>
          </cell>
          <cell r="L98">
            <v>12</v>
          </cell>
          <cell r="M98">
            <v>0</v>
          </cell>
          <cell r="N98">
            <v>12.5</v>
          </cell>
          <cell r="O98">
            <v>21.3</v>
          </cell>
          <cell r="P98">
            <v>11</v>
          </cell>
          <cell r="Q98">
            <v>0</v>
          </cell>
          <cell r="R98">
            <v>10</v>
          </cell>
          <cell r="S98">
            <v>6</v>
          </cell>
          <cell r="T98">
            <v>0</v>
          </cell>
          <cell r="U98">
            <v>27</v>
          </cell>
          <cell r="V98">
            <v>48</v>
          </cell>
        </row>
        <row r="99">
          <cell r="B99" t="str">
            <v>E022-01-2608/2020</v>
          </cell>
          <cell r="C99" t="str">
            <v>Martin Irungu MWANGI</v>
          </cell>
          <cell r="D99">
            <v>13</v>
          </cell>
          <cell r="E99">
            <v>10</v>
          </cell>
          <cell r="F99">
            <v>0</v>
          </cell>
          <cell r="G99">
            <v>4.666666666666667</v>
          </cell>
          <cell r="H99">
            <v>3.5</v>
          </cell>
          <cell r="I99">
            <v>0</v>
          </cell>
          <cell r="J99">
            <v>1.75</v>
          </cell>
          <cell r="K99">
            <v>13</v>
          </cell>
          <cell r="L99">
            <v>10</v>
          </cell>
          <cell r="M99">
            <v>0</v>
          </cell>
          <cell r="N99">
            <v>11.5</v>
          </cell>
          <cell r="O99">
            <v>17.899999999999999</v>
          </cell>
          <cell r="P99">
            <v>16</v>
          </cell>
          <cell r="Q99">
            <v>0</v>
          </cell>
          <cell r="R99">
            <v>14</v>
          </cell>
          <cell r="S99">
            <v>0</v>
          </cell>
          <cell r="T99">
            <v>7</v>
          </cell>
          <cell r="U99">
            <v>37</v>
          </cell>
          <cell r="V99">
            <v>55</v>
          </cell>
        </row>
        <row r="100">
          <cell r="B100" t="str">
            <v>E022-01-0754/2019</v>
          </cell>
          <cell r="C100" t="str">
            <v>John MATHAI</v>
          </cell>
          <cell r="D100">
            <v>15</v>
          </cell>
          <cell r="E100">
            <v>10</v>
          </cell>
          <cell r="F100">
            <v>0</v>
          </cell>
          <cell r="G100">
            <v>5</v>
          </cell>
          <cell r="H100">
            <v>0</v>
          </cell>
          <cell r="I100">
            <v>0</v>
          </cell>
          <cell r="J100">
            <v>0</v>
          </cell>
          <cell r="K100">
            <v>10</v>
          </cell>
          <cell r="L100">
            <v>9</v>
          </cell>
          <cell r="M100">
            <v>0</v>
          </cell>
          <cell r="N100">
            <v>9.5</v>
          </cell>
          <cell r="O100">
            <v>14.5</v>
          </cell>
          <cell r="P100">
            <v>13</v>
          </cell>
          <cell r="Q100">
            <v>0</v>
          </cell>
          <cell r="R100">
            <v>13</v>
          </cell>
          <cell r="S100">
            <v>0</v>
          </cell>
          <cell r="T100">
            <v>9</v>
          </cell>
          <cell r="U100">
            <v>35</v>
          </cell>
          <cell r="V100">
            <v>50</v>
          </cell>
        </row>
        <row r="101">
          <cell r="B101" t="str">
            <v>E022-01-0758/2019</v>
          </cell>
          <cell r="C101" t="str">
            <v>Bwonda Brian NDEMO</v>
          </cell>
          <cell r="D101">
            <v>11</v>
          </cell>
          <cell r="E101">
            <v>9</v>
          </cell>
          <cell r="F101">
            <v>0</v>
          </cell>
          <cell r="G101">
            <v>4.083333333333333</v>
          </cell>
          <cell r="H101">
            <v>0</v>
          </cell>
          <cell r="I101">
            <v>0</v>
          </cell>
          <cell r="J101">
            <v>0</v>
          </cell>
          <cell r="K101">
            <v>11</v>
          </cell>
          <cell r="L101">
            <v>11</v>
          </cell>
          <cell r="M101">
            <v>0</v>
          </cell>
          <cell r="N101">
            <v>11</v>
          </cell>
          <cell r="O101">
            <v>15.1</v>
          </cell>
          <cell r="P101">
            <v>18</v>
          </cell>
          <cell r="Q101">
            <v>0</v>
          </cell>
          <cell r="R101">
            <v>10</v>
          </cell>
          <cell r="S101">
            <v>0</v>
          </cell>
          <cell r="T101">
            <v>6</v>
          </cell>
          <cell r="U101">
            <v>34</v>
          </cell>
          <cell r="V101">
            <v>49</v>
          </cell>
        </row>
        <row r="102">
          <cell r="B102" t="str">
            <v>E022-01-0776/2019</v>
          </cell>
          <cell r="C102" t="str">
            <v>George Gichuki THUKU</v>
          </cell>
          <cell r="D102">
            <v>15</v>
          </cell>
          <cell r="E102">
            <v>9</v>
          </cell>
          <cell r="F102">
            <v>0</v>
          </cell>
          <cell r="G102">
            <v>4.75</v>
          </cell>
          <cell r="H102">
            <v>5</v>
          </cell>
          <cell r="I102">
            <v>0</v>
          </cell>
          <cell r="J102">
            <v>2.5</v>
          </cell>
          <cell r="K102">
            <v>13</v>
          </cell>
          <cell r="L102">
            <v>9</v>
          </cell>
          <cell r="M102">
            <v>0</v>
          </cell>
          <cell r="N102">
            <v>11</v>
          </cell>
          <cell r="O102">
            <v>18.3</v>
          </cell>
          <cell r="P102">
            <v>25</v>
          </cell>
          <cell r="Q102">
            <v>0</v>
          </cell>
          <cell r="R102">
            <v>14</v>
          </cell>
          <cell r="S102">
            <v>0</v>
          </cell>
          <cell r="T102">
            <v>11</v>
          </cell>
          <cell r="U102">
            <v>50</v>
          </cell>
          <cell r="V102">
            <v>68</v>
          </cell>
        </row>
        <row r="103">
          <cell r="B103" t="str">
            <v>E022-01-0783/2019</v>
          </cell>
          <cell r="C103" t="str">
            <v>Mwaniki Fredrick NJAGI</v>
          </cell>
          <cell r="D103">
            <v>13</v>
          </cell>
          <cell r="E103">
            <v>9</v>
          </cell>
          <cell r="F103">
            <v>0</v>
          </cell>
          <cell r="G103">
            <v>4.4166666666666661</v>
          </cell>
          <cell r="H103">
            <v>3.5</v>
          </cell>
          <cell r="I103">
            <v>0</v>
          </cell>
          <cell r="J103">
            <v>1.75</v>
          </cell>
          <cell r="K103">
            <v>13</v>
          </cell>
          <cell r="L103">
            <v>13</v>
          </cell>
          <cell r="M103">
            <v>0</v>
          </cell>
          <cell r="N103">
            <v>13</v>
          </cell>
          <cell r="O103">
            <v>19.2</v>
          </cell>
          <cell r="P103">
            <v>22</v>
          </cell>
          <cell r="Q103">
            <v>4</v>
          </cell>
          <cell r="R103">
            <v>0</v>
          </cell>
          <cell r="S103">
            <v>8</v>
          </cell>
          <cell r="T103">
            <v>0</v>
          </cell>
          <cell r="U103">
            <v>34</v>
          </cell>
          <cell r="V103">
            <v>53</v>
          </cell>
        </row>
        <row r="104">
          <cell r="B104" t="str">
            <v>E022-01-0791/2019</v>
          </cell>
          <cell r="C104" t="str">
            <v>Precious Mumbi</v>
          </cell>
          <cell r="D104">
            <v>15</v>
          </cell>
          <cell r="E104">
            <v>7</v>
          </cell>
          <cell r="F104">
            <v>0</v>
          </cell>
          <cell r="G104">
            <v>4.25</v>
          </cell>
          <cell r="H104">
            <v>3</v>
          </cell>
          <cell r="I104">
            <v>0</v>
          </cell>
          <cell r="J104">
            <v>1.5</v>
          </cell>
          <cell r="K104">
            <v>10</v>
          </cell>
          <cell r="L104">
            <v>7</v>
          </cell>
          <cell r="M104">
            <v>0</v>
          </cell>
          <cell r="N104">
            <v>8.5</v>
          </cell>
          <cell r="O104">
            <v>14.3</v>
          </cell>
          <cell r="P104">
            <v>1</v>
          </cell>
          <cell r="Q104">
            <v>0</v>
          </cell>
          <cell r="R104">
            <v>4</v>
          </cell>
          <cell r="S104">
            <v>0</v>
          </cell>
          <cell r="T104">
            <v>2</v>
          </cell>
          <cell r="U104">
            <v>7</v>
          </cell>
          <cell r="V104">
            <v>21</v>
          </cell>
        </row>
        <row r="105">
          <cell r="B105" t="str">
            <v>E022-01-0798/2019</v>
          </cell>
          <cell r="C105" t="str">
            <v>Peter Kinyanjui KAMAU</v>
          </cell>
          <cell r="D105">
            <v>14</v>
          </cell>
          <cell r="E105">
            <v>8</v>
          </cell>
          <cell r="F105">
            <v>0</v>
          </cell>
          <cell r="G105">
            <v>4.3333333333333339</v>
          </cell>
          <cell r="H105">
            <v>3.5</v>
          </cell>
          <cell r="I105">
            <v>5</v>
          </cell>
          <cell r="J105">
            <v>4.25</v>
          </cell>
          <cell r="K105">
            <v>10</v>
          </cell>
          <cell r="L105">
            <v>11</v>
          </cell>
          <cell r="M105">
            <v>0</v>
          </cell>
          <cell r="N105">
            <v>10.5</v>
          </cell>
          <cell r="O105">
            <v>19.100000000000001</v>
          </cell>
          <cell r="P105">
            <v>20</v>
          </cell>
          <cell r="Q105">
            <v>6</v>
          </cell>
          <cell r="R105">
            <v>0</v>
          </cell>
          <cell r="S105">
            <v>8</v>
          </cell>
          <cell r="T105">
            <v>0</v>
          </cell>
          <cell r="U105">
            <v>34</v>
          </cell>
          <cell r="V105">
            <v>53</v>
          </cell>
        </row>
        <row r="106">
          <cell r="B106" t="str">
            <v>E022-01-0810/2019</v>
          </cell>
          <cell r="C106" t="str">
            <v>Wilson kisompe toroge</v>
          </cell>
          <cell r="D106">
            <v>12</v>
          </cell>
          <cell r="E106">
            <v>14</v>
          </cell>
          <cell r="F106">
            <v>0</v>
          </cell>
          <cell r="G106">
            <v>5.5</v>
          </cell>
          <cell r="H106">
            <v>4</v>
          </cell>
          <cell r="I106">
            <v>0</v>
          </cell>
          <cell r="J106">
            <v>2</v>
          </cell>
          <cell r="K106">
            <v>10</v>
          </cell>
          <cell r="L106">
            <v>11</v>
          </cell>
          <cell r="M106">
            <v>0</v>
          </cell>
          <cell r="N106">
            <v>10.5</v>
          </cell>
          <cell r="O106">
            <v>18</v>
          </cell>
          <cell r="P106">
            <v>23.5</v>
          </cell>
          <cell r="Q106">
            <v>0</v>
          </cell>
          <cell r="R106">
            <v>10</v>
          </cell>
          <cell r="S106">
            <v>0</v>
          </cell>
          <cell r="T106">
            <v>10</v>
          </cell>
          <cell r="U106">
            <v>43.5</v>
          </cell>
          <cell r="V106">
            <v>62</v>
          </cell>
        </row>
        <row r="107">
          <cell r="B107" t="str">
            <v>E022-01-0845/2019</v>
          </cell>
          <cell r="C107" t="str">
            <v>Maweu Bright Mambo</v>
          </cell>
          <cell r="D107">
            <v>19</v>
          </cell>
          <cell r="E107">
            <v>0</v>
          </cell>
          <cell r="F107">
            <v>0</v>
          </cell>
          <cell r="G107">
            <v>3.1666666666666665</v>
          </cell>
          <cell r="H107">
            <v>0</v>
          </cell>
          <cell r="I107">
            <v>0</v>
          </cell>
          <cell r="J107">
            <v>0</v>
          </cell>
          <cell r="K107">
            <v>12</v>
          </cell>
          <cell r="L107">
            <v>12</v>
          </cell>
          <cell r="M107">
            <v>0</v>
          </cell>
          <cell r="N107">
            <v>12</v>
          </cell>
          <cell r="O107">
            <v>15.2</v>
          </cell>
          <cell r="P107">
            <v>22</v>
          </cell>
          <cell r="Q107">
            <v>0</v>
          </cell>
          <cell r="R107">
            <v>14</v>
          </cell>
          <cell r="S107">
            <v>2</v>
          </cell>
          <cell r="T107">
            <v>0</v>
          </cell>
          <cell r="U107">
            <v>38</v>
          </cell>
          <cell r="V107">
            <v>53</v>
          </cell>
        </row>
        <row r="108">
          <cell r="B108" t="str">
            <v>E022-01-0866/2019</v>
          </cell>
          <cell r="C108" t="str">
            <v>Edwin Kariuki MAINA</v>
          </cell>
          <cell r="D108">
            <v>21</v>
          </cell>
          <cell r="E108">
            <v>10</v>
          </cell>
          <cell r="F108">
            <v>0</v>
          </cell>
          <cell r="G108">
            <v>6</v>
          </cell>
          <cell r="H108">
            <v>4</v>
          </cell>
          <cell r="I108">
            <v>0</v>
          </cell>
          <cell r="J108">
            <v>2</v>
          </cell>
          <cell r="K108">
            <v>10</v>
          </cell>
          <cell r="L108">
            <v>11</v>
          </cell>
          <cell r="M108">
            <v>0</v>
          </cell>
          <cell r="N108">
            <v>10.5</v>
          </cell>
          <cell r="O108">
            <v>18.5</v>
          </cell>
          <cell r="P108">
            <v>27.5</v>
          </cell>
          <cell r="Q108">
            <v>0</v>
          </cell>
          <cell r="R108">
            <v>9</v>
          </cell>
          <cell r="S108">
            <v>0</v>
          </cell>
          <cell r="T108">
            <v>1</v>
          </cell>
          <cell r="U108">
            <v>37.5</v>
          </cell>
          <cell r="V108">
            <v>56</v>
          </cell>
        </row>
        <row r="109">
          <cell r="B109" t="str">
            <v>E022-01-2007/2019</v>
          </cell>
          <cell r="C109" t="str">
            <v>Kabi John</v>
          </cell>
          <cell r="D109">
            <v>19</v>
          </cell>
          <cell r="E109">
            <v>8</v>
          </cell>
          <cell r="F109">
            <v>0</v>
          </cell>
          <cell r="G109">
            <v>5.1666666666666661</v>
          </cell>
          <cell r="H109">
            <v>4.5</v>
          </cell>
          <cell r="I109">
            <v>0</v>
          </cell>
          <cell r="J109">
            <v>2.25</v>
          </cell>
          <cell r="K109">
            <v>13</v>
          </cell>
          <cell r="L109">
            <v>13</v>
          </cell>
          <cell r="M109">
            <v>0</v>
          </cell>
          <cell r="N109">
            <v>13</v>
          </cell>
          <cell r="O109">
            <v>20.399999999999999</v>
          </cell>
          <cell r="P109">
            <v>18</v>
          </cell>
          <cell r="Q109">
            <v>0</v>
          </cell>
          <cell r="R109">
            <v>9</v>
          </cell>
          <cell r="S109">
            <v>0</v>
          </cell>
          <cell r="T109">
            <v>9</v>
          </cell>
          <cell r="U109">
            <v>36</v>
          </cell>
          <cell r="V109">
            <v>56</v>
          </cell>
        </row>
        <row r="110">
          <cell r="B110" t="str">
            <v>E022-01-1887/2018</v>
          </cell>
          <cell r="C110" t="str">
            <v>Elias Ndumo NDERITU</v>
          </cell>
          <cell r="D110">
            <v>5</v>
          </cell>
          <cell r="E110">
            <v>5</v>
          </cell>
          <cell r="F110">
            <v>0</v>
          </cell>
          <cell r="G110">
            <v>2.083333333333333</v>
          </cell>
          <cell r="H110">
            <v>0</v>
          </cell>
          <cell r="I110">
            <v>0</v>
          </cell>
          <cell r="J110">
            <v>0</v>
          </cell>
          <cell r="K110">
            <v>12</v>
          </cell>
          <cell r="L110">
            <v>12</v>
          </cell>
          <cell r="M110">
            <v>0</v>
          </cell>
          <cell r="N110">
            <v>12</v>
          </cell>
          <cell r="O110">
            <v>14.1</v>
          </cell>
          <cell r="P110">
            <v>21.5</v>
          </cell>
          <cell r="Q110">
            <v>0</v>
          </cell>
          <cell r="R110">
            <v>9</v>
          </cell>
          <cell r="S110">
            <v>0</v>
          </cell>
          <cell r="T110">
            <v>6</v>
          </cell>
          <cell r="U110">
            <v>36.5</v>
          </cell>
          <cell r="V110">
            <v>51</v>
          </cell>
        </row>
        <row r="111">
          <cell r="B111" t="str">
            <v>E022-01-2069/2018</v>
          </cell>
          <cell r="C111" t="str">
            <v>Elizabeth Mugure MAINA</v>
          </cell>
          <cell r="D111">
            <v>16</v>
          </cell>
          <cell r="E111">
            <v>7</v>
          </cell>
          <cell r="F111">
            <v>0</v>
          </cell>
          <cell r="G111">
            <v>4.4166666666666661</v>
          </cell>
          <cell r="H111">
            <v>2.5</v>
          </cell>
          <cell r="I111">
            <v>2</v>
          </cell>
          <cell r="J111">
            <v>2.25</v>
          </cell>
          <cell r="K111">
            <v>11</v>
          </cell>
          <cell r="L111">
            <v>13</v>
          </cell>
          <cell r="M111">
            <v>0</v>
          </cell>
          <cell r="N111">
            <v>12</v>
          </cell>
          <cell r="O111">
            <v>18.7</v>
          </cell>
          <cell r="P111">
            <v>11</v>
          </cell>
          <cell r="Q111">
            <v>0</v>
          </cell>
          <cell r="R111">
            <v>9</v>
          </cell>
          <cell r="S111">
            <v>0</v>
          </cell>
          <cell r="T111">
            <v>2</v>
          </cell>
          <cell r="U111">
            <v>22</v>
          </cell>
          <cell r="V111">
            <v>41</v>
          </cell>
        </row>
        <row r="112">
          <cell r="B112" t="str">
            <v>E022-01-0710/2017</v>
          </cell>
          <cell r="C112" t="str">
            <v>Charles Karibu RIKA</v>
          </cell>
          <cell r="D112">
            <v>11</v>
          </cell>
          <cell r="E112">
            <v>6</v>
          </cell>
          <cell r="F112">
            <v>0</v>
          </cell>
          <cell r="G112">
            <v>3.333333333333333</v>
          </cell>
          <cell r="H112">
            <v>3.5</v>
          </cell>
          <cell r="I112">
            <v>0</v>
          </cell>
          <cell r="J112">
            <v>1.75</v>
          </cell>
          <cell r="K112">
            <v>12</v>
          </cell>
          <cell r="L112">
            <v>12</v>
          </cell>
          <cell r="M112">
            <v>0</v>
          </cell>
          <cell r="N112">
            <v>12</v>
          </cell>
          <cell r="O112">
            <v>17.100000000000001</v>
          </cell>
          <cell r="P112">
            <v>29</v>
          </cell>
          <cell r="Q112">
            <v>0</v>
          </cell>
          <cell r="R112">
            <v>10</v>
          </cell>
          <cell r="S112">
            <v>0</v>
          </cell>
          <cell r="T112">
            <v>4</v>
          </cell>
          <cell r="U112">
            <v>43</v>
          </cell>
          <cell r="V112">
            <v>60</v>
          </cell>
        </row>
        <row r="113">
          <cell r="B113" t="str">
            <v>E022-01-1097/2018</v>
          </cell>
          <cell r="C113" t="str">
            <v>Johnstone Gakonya KUNG'U</v>
          </cell>
          <cell r="D113">
            <v>21</v>
          </cell>
          <cell r="E113">
            <v>8</v>
          </cell>
          <cell r="F113">
            <v>0</v>
          </cell>
          <cell r="G113">
            <v>5.5</v>
          </cell>
          <cell r="H113">
            <v>0</v>
          </cell>
          <cell r="I113">
            <v>0</v>
          </cell>
          <cell r="J113">
            <v>0</v>
          </cell>
          <cell r="K113">
            <v>12</v>
          </cell>
          <cell r="L113">
            <v>12</v>
          </cell>
          <cell r="M113">
            <v>0</v>
          </cell>
          <cell r="N113">
            <v>12</v>
          </cell>
          <cell r="O113">
            <v>17.5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 t="str">
            <v/>
          </cell>
          <cell r="V113">
            <v>18</v>
          </cell>
        </row>
        <row r="114">
          <cell r="B114" t="str">
            <v>E022-01-1755/2018</v>
          </cell>
          <cell r="C114" t="str">
            <v>Quinton Muriuki WANJOHI</v>
          </cell>
          <cell r="D114">
            <v>8</v>
          </cell>
          <cell r="E114">
            <v>8</v>
          </cell>
          <cell r="F114">
            <v>0</v>
          </cell>
          <cell r="G114">
            <v>3.3333333333333339</v>
          </cell>
          <cell r="H114">
            <v>0</v>
          </cell>
          <cell r="I114">
            <v>0</v>
          </cell>
          <cell r="J114">
            <v>0</v>
          </cell>
          <cell r="K114">
            <v>10</v>
          </cell>
          <cell r="L114">
            <v>13</v>
          </cell>
          <cell r="M114">
            <v>0</v>
          </cell>
          <cell r="N114">
            <v>11.5</v>
          </cell>
          <cell r="O114">
            <v>14.8</v>
          </cell>
          <cell r="P114">
            <v>23.5</v>
          </cell>
          <cell r="Q114">
            <v>1</v>
          </cell>
          <cell r="R114">
            <v>0</v>
          </cell>
          <cell r="S114">
            <v>0</v>
          </cell>
          <cell r="T114">
            <v>7</v>
          </cell>
          <cell r="U114">
            <v>31.5</v>
          </cell>
          <cell r="V114">
            <v>46</v>
          </cell>
        </row>
        <row r="115">
          <cell r="B115" t="str">
            <v>E022-01-0698/2017</v>
          </cell>
          <cell r="C115" t="str">
            <v>Simon Mwangi</v>
          </cell>
          <cell r="D115">
            <v>0</v>
          </cell>
          <cell r="E115">
            <v>10</v>
          </cell>
          <cell r="F115">
            <v>0</v>
          </cell>
          <cell r="G115">
            <v>2.5</v>
          </cell>
          <cell r="H115">
            <v>0</v>
          </cell>
          <cell r="I115">
            <v>0</v>
          </cell>
          <cell r="J115">
            <v>0</v>
          </cell>
          <cell r="K115">
            <v>13</v>
          </cell>
          <cell r="L115">
            <v>13</v>
          </cell>
          <cell r="M115">
            <v>0</v>
          </cell>
          <cell r="N115">
            <v>13</v>
          </cell>
          <cell r="O115">
            <v>15.5</v>
          </cell>
          <cell r="P115">
            <v>11</v>
          </cell>
          <cell r="Q115">
            <v>1</v>
          </cell>
          <cell r="R115">
            <v>0</v>
          </cell>
          <cell r="S115">
            <v>1</v>
          </cell>
          <cell r="T115">
            <v>0</v>
          </cell>
          <cell r="U115">
            <v>13</v>
          </cell>
          <cell r="V115">
            <v>29</v>
          </cell>
        </row>
        <row r="116">
          <cell r="B116" t="str">
            <v>E022-01-1087/2018</v>
          </cell>
          <cell r="C116" t="str">
            <v>Humphrey Mutua</v>
          </cell>
          <cell r="D116">
            <v>18</v>
          </cell>
          <cell r="E116">
            <v>10</v>
          </cell>
          <cell r="F116">
            <v>0</v>
          </cell>
          <cell r="G116">
            <v>5.5</v>
          </cell>
          <cell r="H116">
            <v>0</v>
          </cell>
          <cell r="I116">
            <v>0</v>
          </cell>
          <cell r="J116">
            <v>0</v>
          </cell>
          <cell r="K116">
            <v>10</v>
          </cell>
          <cell r="L116">
            <v>12</v>
          </cell>
          <cell r="M116">
            <v>0</v>
          </cell>
          <cell r="N116">
            <v>11</v>
          </cell>
          <cell r="O116">
            <v>16.5</v>
          </cell>
          <cell r="P116">
            <v>6</v>
          </cell>
          <cell r="Q116">
            <v>0</v>
          </cell>
          <cell r="R116">
            <v>8</v>
          </cell>
          <cell r="S116">
            <v>0</v>
          </cell>
          <cell r="T116">
            <v>10</v>
          </cell>
          <cell r="U116">
            <v>24</v>
          </cell>
          <cell r="V116">
            <v>41</v>
          </cell>
        </row>
        <row r="117">
          <cell r="B117" t="str">
            <v>E022-01-1102/2018</v>
          </cell>
          <cell r="C117" t="str">
            <v>Carson Wanjohi</v>
          </cell>
          <cell r="D117">
            <v>15</v>
          </cell>
          <cell r="E117">
            <v>6</v>
          </cell>
          <cell r="F117">
            <v>0</v>
          </cell>
          <cell r="G117">
            <v>4</v>
          </cell>
          <cell r="H117">
            <v>4</v>
          </cell>
          <cell r="I117">
            <v>0</v>
          </cell>
          <cell r="J117">
            <v>2</v>
          </cell>
          <cell r="K117">
            <v>12</v>
          </cell>
          <cell r="L117">
            <v>12</v>
          </cell>
          <cell r="M117">
            <v>0</v>
          </cell>
          <cell r="N117">
            <v>12</v>
          </cell>
          <cell r="O117">
            <v>18</v>
          </cell>
          <cell r="P117">
            <v>14</v>
          </cell>
          <cell r="Q117">
            <v>0</v>
          </cell>
          <cell r="R117">
            <v>14</v>
          </cell>
          <cell r="S117">
            <v>0</v>
          </cell>
          <cell r="T117">
            <v>2</v>
          </cell>
          <cell r="U117">
            <v>30</v>
          </cell>
          <cell r="V117">
            <v>48</v>
          </cell>
        </row>
        <row r="118">
          <cell r="B118" t="str">
            <v>E022-01-1842/2018</v>
          </cell>
          <cell r="C118" t="str">
            <v>Andyson Wekesa SICHARANI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19</v>
          </cell>
          <cell r="Q118">
            <v>0</v>
          </cell>
          <cell r="R118">
            <v>10</v>
          </cell>
          <cell r="S118">
            <v>4</v>
          </cell>
          <cell r="T118">
            <v>0</v>
          </cell>
          <cell r="U118">
            <v>33</v>
          </cell>
          <cell r="V118">
            <v>47.142857142857146</v>
          </cell>
        </row>
        <row r="119">
          <cell r="B119" t="str">
            <v>E022-01-1998/2019</v>
          </cell>
          <cell r="C119" t="str">
            <v>Ruth Nduta MBUGUA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10</v>
          </cell>
          <cell r="Q119">
            <v>0</v>
          </cell>
          <cell r="R119">
            <v>14</v>
          </cell>
          <cell r="S119">
            <v>0</v>
          </cell>
          <cell r="T119">
            <v>1</v>
          </cell>
          <cell r="U119">
            <v>25</v>
          </cell>
          <cell r="V119">
            <v>35.714285714285715</v>
          </cell>
        </row>
        <row r="120">
          <cell r="B120" t="str">
            <v>E022-01-0805/2019</v>
          </cell>
          <cell r="C120" t="str">
            <v>Blair Carson KIPROTICH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20.5</v>
          </cell>
          <cell r="Q120">
            <v>0</v>
          </cell>
          <cell r="R120">
            <v>13.5</v>
          </cell>
          <cell r="S120">
            <v>0</v>
          </cell>
          <cell r="T120">
            <v>0</v>
          </cell>
          <cell r="U120">
            <v>34</v>
          </cell>
          <cell r="V120">
            <v>48.571428571428569</v>
          </cell>
        </row>
        <row r="121">
          <cell r="B121" t="str">
            <v>E022-01-0818/2019</v>
          </cell>
          <cell r="C121" t="str">
            <v>Daniel WANJALA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8</v>
          </cell>
          <cell r="Q121">
            <v>0</v>
          </cell>
          <cell r="R121">
            <v>8</v>
          </cell>
          <cell r="S121">
            <v>0</v>
          </cell>
          <cell r="T121">
            <v>9</v>
          </cell>
          <cell r="U121">
            <v>25</v>
          </cell>
          <cell r="V121">
            <v>35.714285714285715</v>
          </cell>
        </row>
        <row r="122">
          <cell r="B122" t="str">
            <v>E022-01-0820/2019</v>
          </cell>
          <cell r="C122" t="str">
            <v>Peter MUCHENDU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10.5</v>
          </cell>
          <cell r="Q122">
            <v>0</v>
          </cell>
          <cell r="R122">
            <v>10</v>
          </cell>
          <cell r="S122">
            <v>0</v>
          </cell>
          <cell r="T122">
            <v>11</v>
          </cell>
          <cell r="U122">
            <v>31.5</v>
          </cell>
          <cell r="V122">
            <v>45</v>
          </cell>
        </row>
        <row r="123">
          <cell r="B123" t="str">
            <v>E022-01-0821/2019</v>
          </cell>
          <cell r="C123" t="str">
            <v>Fred Mueni MRAMBA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7.5</v>
          </cell>
          <cell r="Q123">
            <v>0</v>
          </cell>
          <cell r="R123">
            <v>5</v>
          </cell>
          <cell r="S123">
            <v>0</v>
          </cell>
          <cell r="T123">
            <v>2</v>
          </cell>
          <cell r="U123">
            <v>14.5</v>
          </cell>
          <cell r="V123">
            <v>20.714285714285715</v>
          </cell>
        </row>
        <row r="124">
          <cell r="B124" t="str">
            <v>E022-01-0803/2019</v>
          </cell>
          <cell r="C124" t="str">
            <v>Jepchirchir SHEILA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16</v>
          </cell>
          <cell r="Q124">
            <v>0</v>
          </cell>
          <cell r="R124">
            <v>17</v>
          </cell>
          <cell r="S124">
            <v>0</v>
          </cell>
          <cell r="T124">
            <v>17</v>
          </cell>
          <cell r="U124">
            <v>50</v>
          </cell>
          <cell r="V124">
            <v>71.428571428571431</v>
          </cell>
        </row>
        <row r="125">
          <cell r="B125" t="str">
            <v>E022-01-0824/2019</v>
          </cell>
          <cell r="C125" t="str">
            <v>Fernado GHATI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23</v>
          </cell>
          <cell r="Q125">
            <v>0</v>
          </cell>
          <cell r="R125">
            <v>13</v>
          </cell>
          <cell r="S125">
            <v>0</v>
          </cell>
          <cell r="T125">
            <v>5</v>
          </cell>
          <cell r="U125">
            <v>41</v>
          </cell>
          <cell r="V125">
            <v>58.571428571428569</v>
          </cell>
        </row>
        <row r="126">
          <cell r="B126" t="str">
            <v>E022-01-0869/2016</v>
          </cell>
          <cell r="C126" t="str">
            <v>Elizabeth Ndinda MUSANGA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</v>
          </cell>
          <cell r="Q126">
            <v>10.5</v>
          </cell>
          <cell r="R126">
            <v>0</v>
          </cell>
          <cell r="S126">
            <v>0</v>
          </cell>
          <cell r="T126">
            <v>7</v>
          </cell>
          <cell r="U126">
            <v>45.5</v>
          </cell>
          <cell r="V126">
            <v>65</v>
          </cell>
        </row>
        <row r="127">
          <cell r="B127" t="str">
            <v>E022-01-0788/2019</v>
          </cell>
          <cell r="C127" t="str">
            <v>Ian Mwangi Muchiri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17</v>
          </cell>
          <cell r="Q127">
            <v>0</v>
          </cell>
          <cell r="R127">
            <v>8</v>
          </cell>
          <cell r="S127">
            <v>0</v>
          </cell>
          <cell r="T127">
            <v>5</v>
          </cell>
          <cell r="U127">
            <v>30</v>
          </cell>
          <cell r="V127">
            <v>42.857142857142854</v>
          </cell>
        </row>
        <row r="128">
          <cell r="B128" t="str">
            <v>E022-01-0809/2019</v>
          </cell>
          <cell r="C128" t="str">
            <v>Felix Cheruiyot KIPNGETICH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18.5</v>
          </cell>
          <cell r="Q128">
            <v>0</v>
          </cell>
          <cell r="R128">
            <v>12</v>
          </cell>
          <cell r="S128">
            <v>0</v>
          </cell>
          <cell r="T128">
            <v>4</v>
          </cell>
          <cell r="U128">
            <v>34.5</v>
          </cell>
          <cell r="V128">
            <v>49.285714285714285</v>
          </cell>
        </row>
        <row r="129">
          <cell r="B129" t="str">
            <v>E022-01-0777/2019</v>
          </cell>
          <cell r="C129" t="str">
            <v>Fidel Kirega NJIHIA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20.5</v>
          </cell>
          <cell r="Q129">
            <v>0</v>
          </cell>
          <cell r="R129">
            <v>16</v>
          </cell>
          <cell r="S129">
            <v>0</v>
          </cell>
          <cell r="T129">
            <v>9</v>
          </cell>
          <cell r="U129">
            <v>45.5</v>
          </cell>
          <cell r="V129">
            <v>65</v>
          </cell>
        </row>
        <row r="130">
          <cell r="B130" t="str">
            <v>E022-01-1894/2018</v>
          </cell>
          <cell r="C130" t="str">
            <v>Brian Kiptoo BIWOTT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6</v>
          </cell>
          <cell r="Q130">
            <v>0</v>
          </cell>
          <cell r="R130">
            <v>16</v>
          </cell>
          <cell r="S130">
            <v>0</v>
          </cell>
          <cell r="T130">
            <v>7</v>
          </cell>
          <cell r="U130">
            <v>29</v>
          </cell>
          <cell r="V130">
            <v>41.428571428571431</v>
          </cell>
        </row>
        <row r="131">
          <cell r="B131" t="str">
            <v>E022-01-0786/2019</v>
          </cell>
          <cell r="C131" t="str">
            <v>David Muchai MANJARI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5</v>
          </cell>
          <cell r="Q131">
            <v>4</v>
          </cell>
          <cell r="R131">
            <v>0</v>
          </cell>
          <cell r="U131">
            <v>9</v>
          </cell>
          <cell r="V131">
            <v>12.857142857142858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17</v>
          </cell>
          <cell r="E15">
            <v>25</v>
          </cell>
          <cell r="F15">
            <v>13</v>
          </cell>
          <cell r="G15">
            <v>13.666666666666666</v>
          </cell>
          <cell r="H15">
            <v>8</v>
          </cell>
          <cell r="I15">
            <v>8</v>
          </cell>
          <cell r="J15">
            <v>7</v>
          </cell>
          <cell r="K15">
            <v>7.666666666666667</v>
          </cell>
          <cell r="L15">
            <v>21.3</v>
          </cell>
          <cell r="M15">
            <v>27</v>
          </cell>
          <cell r="N15">
            <v>0</v>
          </cell>
          <cell r="O15">
            <v>18</v>
          </cell>
          <cell r="P15">
            <v>0</v>
          </cell>
          <cell r="Q15">
            <v>14</v>
          </cell>
          <cell r="R15">
            <v>59</v>
          </cell>
          <cell r="S15">
            <v>80</v>
          </cell>
        </row>
        <row r="16">
          <cell r="B16" t="str">
            <v>E022-01-1013/2020</v>
          </cell>
          <cell r="C16" t="str">
            <v>Stephen Mwangi MAINA</v>
          </cell>
          <cell r="D16">
            <v>19</v>
          </cell>
          <cell r="E16">
            <v>18</v>
          </cell>
          <cell r="F16">
            <v>11</v>
          </cell>
          <cell r="G16">
            <v>11.888888888888891</v>
          </cell>
          <cell r="H16">
            <v>7</v>
          </cell>
          <cell r="I16">
            <v>8</v>
          </cell>
          <cell r="J16">
            <v>7</v>
          </cell>
          <cell r="K16">
            <v>7.333333333333333</v>
          </cell>
          <cell r="L16">
            <v>19.2</v>
          </cell>
          <cell r="M16">
            <v>25</v>
          </cell>
          <cell r="N16">
            <v>0</v>
          </cell>
          <cell r="O16">
            <v>16</v>
          </cell>
          <cell r="P16">
            <v>0</v>
          </cell>
          <cell r="Q16">
            <v>13</v>
          </cell>
          <cell r="R16">
            <v>54</v>
          </cell>
          <cell r="S16">
            <v>73</v>
          </cell>
        </row>
        <row r="17">
          <cell r="B17" t="str">
            <v>E022-01-1014/2020</v>
          </cell>
          <cell r="C17" t="str">
            <v>Joseph Kamau WAINAINA</v>
          </cell>
          <cell r="D17">
            <v>9</v>
          </cell>
          <cell r="E17">
            <v>12</v>
          </cell>
          <cell r="F17">
            <v>9</v>
          </cell>
          <cell r="G17">
            <v>7.666666666666667</v>
          </cell>
          <cell r="H17">
            <v>8</v>
          </cell>
          <cell r="I17">
            <v>7</v>
          </cell>
          <cell r="J17">
            <v>7</v>
          </cell>
          <cell r="K17">
            <v>7.333333333333333</v>
          </cell>
          <cell r="L17">
            <v>15</v>
          </cell>
          <cell r="M17">
            <v>16</v>
          </cell>
          <cell r="N17">
            <v>10</v>
          </cell>
          <cell r="O17">
            <v>10</v>
          </cell>
          <cell r="P17">
            <v>0</v>
          </cell>
          <cell r="Q17">
            <v>0</v>
          </cell>
          <cell r="R17">
            <v>36</v>
          </cell>
          <cell r="S17">
            <v>51</v>
          </cell>
        </row>
        <row r="18">
          <cell r="B18" t="str">
            <v>E022-01-1015/2020</v>
          </cell>
          <cell r="C18" t="str">
            <v>Denis Wanyaga GITAU</v>
          </cell>
          <cell r="D18">
            <v>13</v>
          </cell>
          <cell r="E18">
            <v>10</v>
          </cell>
          <cell r="F18">
            <v>10</v>
          </cell>
          <cell r="G18">
            <v>8.4444444444444446</v>
          </cell>
          <cell r="H18">
            <v>7</v>
          </cell>
          <cell r="I18">
            <v>8</v>
          </cell>
          <cell r="J18">
            <v>7</v>
          </cell>
          <cell r="K18">
            <v>7.333333333333333</v>
          </cell>
          <cell r="L18">
            <v>15.8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 t="str">
            <v/>
          </cell>
          <cell r="S18">
            <v>16</v>
          </cell>
        </row>
        <row r="19">
          <cell r="B19" t="str">
            <v>E022-01-1016/2020</v>
          </cell>
          <cell r="C19" t="str">
            <v>Moses Kimuhu WAITI</v>
          </cell>
          <cell r="D19">
            <v>14</v>
          </cell>
          <cell r="E19">
            <v>20</v>
          </cell>
          <cell r="F19">
            <v>10</v>
          </cell>
          <cell r="G19">
            <v>10.888888888888888</v>
          </cell>
          <cell r="H19">
            <v>7</v>
          </cell>
          <cell r="I19">
            <v>8</v>
          </cell>
          <cell r="J19">
            <v>8</v>
          </cell>
          <cell r="K19">
            <v>7.666666666666667</v>
          </cell>
          <cell r="L19">
            <v>18.600000000000001</v>
          </cell>
          <cell r="M19">
            <v>21</v>
          </cell>
          <cell r="N19">
            <v>0</v>
          </cell>
          <cell r="O19">
            <v>11</v>
          </cell>
          <cell r="P19">
            <v>10</v>
          </cell>
          <cell r="Q19">
            <v>0</v>
          </cell>
          <cell r="R19">
            <v>42</v>
          </cell>
          <cell r="S19">
            <v>61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12</v>
          </cell>
          <cell r="E20">
            <v>15</v>
          </cell>
          <cell r="F20">
            <v>12</v>
          </cell>
          <cell r="G20">
            <v>10</v>
          </cell>
          <cell r="H20">
            <v>6</v>
          </cell>
          <cell r="I20">
            <v>5</v>
          </cell>
          <cell r="J20">
            <v>5</v>
          </cell>
          <cell r="K20">
            <v>5.333333333333333</v>
          </cell>
          <cell r="L20">
            <v>15.3</v>
          </cell>
          <cell r="M20">
            <v>22</v>
          </cell>
          <cell r="N20">
            <v>0</v>
          </cell>
          <cell r="O20">
            <v>13</v>
          </cell>
          <cell r="P20">
            <v>0</v>
          </cell>
          <cell r="Q20">
            <v>11</v>
          </cell>
          <cell r="R20">
            <v>46</v>
          </cell>
          <cell r="S20">
            <v>61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7</v>
          </cell>
          <cell r="E21">
            <v>17</v>
          </cell>
          <cell r="F21">
            <v>9</v>
          </cell>
          <cell r="G21">
            <v>8.3333333333333339</v>
          </cell>
          <cell r="H21">
            <v>6</v>
          </cell>
          <cell r="I21">
            <v>5</v>
          </cell>
          <cell r="J21">
            <v>8</v>
          </cell>
          <cell r="K21">
            <v>6.333333333333333</v>
          </cell>
          <cell r="L21">
            <v>14.7</v>
          </cell>
          <cell r="M21">
            <v>21</v>
          </cell>
          <cell r="N21">
            <v>0</v>
          </cell>
          <cell r="O21">
            <v>11</v>
          </cell>
          <cell r="P21">
            <v>0</v>
          </cell>
          <cell r="Q21">
            <v>7</v>
          </cell>
          <cell r="R21">
            <v>39</v>
          </cell>
          <cell r="S21">
            <v>54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15</v>
          </cell>
          <cell r="E22">
            <v>16</v>
          </cell>
          <cell r="F22">
            <v>10</v>
          </cell>
          <cell r="G22">
            <v>10.222222222222221</v>
          </cell>
          <cell r="H22">
            <v>7</v>
          </cell>
          <cell r="I22">
            <v>8</v>
          </cell>
          <cell r="J22">
            <v>7</v>
          </cell>
          <cell r="K22">
            <v>7.333333333333333</v>
          </cell>
          <cell r="L22">
            <v>17.600000000000001</v>
          </cell>
          <cell r="M22">
            <v>23</v>
          </cell>
          <cell r="N22">
            <v>0</v>
          </cell>
          <cell r="O22">
            <v>6</v>
          </cell>
          <cell r="P22">
            <v>11</v>
          </cell>
          <cell r="Q22">
            <v>0</v>
          </cell>
          <cell r="R22">
            <v>40</v>
          </cell>
          <cell r="S22">
            <v>58</v>
          </cell>
        </row>
        <row r="23">
          <cell r="B23" t="str">
            <v>E022-01-1021/2020</v>
          </cell>
          <cell r="C23" t="str">
            <v>David Kihara WANGOME</v>
          </cell>
          <cell r="D23">
            <v>17</v>
          </cell>
          <cell r="E23">
            <v>12</v>
          </cell>
          <cell r="F23">
            <v>10</v>
          </cell>
          <cell r="G23">
            <v>9.7777777777777786</v>
          </cell>
          <cell r="H23">
            <v>7</v>
          </cell>
          <cell r="I23">
            <v>7</v>
          </cell>
          <cell r="J23">
            <v>6</v>
          </cell>
          <cell r="K23">
            <v>6.666666666666667</v>
          </cell>
          <cell r="L23">
            <v>16.399999999999999</v>
          </cell>
          <cell r="M23">
            <v>21</v>
          </cell>
          <cell r="N23">
            <v>0</v>
          </cell>
          <cell r="O23">
            <v>9</v>
          </cell>
          <cell r="P23">
            <v>7</v>
          </cell>
          <cell r="Q23">
            <v>0</v>
          </cell>
          <cell r="R23">
            <v>37</v>
          </cell>
          <cell r="S23">
            <v>53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12</v>
          </cell>
          <cell r="E24">
            <v>17</v>
          </cell>
          <cell r="F24">
            <v>12</v>
          </cell>
          <cell r="G24">
            <v>10.444444444444445</v>
          </cell>
          <cell r="H24">
            <v>7</v>
          </cell>
          <cell r="I24">
            <v>5</v>
          </cell>
          <cell r="J24">
            <v>8</v>
          </cell>
          <cell r="K24">
            <v>6.666666666666667</v>
          </cell>
          <cell r="L24">
            <v>17.100000000000001</v>
          </cell>
          <cell r="M24">
            <v>20</v>
          </cell>
          <cell r="N24">
            <v>0</v>
          </cell>
          <cell r="O24">
            <v>7</v>
          </cell>
          <cell r="P24">
            <v>4</v>
          </cell>
          <cell r="Q24">
            <v>0</v>
          </cell>
          <cell r="R24">
            <v>31</v>
          </cell>
          <cell r="S24">
            <v>48</v>
          </cell>
        </row>
        <row r="25">
          <cell r="B25" t="str">
            <v>E022-01-1024/2020</v>
          </cell>
          <cell r="C25" t="str">
            <v>John Kabue MUMBI</v>
          </cell>
          <cell r="D25">
            <v>13</v>
          </cell>
          <cell r="E25">
            <v>20</v>
          </cell>
          <cell r="F25">
            <v>10</v>
          </cell>
          <cell r="G25">
            <v>10.666666666666666</v>
          </cell>
          <cell r="H25">
            <v>7</v>
          </cell>
          <cell r="I25">
            <v>8</v>
          </cell>
          <cell r="J25">
            <v>8</v>
          </cell>
          <cell r="K25">
            <v>7.666666666666667</v>
          </cell>
          <cell r="L25">
            <v>18.3</v>
          </cell>
          <cell r="M25">
            <v>24</v>
          </cell>
          <cell r="N25">
            <v>0</v>
          </cell>
          <cell r="O25">
            <v>8</v>
          </cell>
          <cell r="P25">
            <v>0</v>
          </cell>
          <cell r="Q25">
            <v>11</v>
          </cell>
          <cell r="R25">
            <v>43</v>
          </cell>
          <cell r="S25">
            <v>61</v>
          </cell>
        </row>
        <row r="26">
          <cell r="B26" t="str">
            <v>E022-01-1025/2020</v>
          </cell>
          <cell r="C26" t="str">
            <v>David Bundi WAWERU</v>
          </cell>
          <cell r="D26">
            <v>20</v>
          </cell>
          <cell r="E26">
            <v>28</v>
          </cell>
          <cell r="F26">
            <v>14</v>
          </cell>
          <cell r="G26">
            <v>15.333333333333334</v>
          </cell>
          <cell r="H26">
            <v>7</v>
          </cell>
          <cell r="I26">
            <v>7</v>
          </cell>
          <cell r="J26">
            <v>6</v>
          </cell>
          <cell r="K26">
            <v>6.666666666666667</v>
          </cell>
          <cell r="L26">
            <v>22</v>
          </cell>
          <cell r="M26">
            <v>25</v>
          </cell>
          <cell r="N26">
            <v>0</v>
          </cell>
          <cell r="O26">
            <v>15</v>
          </cell>
          <cell r="P26">
            <v>16</v>
          </cell>
          <cell r="Q26">
            <v>0</v>
          </cell>
          <cell r="R26">
            <v>56</v>
          </cell>
          <cell r="S26">
            <v>78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16</v>
          </cell>
          <cell r="E27">
            <v>13</v>
          </cell>
          <cell r="F27">
            <v>10</v>
          </cell>
          <cell r="G27">
            <v>9.7777777777777786</v>
          </cell>
          <cell r="H27">
            <v>7</v>
          </cell>
          <cell r="I27">
            <v>8</v>
          </cell>
          <cell r="J27">
            <v>8</v>
          </cell>
          <cell r="K27">
            <v>7.666666666666667</v>
          </cell>
          <cell r="L27">
            <v>17.399999999999999</v>
          </cell>
          <cell r="M27">
            <v>12</v>
          </cell>
          <cell r="N27">
            <v>0</v>
          </cell>
          <cell r="O27">
            <v>7</v>
          </cell>
          <cell r="P27">
            <v>4</v>
          </cell>
          <cell r="Q27">
            <v>0</v>
          </cell>
          <cell r="R27">
            <v>23</v>
          </cell>
          <cell r="S27">
            <v>40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20</v>
          </cell>
          <cell r="E28">
            <v>15</v>
          </cell>
          <cell r="F28">
            <v>12</v>
          </cell>
          <cell r="G28">
            <v>11.777777777777777</v>
          </cell>
          <cell r="H28">
            <v>5</v>
          </cell>
          <cell r="I28">
            <v>8</v>
          </cell>
          <cell r="J28">
            <v>7</v>
          </cell>
          <cell r="K28">
            <v>6.666666666666667</v>
          </cell>
          <cell r="L28">
            <v>18.399999999999999</v>
          </cell>
          <cell r="M28">
            <v>16</v>
          </cell>
          <cell r="N28">
            <v>0</v>
          </cell>
          <cell r="O28">
            <v>17</v>
          </cell>
          <cell r="P28">
            <v>0</v>
          </cell>
          <cell r="Q28">
            <v>17</v>
          </cell>
          <cell r="R28">
            <v>50</v>
          </cell>
          <cell r="S28">
            <v>68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14</v>
          </cell>
          <cell r="E29">
            <v>14</v>
          </cell>
          <cell r="F29">
            <v>11</v>
          </cell>
          <cell r="G29">
            <v>9.8888888888888893</v>
          </cell>
          <cell r="H29">
            <v>8</v>
          </cell>
          <cell r="I29">
            <v>7</v>
          </cell>
          <cell r="J29">
            <v>7</v>
          </cell>
          <cell r="K29">
            <v>7.333333333333333</v>
          </cell>
          <cell r="L29">
            <v>17.2</v>
          </cell>
          <cell r="M29">
            <v>21</v>
          </cell>
          <cell r="N29">
            <v>0</v>
          </cell>
          <cell r="O29">
            <v>10</v>
          </cell>
          <cell r="P29">
            <v>0</v>
          </cell>
          <cell r="Q29">
            <v>9</v>
          </cell>
          <cell r="R29">
            <v>40</v>
          </cell>
          <cell r="S29">
            <v>57</v>
          </cell>
        </row>
        <row r="30">
          <cell r="B30" t="str">
            <v>E022-01-1029/2020</v>
          </cell>
          <cell r="C30" t="str">
            <v>George Muhia NGOTHO</v>
          </cell>
          <cell r="D30">
            <v>11</v>
          </cell>
          <cell r="E30">
            <v>12</v>
          </cell>
          <cell r="F30">
            <v>9</v>
          </cell>
          <cell r="G30">
            <v>8.1111111111111107</v>
          </cell>
          <cell r="H30">
            <v>7</v>
          </cell>
          <cell r="I30">
            <v>7</v>
          </cell>
          <cell r="J30">
            <v>7</v>
          </cell>
          <cell r="K30">
            <v>6.9999999999999991</v>
          </cell>
          <cell r="L30">
            <v>15.1</v>
          </cell>
          <cell r="M30">
            <v>16</v>
          </cell>
          <cell r="N30">
            <v>7</v>
          </cell>
          <cell r="O30">
            <v>10</v>
          </cell>
          <cell r="P30">
            <v>0</v>
          </cell>
          <cell r="Q30">
            <v>0</v>
          </cell>
          <cell r="R30">
            <v>33</v>
          </cell>
          <cell r="S30">
            <v>48</v>
          </cell>
        </row>
        <row r="31">
          <cell r="B31" t="str">
            <v>E022-01-1030/2020</v>
          </cell>
          <cell r="C31" t="str">
            <v>Denis Karanja NJUGUNA</v>
          </cell>
          <cell r="D31">
            <v>16</v>
          </cell>
          <cell r="E31">
            <v>20</v>
          </cell>
          <cell r="F31">
            <v>14</v>
          </cell>
          <cell r="G31">
            <v>12.666666666666666</v>
          </cell>
          <cell r="H31">
            <v>7</v>
          </cell>
          <cell r="I31">
            <v>7</v>
          </cell>
          <cell r="J31">
            <v>7</v>
          </cell>
          <cell r="K31">
            <v>6.9999999999999991</v>
          </cell>
          <cell r="L31">
            <v>19.7</v>
          </cell>
          <cell r="M31">
            <v>27</v>
          </cell>
          <cell r="N31">
            <v>0</v>
          </cell>
          <cell r="O31">
            <v>18</v>
          </cell>
          <cell r="P31">
            <v>13</v>
          </cell>
          <cell r="Q31">
            <v>0</v>
          </cell>
          <cell r="R31">
            <v>58</v>
          </cell>
          <cell r="S31">
            <v>78</v>
          </cell>
        </row>
        <row r="32">
          <cell r="B32" t="str">
            <v>E022-01-1031/2020</v>
          </cell>
          <cell r="C32" t="str">
            <v>Alex Kamau WANGARI</v>
          </cell>
          <cell r="D32">
            <v>9</v>
          </cell>
          <cell r="E32">
            <v>17</v>
          </cell>
          <cell r="F32">
            <v>12</v>
          </cell>
          <cell r="G32">
            <v>9.7777777777777786</v>
          </cell>
          <cell r="H32">
            <v>7</v>
          </cell>
          <cell r="I32">
            <v>7</v>
          </cell>
          <cell r="J32">
            <v>7</v>
          </cell>
          <cell r="K32">
            <v>6.9999999999999991</v>
          </cell>
          <cell r="L32">
            <v>16.8</v>
          </cell>
          <cell r="M32">
            <v>25</v>
          </cell>
          <cell r="N32">
            <v>0</v>
          </cell>
          <cell r="O32">
            <v>16</v>
          </cell>
          <cell r="P32">
            <v>0</v>
          </cell>
          <cell r="Q32">
            <v>11</v>
          </cell>
          <cell r="R32">
            <v>52</v>
          </cell>
          <cell r="S32">
            <v>69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17</v>
          </cell>
          <cell r="E33">
            <v>23</v>
          </cell>
          <cell r="F33">
            <v>10</v>
          </cell>
          <cell r="G33">
            <v>12.222222222222223</v>
          </cell>
          <cell r="H33">
            <v>7</v>
          </cell>
          <cell r="I33">
            <v>7</v>
          </cell>
          <cell r="J33">
            <v>8</v>
          </cell>
          <cell r="K33">
            <v>7.333333333333333</v>
          </cell>
          <cell r="L33">
            <v>19.600000000000001</v>
          </cell>
          <cell r="M33">
            <v>22</v>
          </cell>
          <cell r="N33">
            <v>0</v>
          </cell>
          <cell r="O33">
            <v>14</v>
          </cell>
          <cell r="P33">
            <v>0</v>
          </cell>
          <cell r="Q33">
            <v>12</v>
          </cell>
          <cell r="R33">
            <v>48</v>
          </cell>
          <cell r="S33">
            <v>68</v>
          </cell>
        </row>
        <row r="34">
          <cell r="B34" t="str">
            <v>E022-01-1033/2020</v>
          </cell>
          <cell r="C34" t="str">
            <v>Simon Mwaura GICHIRI</v>
          </cell>
          <cell r="D34">
            <v>16</v>
          </cell>
          <cell r="E34">
            <v>25</v>
          </cell>
          <cell r="F34">
            <v>14</v>
          </cell>
          <cell r="G34">
            <v>13.777777777777777</v>
          </cell>
          <cell r="H34">
            <v>6</v>
          </cell>
          <cell r="I34">
            <v>7</v>
          </cell>
          <cell r="J34">
            <v>8</v>
          </cell>
          <cell r="K34">
            <v>6.9999999999999991</v>
          </cell>
          <cell r="L34">
            <v>20.8</v>
          </cell>
          <cell r="M34">
            <v>25</v>
          </cell>
          <cell r="N34">
            <v>0</v>
          </cell>
          <cell r="O34">
            <v>14</v>
          </cell>
          <cell r="P34">
            <v>18</v>
          </cell>
          <cell r="Q34">
            <v>0</v>
          </cell>
          <cell r="R34">
            <v>57</v>
          </cell>
          <cell r="S34">
            <v>78</v>
          </cell>
        </row>
        <row r="35">
          <cell r="B35" t="str">
            <v>E022-01-1035/2020</v>
          </cell>
          <cell r="C35" t="str">
            <v>Agnes Mulekye MUTEMI</v>
          </cell>
          <cell r="D35">
            <v>17</v>
          </cell>
          <cell r="E35">
            <v>15</v>
          </cell>
          <cell r="F35">
            <v>12</v>
          </cell>
          <cell r="G35">
            <v>11.111111111111109</v>
          </cell>
          <cell r="H35">
            <v>6</v>
          </cell>
          <cell r="I35">
            <v>6</v>
          </cell>
          <cell r="J35">
            <v>7</v>
          </cell>
          <cell r="K35">
            <v>6.333333333333333</v>
          </cell>
          <cell r="L35">
            <v>17.399999999999999</v>
          </cell>
          <cell r="M35">
            <v>24</v>
          </cell>
          <cell r="N35">
            <v>0</v>
          </cell>
          <cell r="O35">
            <v>17</v>
          </cell>
          <cell r="P35">
            <v>0</v>
          </cell>
          <cell r="Q35">
            <v>15</v>
          </cell>
          <cell r="R35">
            <v>56</v>
          </cell>
          <cell r="S35">
            <v>73</v>
          </cell>
        </row>
        <row r="36">
          <cell r="B36" t="str">
            <v>E022-01-1038/2020</v>
          </cell>
          <cell r="C36" t="str">
            <v>Ian Kamau NJUGUNA</v>
          </cell>
          <cell r="D36">
            <v>10</v>
          </cell>
          <cell r="E36">
            <v>10</v>
          </cell>
          <cell r="F36">
            <v>11</v>
          </cell>
          <cell r="G36">
            <v>8.1111111111111125</v>
          </cell>
          <cell r="H36">
            <v>7</v>
          </cell>
          <cell r="I36">
            <v>6</v>
          </cell>
          <cell r="J36">
            <v>6</v>
          </cell>
          <cell r="K36">
            <v>6.333333333333333</v>
          </cell>
          <cell r="L36">
            <v>14.4</v>
          </cell>
          <cell r="M36">
            <v>11</v>
          </cell>
          <cell r="N36">
            <v>0</v>
          </cell>
          <cell r="O36">
            <v>10</v>
          </cell>
          <cell r="P36">
            <v>5</v>
          </cell>
          <cell r="Q36">
            <v>0</v>
          </cell>
          <cell r="R36">
            <v>26</v>
          </cell>
          <cell r="S36">
            <v>40</v>
          </cell>
        </row>
        <row r="37">
          <cell r="B37" t="str">
            <v>E022-01-1040/2020</v>
          </cell>
          <cell r="C37" t="str">
            <v>Salome Mukuhi KIIRIA</v>
          </cell>
          <cell r="D37">
            <v>17</v>
          </cell>
          <cell r="E37">
            <v>15</v>
          </cell>
          <cell r="F37">
            <v>13</v>
          </cell>
          <cell r="G37">
            <v>11.444444444444445</v>
          </cell>
          <cell r="H37">
            <v>7</v>
          </cell>
          <cell r="I37">
            <v>6</v>
          </cell>
          <cell r="J37">
            <v>6</v>
          </cell>
          <cell r="K37">
            <v>6.333333333333333</v>
          </cell>
          <cell r="L37">
            <v>17.8</v>
          </cell>
          <cell r="M37">
            <v>26</v>
          </cell>
          <cell r="N37">
            <v>0</v>
          </cell>
          <cell r="O37">
            <v>17</v>
          </cell>
          <cell r="P37">
            <v>0</v>
          </cell>
          <cell r="Q37">
            <v>15</v>
          </cell>
          <cell r="R37">
            <v>58</v>
          </cell>
          <cell r="S37">
            <v>76</v>
          </cell>
        </row>
        <row r="38">
          <cell r="B38" t="str">
            <v>E022-01-1041/2020</v>
          </cell>
          <cell r="C38" t="str">
            <v>Moses Mwangi KANGETHE</v>
          </cell>
          <cell r="D38">
            <v>21</v>
          </cell>
          <cell r="E38">
            <v>11</v>
          </cell>
          <cell r="F38">
            <v>9</v>
          </cell>
          <cell r="G38">
            <v>10.111111111111111</v>
          </cell>
          <cell r="H38">
            <v>7</v>
          </cell>
          <cell r="I38">
            <v>8</v>
          </cell>
          <cell r="J38">
            <v>7</v>
          </cell>
          <cell r="K38">
            <v>7.333333333333333</v>
          </cell>
          <cell r="L38">
            <v>17.399999999999999</v>
          </cell>
          <cell r="M38">
            <v>19</v>
          </cell>
          <cell r="N38">
            <v>0</v>
          </cell>
          <cell r="O38">
            <v>18</v>
          </cell>
          <cell r="P38">
            <v>0</v>
          </cell>
          <cell r="Q38">
            <v>7</v>
          </cell>
          <cell r="R38">
            <v>44</v>
          </cell>
          <cell r="S38">
            <v>61</v>
          </cell>
        </row>
        <row r="39">
          <cell r="B39" t="str">
            <v>E022-01-1042/2020</v>
          </cell>
          <cell r="C39" t="str">
            <v>Stephen Munzyu MAINGI</v>
          </cell>
          <cell r="D39">
            <v>17</v>
          </cell>
          <cell r="E39">
            <v>22</v>
          </cell>
          <cell r="F39">
            <v>12</v>
          </cell>
          <cell r="G39">
            <v>12.666666666666666</v>
          </cell>
          <cell r="H39">
            <v>6</v>
          </cell>
          <cell r="I39">
            <v>8</v>
          </cell>
          <cell r="J39">
            <v>7</v>
          </cell>
          <cell r="K39">
            <v>6.9999999999999991</v>
          </cell>
          <cell r="L39">
            <v>19.7</v>
          </cell>
          <cell r="M39">
            <v>23</v>
          </cell>
          <cell r="N39">
            <v>0</v>
          </cell>
          <cell r="O39">
            <v>13</v>
          </cell>
          <cell r="P39">
            <v>8</v>
          </cell>
          <cell r="Q39">
            <v>0</v>
          </cell>
          <cell r="R39">
            <v>44</v>
          </cell>
          <cell r="S39">
            <v>64</v>
          </cell>
        </row>
        <row r="40">
          <cell r="B40" t="str">
            <v>E022-01-1043/2020</v>
          </cell>
          <cell r="C40" t="str">
            <v>Amos Sila MULWA</v>
          </cell>
          <cell r="D40">
            <v>15</v>
          </cell>
          <cell r="E40">
            <v>28</v>
          </cell>
          <cell r="F40">
            <v>15</v>
          </cell>
          <cell r="G40">
            <v>14.555555555555557</v>
          </cell>
          <cell r="H40">
            <v>7</v>
          </cell>
          <cell r="I40">
            <v>7</v>
          </cell>
          <cell r="J40">
            <v>7</v>
          </cell>
          <cell r="K40">
            <v>6.9999999999999991</v>
          </cell>
          <cell r="L40">
            <v>21.6</v>
          </cell>
          <cell r="M40">
            <v>26</v>
          </cell>
          <cell r="N40">
            <v>0</v>
          </cell>
          <cell r="O40">
            <v>13</v>
          </cell>
          <cell r="P40">
            <v>0</v>
          </cell>
          <cell r="Q40">
            <v>16</v>
          </cell>
          <cell r="R40">
            <v>55</v>
          </cell>
          <cell r="S40">
            <v>77</v>
          </cell>
        </row>
        <row r="41">
          <cell r="B41" t="str">
            <v>E022-01-1044/2020</v>
          </cell>
          <cell r="C41" t="str">
            <v>Muthawa KIVAA</v>
          </cell>
          <cell r="D41">
            <v>16</v>
          </cell>
          <cell r="E41">
            <v>17</v>
          </cell>
          <cell r="F41">
            <v>11</v>
          </cell>
          <cell r="G41">
            <v>11</v>
          </cell>
          <cell r="H41">
            <v>7</v>
          </cell>
          <cell r="I41">
            <v>6</v>
          </cell>
          <cell r="J41">
            <v>6</v>
          </cell>
          <cell r="K41">
            <v>6.333333333333333</v>
          </cell>
          <cell r="L41">
            <v>17.3</v>
          </cell>
          <cell r="M41">
            <v>25</v>
          </cell>
          <cell r="N41">
            <v>0</v>
          </cell>
          <cell r="O41">
            <v>14</v>
          </cell>
          <cell r="P41">
            <v>0</v>
          </cell>
          <cell r="Q41">
            <v>13</v>
          </cell>
          <cell r="R41">
            <v>52</v>
          </cell>
          <cell r="S41">
            <v>69</v>
          </cell>
        </row>
        <row r="42">
          <cell r="B42" t="str">
            <v>E022-01-1045/2020</v>
          </cell>
          <cell r="C42" t="str">
            <v>Joshua Maina KAMAU</v>
          </cell>
          <cell r="D42">
            <v>15</v>
          </cell>
          <cell r="E42">
            <v>13</v>
          </cell>
          <cell r="F42">
            <v>11</v>
          </cell>
          <cell r="G42">
            <v>9.8888888888888893</v>
          </cell>
          <cell r="H42">
            <v>7</v>
          </cell>
          <cell r="I42">
            <v>8</v>
          </cell>
          <cell r="J42">
            <v>7</v>
          </cell>
          <cell r="K42">
            <v>7.333333333333333</v>
          </cell>
          <cell r="L42">
            <v>17.2</v>
          </cell>
          <cell r="M42">
            <v>17</v>
          </cell>
          <cell r="N42">
            <v>0</v>
          </cell>
          <cell r="O42">
            <v>11</v>
          </cell>
          <cell r="P42">
            <v>0</v>
          </cell>
          <cell r="Q42">
            <v>12</v>
          </cell>
          <cell r="R42">
            <v>40</v>
          </cell>
          <cell r="S42">
            <v>57</v>
          </cell>
        </row>
        <row r="43">
          <cell r="B43" t="str">
            <v>E022-01-1046/2020</v>
          </cell>
          <cell r="C43" t="str">
            <v>Sally Kinya KIMATHI</v>
          </cell>
          <cell r="D43">
            <v>19</v>
          </cell>
          <cell r="E43">
            <v>24</v>
          </cell>
          <cell r="F43">
            <v>15</v>
          </cell>
          <cell r="G43">
            <v>14.555555555555557</v>
          </cell>
          <cell r="H43">
            <v>6</v>
          </cell>
          <cell r="I43">
            <v>8</v>
          </cell>
          <cell r="J43">
            <v>8</v>
          </cell>
          <cell r="K43">
            <v>7.333333333333333</v>
          </cell>
          <cell r="L43">
            <v>21.9</v>
          </cell>
          <cell r="M43">
            <v>25</v>
          </cell>
          <cell r="N43">
            <v>0</v>
          </cell>
          <cell r="O43">
            <v>16</v>
          </cell>
          <cell r="P43">
            <v>19</v>
          </cell>
          <cell r="Q43">
            <v>0</v>
          </cell>
          <cell r="R43">
            <v>60</v>
          </cell>
          <cell r="S43">
            <v>82</v>
          </cell>
        </row>
        <row r="44">
          <cell r="B44" t="str">
            <v>E022-01-1047/2020</v>
          </cell>
          <cell r="C44" t="str">
            <v>Angela Waithera MAINA</v>
          </cell>
          <cell r="D44">
            <v>13</v>
          </cell>
          <cell r="E44">
            <v>16</v>
          </cell>
          <cell r="F44">
            <v>10</v>
          </cell>
          <cell r="G44">
            <v>9.7777777777777786</v>
          </cell>
          <cell r="H44">
            <v>7</v>
          </cell>
          <cell r="I44">
            <v>7</v>
          </cell>
          <cell r="J44">
            <v>7</v>
          </cell>
          <cell r="K44">
            <v>6.9999999999999991</v>
          </cell>
          <cell r="L44">
            <v>16.8</v>
          </cell>
          <cell r="M44">
            <v>17</v>
          </cell>
          <cell r="N44">
            <v>0</v>
          </cell>
          <cell r="O44">
            <v>8</v>
          </cell>
          <cell r="P44">
            <v>8</v>
          </cell>
          <cell r="Q44">
            <v>0</v>
          </cell>
          <cell r="R44">
            <v>33</v>
          </cell>
          <cell r="S44">
            <v>50</v>
          </cell>
        </row>
        <row r="45">
          <cell r="B45" t="str">
            <v>E022-01-1048/2020</v>
          </cell>
          <cell r="C45" t="str">
            <v>Tony Clinton MUTUMA</v>
          </cell>
          <cell r="D45">
            <v>20</v>
          </cell>
          <cell r="E45">
            <v>12</v>
          </cell>
          <cell r="F45">
            <v>13</v>
          </cell>
          <cell r="G45">
            <v>11.444444444444445</v>
          </cell>
          <cell r="H45">
            <v>8</v>
          </cell>
          <cell r="I45">
            <v>8</v>
          </cell>
          <cell r="J45">
            <v>8</v>
          </cell>
          <cell r="K45">
            <v>8.0000000000000018</v>
          </cell>
          <cell r="L45">
            <v>19.399999999999999</v>
          </cell>
          <cell r="M45">
            <v>15</v>
          </cell>
          <cell r="N45">
            <v>4</v>
          </cell>
          <cell r="O45">
            <v>14</v>
          </cell>
          <cell r="P45">
            <v>0</v>
          </cell>
          <cell r="Q45">
            <v>0</v>
          </cell>
          <cell r="R45">
            <v>33</v>
          </cell>
          <cell r="S45">
            <v>52</v>
          </cell>
        </row>
        <row r="46">
          <cell r="B46" t="str">
            <v>E022-01-1050/2020</v>
          </cell>
          <cell r="C46" t="str">
            <v>Lewis Murithi MWENDA</v>
          </cell>
          <cell r="D46">
            <v>18</v>
          </cell>
          <cell r="E46">
            <v>16</v>
          </cell>
          <cell r="F46">
            <v>12</v>
          </cell>
          <cell r="G46">
            <v>11.555555555555557</v>
          </cell>
          <cell r="H46">
            <v>7</v>
          </cell>
          <cell r="I46">
            <v>7</v>
          </cell>
          <cell r="J46">
            <v>7</v>
          </cell>
          <cell r="K46">
            <v>6.9999999999999991</v>
          </cell>
          <cell r="L46">
            <v>18.600000000000001</v>
          </cell>
          <cell r="M46">
            <v>26</v>
          </cell>
          <cell r="N46">
            <v>0</v>
          </cell>
          <cell r="O46">
            <v>12</v>
          </cell>
          <cell r="P46">
            <v>11</v>
          </cell>
          <cell r="Q46">
            <v>0</v>
          </cell>
          <cell r="R46">
            <v>49</v>
          </cell>
          <cell r="S46">
            <v>68</v>
          </cell>
        </row>
        <row r="47">
          <cell r="B47" t="str">
            <v>E022-01-1052/2020</v>
          </cell>
          <cell r="C47" t="str">
            <v>Victor MWIRIGI</v>
          </cell>
          <cell r="D47">
            <v>10</v>
          </cell>
          <cell r="E47">
            <v>16</v>
          </cell>
          <cell r="F47">
            <v>11</v>
          </cell>
          <cell r="G47">
            <v>9.4444444444444446</v>
          </cell>
          <cell r="H47">
            <v>7</v>
          </cell>
          <cell r="I47">
            <v>6</v>
          </cell>
          <cell r="J47">
            <v>6</v>
          </cell>
          <cell r="K47">
            <v>6.333333333333333</v>
          </cell>
          <cell r="L47">
            <v>15.8</v>
          </cell>
          <cell r="M47">
            <v>22</v>
          </cell>
          <cell r="N47">
            <v>0</v>
          </cell>
          <cell r="O47">
            <v>11</v>
          </cell>
          <cell r="P47">
            <v>9</v>
          </cell>
          <cell r="Q47">
            <v>0</v>
          </cell>
          <cell r="R47">
            <v>42</v>
          </cell>
          <cell r="S47">
            <v>58</v>
          </cell>
        </row>
        <row r="48">
          <cell r="B48" t="str">
            <v>E022-01-1054/2020</v>
          </cell>
          <cell r="C48" t="str">
            <v>Julius Righa MGHANGA</v>
          </cell>
          <cell r="D48">
            <v>16</v>
          </cell>
          <cell r="E48">
            <v>17</v>
          </cell>
          <cell r="F48">
            <v>12</v>
          </cell>
          <cell r="G48">
            <v>11.333333333333334</v>
          </cell>
          <cell r="H48">
            <v>8</v>
          </cell>
          <cell r="I48">
            <v>8</v>
          </cell>
          <cell r="J48">
            <v>7</v>
          </cell>
          <cell r="K48">
            <v>7.666666666666667</v>
          </cell>
          <cell r="L48">
            <v>19</v>
          </cell>
          <cell r="M48">
            <v>22</v>
          </cell>
          <cell r="N48">
            <v>0</v>
          </cell>
          <cell r="O48">
            <v>17</v>
          </cell>
          <cell r="P48">
            <v>15</v>
          </cell>
          <cell r="Q48">
            <v>0</v>
          </cell>
          <cell r="R48">
            <v>54</v>
          </cell>
          <cell r="S48">
            <v>73</v>
          </cell>
        </row>
        <row r="49">
          <cell r="B49" t="str">
            <v>E022-01-1055/2020</v>
          </cell>
          <cell r="C49" t="str">
            <v>Joe Albert NGIGI</v>
          </cell>
          <cell r="D49">
            <v>20</v>
          </cell>
          <cell r="E49">
            <v>25</v>
          </cell>
          <cell r="F49">
            <v>15</v>
          </cell>
          <cell r="G49">
            <v>15</v>
          </cell>
          <cell r="H49">
            <v>8</v>
          </cell>
          <cell r="I49">
            <v>6</v>
          </cell>
          <cell r="J49">
            <v>6</v>
          </cell>
          <cell r="K49">
            <v>6.666666666666667</v>
          </cell>
          <cell r="L49">
            <v>21.7</v>
          </cell>
          <cell r="M49">
            <v>25</v>
          </cell>
          <cell r="N49">
            <v>0</v>
          </cell>
          <cell r="O49">
            <v>12</v>
          </cell>
          <cell r="P49">
            <v>15</v>
          </cell>
          <cell r="Q49">
            <v>0</v>
          </cell>
          <cell r="R49">
            <v>52</v>
          </cell>
          <cell r="S49">
            <v>74</v>
          </cell>
        </row>
        <row r="50">
          <cell r="B50" t="str">
            <v>E022-01-1056/2020</v>
          </cell>
          <cell r="C50" t="str">
            <v>Michael Adrian NGURU</v>
          </cell>
          <cell r="D50">
            <v>15</v>
          </cell>
          <cell r="E50">
            <v>13</v>
          </cell>
          <cell r="F50">
            <v>10</v>
          </cell>
          <cell r="G50">
            <v>9.5555555555555554</v>
          </cell>
          <cell r="H50">
            <v>7</v>
          </cell>
          <cell r="I50">
            <v>5</v>
          </cell>
          <cell r="J50">
            <v>8</v>
          </cell>
          <cell r="K50">
            <v>6.666666666666667</v>
          </cell>
          <cell r="L50">
            <v>16.2</v>
          </cell>
          <cell r="M50">
            <v>20</v>
          </cell>
          <cell r="N50">
            <v>0</v>
          </cell>
          <cell r="O50">
            <v>7</v>
          </cell>
          <cell r="P50">
            <v>0</v>
          </cell>
          <cell r="Q50">
            <v>7</v>
          </cell>
          <cell r="R50">
            <v>34</v>
          </cell>
          <cell r="S50">
            <v>50</v>
          </cell>
        </row>
        <row r="51">
          <cell r="B51" t="str">
            <v>E022-01-1057/2020</v>
          </cell>
          <cell r="C51" t="str">
            <v>Gad Kimathi MURITHI</v>
          </cell>
          <cell r="D51">
            <v>18</v>
          </cell>
          <cell r="E51">
            <v>13</v>
          </cell>
          <cell r="F51">
            <v>10</v>
          </cell>
          <cell r="G51">
            <v>10.222222222222221</v>
          </cell>
          <cell r="H51">
            <v>6</v>
          </cell>
          <cell r="I51">
            <v>5</v>
          </cell>
          <cell r="J51">
            <v>6</v>
          </cell>
          <cell r="K51">
            <v>5.666666666666667</v>
          </cell>
          <cell r="L51">
            <v>15.9</v>
          </cell>
          <cell r="M51">
            <v>22</v>
          </cell>
          <cell r="N51">
            <v>0</v>
          </cell>
          <cell r="O51">
            <v>16</v>
          </cell>
          <cell r="P51">
            <v>0</v>
          </cell>
          <cell r="Q51">
            <v>12</v>
          </cell>
          <cell r="R51">
            <v>50</v>
          </cell>
          <cell r="S51">
            <v>66</v>
          </cell>
        </row>
        <row r="52">
          <cell r="B52" t="str">
            <v>E022-01-1058/2020</v>
          </cell>
          <cell r="C52" t="str">
            <v>Brighton Kariuki MURANGIRI</v>
          </cell>
          <cell r="D52">
            <v>16</v>
          </cell>
          <cell r="E52">
            <v>25</v>
          </cell>
          <cell r="F52">
            <v>15</v>
          </cell>
          <cell r="G52">
            <v>14.111111111111112</v>
          </cell>
          <cell r="H52">
            <v>7</v>
          </cell>
          <cell r="I52">
            <v>6</v>
          </cell>
          <cell r="J52">
            <v>6</v>
          </cell>
          <cell r="K52">
            <v>6.333333333333333</v>
          </cell>
          <cell r="L52">
            <v>20.399999999999999</v>
          </cell>
          <cell r="M52">
            <v>26</v>
          </cell>
          <cell r="N52">
            <v>0</v>
          </cell>
          <cell r="O52">
            <v>16</v>
          </cell>
          <cell r="P52">
            <v>20</v>
          </cell>
          <cell r="Q52">
            <v>0</v>
          </cell>
          <cell r="R52">
            <v>62</v>
          </cell>
          <cell r="S52">
            <v>82</v>
          </cell>
        </row>
        <row r="53">
          <cell r="B53" t="str">
            <v>E022-01-1060/2020</v>
          </cell>
          <cell r="C53" t="str">
            <v>Joshua NYANDWAKI</v>
          </cell>
          <cell r="D53">
            <v>6</v>
          </cell>
          <cell r="E53">
            <v>9</v>
          </cell>
          <cell r="F53">
            <v>9</v>
          </cell>
          <cell r="G53">
            <v>6.333333333333333</v>
          </cell>
          <cell r="H53">
            <v>7</v>
          </cell>
          <cell r="I53">
            <v>5</v>
          </cell>
          <cell r="J53">
            <v>6</v>
          </cell>
          <cell r="K53">
            <v>6</v>
          </cell>
          <cell r="L53">
            <v>12.3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 t="str">
            <v/>
          </cell>
          <cell r="S53">
            <v>12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17</v>
          </cell>
          <cell r="E54">
            <v>17</v>
          </cell>
          <cell r="F54">
            <v>13</v>
          </cell>
          <cell r="G54">
            <v>11.888888888888888</v>
          </cell>
          <cell r="H54">
            <v>6</v>
          </cell>
          <cell r="I54">
            <v>7</v>
          </cell>
          <cell r="J54">
            <v>8</v>
          </cell>
          <cell r="K54">
            <v>6.9999999999999991</v>
          </cell>
          <cell r="L54">
            <v>18.899999999999999</v>
          </cell>
          <cell r="M54">
            <v>25</v>
          </cell>
          <cell r="N54">
            <v>0</v>
          </cell>
          <cell r="O54">
            <v>14</v>
          </cell>
          <cell r="P54">
            <v>0</v>
          </cell>
          <cell r="Q54">
            <v>15</v>
          </cell>
          <cell r="R54">
            <v>54</v>
          </cell>
          <cell r="S54">
            <v>73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19</v>
          </cell>
          <cell r="E55">
            <v>18</v>
          </cell>
          <cell r="F55">
            <v>12</v>
          </cell>
          <cell r="G55">
            <v>12.222222222222223</v>
          </cell>
          <cell r="H55">
            <v>8</v>
          </cell>
          <cell r="I55">
            <v>7</v>
          </cell>
          <cell r="J55">
            <v>6</v>
          </cell>
          <cell r="K55">
            <v>7</v>
          </cell>
          <cell r="L55">
            <v>19.2</v>
          </cell>
          <cell r="M55">
            <v>22</v>
          </cell>
          <cell r="N55">
            <v>0</v>
          </cell>
          <cell r="O55">
            <v>15</v>
          </cell>
          <cell r="P55">
            <v>9</v>
          </cell>
          <cell r="Q55">
            <v>0</v>
          </cell>
          <cell r="R55">
            <v>46</v>
          </cell>
          <cell r="S55">
            <v>65</v>
          </cell>
        </row>
        <row r="56">
          <cell r="B56" t="str">
            <v>E022-01-1063/2020</v>
          </cell>
          <cell r="C56" t="str">
            <v>Tracy Atieno OCHIENG</v>
          </cell>
          <cell r="D56">
            <v>11</v>
          </cell>
          <cell r="E56">
            <v>13</v>
          </cell>
          <cell r="F56">
            <v>9</v>
          </cell>
          <cell r="G56">
            <v>8.3333333333333339</v>
          </cell>
          <cell r="H56">
            <v>8</v>
          </cell>
          <cell r="I56">
            <v>8</v>
          </cell>
          <cell r="J56">
            <v>8</v>
          </cell>
          <cell r="K56">
            <v>8.0000000000000018</v>
          </cell>
          <cell r="L56">
            <v>16.3</v>
          </cell>
          <cell r="M56">
            <v>18</v>
          </cell>
          <cell r="N56">
            <v>0</v>
          </cell>
          <cell r="O56">
            <v>10</v>
          </cell>
          <cell r="P56">
            <v>13</v>
          </cell>
          <cell r="Q56">
            <v>0</v>
          </cell>
          <cell r="R56">
            <v>41</v>
          </cell>
          <cell r="S56">
            <v>57</v>
          </cell>
        </row>
        <row r="57">
          <cell r="B57" t="str">
            <v>E022-01-1064/2020</v>
          </cell>
          <cell r="C57" t="str">
            <v>Michael OMOLO</v>
          </cell>
          <cell r="D57">
            <v>19</v>
          </cell>
          <cell r="E57">
            <v>26</v>
          </cell>
          <cell r="F57">
            <v>13</v>
          </cell>
          <cell r="G57">
            <v>14.333333333333334</v>
          </cell>
          <cell r="H57">
            <v>7</v>
          </cell>
          <cell r="I57">
            <v>6</v>
          </cell>
          <cell r="J57">
            <v>8</v>
          </cell>
          <cell r="K57">
            <v>6.9999999999999991</v>
          </cell>
          <cell r="L57">
            <v>21.3</v>
          </cell>
          <cell r="M57">
            <v>20</v>
          </cell>
          <cell r="N57">
            <v>0</v>
          </cell>
          <cell r="O57">
            <v>17</v>
          </cell>
          <cell r="P57">
            <v>0</v>
          </cell>
          <cell r="Q57">
            <v>12</v>
          </cell>
          <cell r="R57">
            <v>49</v>
          </cell>
          <cell r="S57">
            <v>70</v>
          </cell>
        </row>
        <row r="58">
          <cell r="B58" t="str">
            <v>E022-01-1065/2020</v>
          </cell>
          <cell r="C58" t="str">
            <v>Brian Kiprono KOTON</v>
          </cell>
          <cell r="D58">
            <v>11</v>
          </cell>
          <cell r="E58">
            <v>14</v>
          </cell>
          <cell r="F58">
            <v>9</v>
          </cell>
          <cell r="G58">
            <v>8.5555555555555554</v>
          </cell>
          <cell r="H58">
            <v>5</v>
          </cell>
          <cell r="I58">
            <v>5</v>
          </cell>
          <cell r="J58">
            <v>6</v>
          </cell>
          <cell r="K58">
            <v>5.333333333333333</v>
          </cell>
          <cell r="L58">
            <v>13.9</v>
          </cell>
          <cell r="M58">
            <v>12</v>
          </cell>
          <cell r="N58">
            <v>0</v>
          </cell>
          <cell r="O58">
            <v>10</v>
          </cell>
          <cell r="P58">
            <v>0</v>
          </cell>
          <cell r="Q58">
            <v>13</v>
          </cell>
          <cell r="R58">
            <v>35</v>
          </cell>
          <cell r="S58">
            <v>49</v>
          </cell>
        </row>
        <row r="59">
          <cell r="B59" t="str">
            <v>E022-01-1066/2020</v>
          </cell>
          <cell r="C59" t="str">
            <v>Christopher GITAU</v>
          </cell>
          <cell r="D59">
            <v>11</v>
          </cell>
          <cell r="E59">
            <v>10</v>
          </cell>
          <cell r="F59">
            <v>12</v>
          </cell>
          <cell r="G59">
            <v>8.6666666666666661</v>
          </cell>
          <cell r="H59">
            <v>6</v>
          </cell>
          <cell r="I59">
            <v>6</v>
          </cell>
          <cell r="J59">
            <v>6</v>
          </cell>
          <cell r="K59">
            <v>6</v>
          </cell>
          <cell r="L59">
            <v>14.7</v>
          </cell>
          <cell r="M59">
            <v>21</v>
          </cell>
          <cell r="N59">
            <v>0</v>
          </cell>
          <cell r="O59">
            <v>13</v>
          </cell>
          <cell r="P59">
            <v>0</v>
          </cell>
          <cell r="Q59">
            <v>9</v>
          </cell>
          <cell r="R59">
            <v>43</v>
          </cell>
          <cell r="S59">
            <v>58</v>
          </cell>
        </row>
        <row r="60">
          <cell r="B60" t="str">
            <v>E022-01-1067/2020</v>
          </cell>
          <cell r="C60" t="str">
            <v>Florence Auma ODERO</v>
          </cell>
          <cell r="D60">
            <v>9</v>
          </cell>
          <cell r="E60">
            <v>13</v>
          </cell>
          <cell r="F60">
            <v>10</v>
          </cell>
          <cell r="G60">
            <v>8.2222222222222232</v>
          </cell>
          <cell r="H60">
            <v>7</v>
          </cell>
          <cell r="I60">
            <v>7</v>
          </cell>
          <cell r="J60">
            <v>6</v>
          </cell>
          <cell r="K60">
            <v>6.666666666666667</v>
          </cell>
          <cell r="L60">
            <v>14.9</v>
          </cell>
          <cell r="M60">
            <v>15</v>
          </cell>
          <cell r="N60">
            <v>0</v>
          </cell>
          <cell r="O60">
            <v>9</v>
          </cell>
          <cell r="P60">
            <v>9</v>
          </cell>
          <cell r="Q60">
            <v>0</v>
          </cell>
          <cell r="R60">
            <v>33</v>
          </cell>
          <cell r="S60">
            <v>48</v>
          </cell>
        </row>
        <row r="61">
          <cell r="B61" t="str">
            <v>E022-01-1068/2020</v>
          </cell>
          <cell r="C61" t="str">
            <v>Nicholus Kamau NG'ANG'A</v>
          </cell>
          <cell r="D61">
            <v>12</v>
          </cell>
          <cell r="E61">
            <v>18</v>
          </cell>
          <cell r="F61">
            <v>13</v>
          </cell>
          <cell r="G61">
            <v>11</v>
          </cell>
          <cell r="H61">
            <v>6</v>
          </cell>
          <cell r="I61">
            <v>5</v>
          </cell>
          <cell r="J61">
            <v>5</v>
          </cell>
          <cell r="K61">
            <v>5.333333333333333</v>
          </cell>
          <cell r="L61">
            <v>16.3</v>
          </cell>
          <cell r="M61">
            <v>19</v>
          </cell>
          <cell r="N61">
            <v>0</v>
          </cell>
          <cell r="O61">
            <v>15</v>
          </cell>
          <cell r="P61">
            <v>0</v>
          </cell>
          <cell r="Q61">
            <v>5</v>
          </cell>
          <cell r="R61">
            <v>39</v>
          </cell>
          <cell r="S61">
            <v>55</v>
          </cell>
        </row>
        <row r="62">
          <cell r="B62" t="str">
            <v>E022-01-1069/2020</v>
          </cell>
          <cell r="C62" t="str">
            <v>Raymond KILONZO</v>
          </cell>
          <cell r="D62">
            <v>10</v>
          </cell>
          <cell r="E62">
            <v>14</v>
          </cell>
          <cell r="F62">
            <v>10</v>
          </cell>
          <cell r="G62">
            <v>8.6666666666666661</v>
          </cell>
          <cell r="H62">
            <v>8</v>
          </cell>
          <cell r="I62">
            <v>8</v>
          </cell>
          <cell r="J62">
            <v>7</v>
          </cell>
          <cell r="K62">
            <v>7.666666666666667</v>
          </cell>
          <cell r="L62">
            <v>16.3</v>
          </cell>
          <cell r="M62">
            <v>21</v>
          </cell>
          <cell r="N62">
            <v>0</v>
          </cell>
          <cell r="O62">
            <v>9</v>
          </cell>
          <cell r="P62">
            <v>0</v>
          </cell>
          <cell r="Q62">
            <v>11</v>
          </cell>
          <cell r="R62">
            <v>41</v>
          </cell>
          <cell r="S62">
            <v>57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9</v>
          </cell>
          <cell r="E63">
            <v>13</v>
          </cell>
          <cell r="F63">
            <v>10</v>
          </cell>
          <cell r="G63">
            <v>8.2222222222222232</v>
          </cell>
          <cell r="H63">
            <v>8</v>
          </cell>
          <cell r="I63">
            <v>6</v>
          </cell>
          <cell r="J63">
            <v>7</v>
          </cell>
          <cell r="K63">
            <v>6.9999999999999991</v>
          </cell>
          <cell r="L63">
            <v>15.2</v>
          </cell>
          <cell r="M63">
            <v>20</v>
          </cell>
          <cell r="N63">
            <v>0</v>
          </cell>
          <cell r="O63">
            <v>13</v>
          </cell>
          <cell r="P63">
            <v>0</v>
          </cell>
          <cell r="Q63">
            <v>13</v>
          </cell>
          <cell r="R63">
            <v>46</v>
          </cell>
          <cell r="S63">
            <v>61</v>
          </cell>
        </row>
        <row r="64">
          <cell r="B64" t="str">
            <v>E022-01-1071/2020</v>
          </cell>
          <cell r="C64" t="str">
            <v>David Karanja MWANGI</v>
          </cell>
          <cell r="D64">
            <v>13</v>
          </cell>
          <cell r="E64">
            <v>10</v>
          </cell>
          <cell r="F64">
            <v>10</v>
          </cell>
          <cell r="G64">
            <v>8.4444444444444446</v>
          </cell>
          <cell r="H64">
            <v>7</v>
          </cell>
          <cell r="I64">
            <v>7</v>
          </cell>
          <cell r="J64">
            <v>5</v>
          </cell>
          <cell r="K64">
            <v>6.333333333333333</v>
          </cell>
          <cell r="L64">
            <v>14.8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 t="str">
            <v/>
          </cell>
          <cell r="S64">
            <v>15</v>
          </cell>
        </row>
        <row r="65">
          <cell r="B65" t="str">
            <v>E022-01-1072/2020</v>
          </cell>
          <cell r="C65" t="str">
            <v>Austin Kaburia KIBAARA</v>
          </cell>
          <cell r="D65">
            <v>18</v>
          </cell>
          <cell r="E65">
            <v>17</v>
          </cell>
          <cell r="F65">
            <v>12</v>
          </cell>
          <cell r="G65">
            <v>11.777777777777777</v>
          </cell>
          <cell r="H65">
            <v>6</v>
          </cell>
          <cell r="I65">
            <v>8</v>
          </cell>
          <cell r="J65">
            <v>5</v>
          </cell>
          <cell r="K65">
            <v>6.333333333333333</v>
          </cell>
          <cell r="L65">
            <v>18.100000000000001</v>
          </cell>
          <cell r="M65">
            <v>25</v>
          </cell>
          <cell r="N65">
            <v>10</v>
          </cell>
          <cell r="O65">
            <v>12</v>
          </cell>
          <cell r="P65">
            <v>0</v>
          </cell>
          <cell r="Q65">
            <v>0</v>
          </cell>
          <cell r="R65">
            <v>47</v>
          </cell>
          <cell r="S65">
            <v>65</v>
          </cell>
        </row>
        <row r="66">
          <cell r="B66" t="str">
            <v>E022-01-1074/2020</v>
          </cell>
          <cell r="C66" t="str">
            <v>Ian Kiptoo ROTICH</v>
          </cell>
          <cell r="D66">
            <v>8</v>
          </cell>
          <cell r="E66">
            <v>10</v>
          </cell>
          <cell r="F66">
            <v>9</v>
          </cell>
          <cell r="G66">
            <v>7</v>
          </cell>
          <cell r="H66">
            <v>6</v>
          </cell>
          <cell r="I66">
            <v>7</v>
          </cell>
          <cell r="J66">
            <v>6</v>
          </cell>
          <cell r="K66">
            <v>6.333333333333333</v>
          </cell>
          <cell r="L66">
            <v>13.3</v>
          </cell>
          <cell r="M66">
            <v>16</v>
          </cell>
          <cell r="N66">
            <v>0</v>
          </cell>
          <cell r="O66">
            <v>0</v>
          </cell>
          <cell r="P66">
            <v>13</v>
          </cell>
          <cell r="Q66">
            <v>12</v>
          </cell>
          <cell r="R66">
            <v>41</v>
          </cell>
          <cell r="S66">
            <v>54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17</v>
          </cell>
          <cell r="E67">
            <v>18</v>
          </cell>
          <cell r="F67">
            <v>10</v>
          </cell>
          <cell r="G67">
            <v>11.111111111111109</v>
          </cell>
          <cell r="H67">
            <v>5</v>
          </cell>
          <cell r="I67">
            <v>5</v>
          </cell>
          <cell r="J67">
            <v>6</v>
          </cell>
          <cell r="K67">
            <v>5.333333333333333</v>
          </cell>
          <cell r="L67">
            <v>16.399999999999999</v>
          </cell>
          <cell r="M67">
            <v>24</v>
          </cell>
          <cell r="N67">
            <v>0</v>
          </cell>
          <cell r="O67">
            <v>13</v>
          </cell>
          <cell r="P67">
            <v>6</v>
          </cell>
          <cell r="Q67">
            <v>0</v>
          </cell>
          <cell r="R67">
            <v>43</v>
          </cell>
          <cell r="S67">
            <v>59</v>
          </cell>
        </row>
        <row r="68">
          <cell r="B68" t="str">
            <v>E022-01-1076/2020</v>
          </cell>
          <cell r="C68" t="str">
            <v>Victory Ayuma SITATI</v>
          </cell>
          <cell r="D68">
            <v>13</v>
          </cell>
          <cell r="E68">
            <v>12</v>
          </cell>
          <cell r="F68">
            <v>10</v>
          </cell>
          <cell r="G68">
            <v>8.8888888888888911</v>
          </cell>
          <cell r="H68">
            <v>7</v>
          </cell>
          <cell r="I68">
            <v>6</v>
          </cell>
          <cell r="J68">
            <v>6</v>
          </cell>
          <cell r="K68">
            <v>6.333333333333333</v>
          </cell>
          <cell r="L68">
            <v>15.2</v>
          </cell>
          <cell r="M68">
            <v>18</v>
          </cell>
          <cell r="N68">
            <v>0</v>
          </cell>
          <cell r="O68">
            <v>13</v>
          </cell>
          <cell r="P68">
            <v>10</v>
          </cell>
          <cell r="Q68">
            <v>0</v>
          </cell>
          <cell r="R68">
            <v>41</v>
          </cell>
          <cell r="S68">
            <v>56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12</v>
          </cell>
          <cell r="E69">
            <v>15</v>
          </cell>
          <cell r="F69">
            <v>11</v>
          </cell>
          <cell r="G69">
            <v>9.6666666666666679</v>
          </cell>
          <cell r="H69">
            <v>5</v>
          </cell>
          <cell r="I69">
            <v>5</v>
          </cell>
          <cell r="J69">
            <v>6</v>
          </cell>
          <cell r="K69">
            <v>5.333333333333333</v>
          </cell>
          <cell r="L69">
            <v>15</v>
          </cell>
          <cell r="M69">
            <v>24</v>
          </cell>
          <cell r="N69">
            <v>0</v>
          </cell>
          <cell r="O69">
            <v>14</v>
          </cell>
          <cell r="P69">
            <v>5</v>
          </cell>
          <cell r="Q69">
            <v>0</v>
          </cell>
          <cell r="R69">
            <v>43</v>
          </cell>
          <cell r="S69">
            <v>58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16</v>
          </cell>
          <cell r="E70">
            <v>20</v>
          </cell>
          <cell r="F70">
            <v>13</v>
          </cell>
          <cell r="G70">
            <v>12.333333333333334</v>
          </cell>
          <cell r="H70">
            <v>8</v>
          </cell>
          <cell r="I70">
            <v>6</v>
          </cell>
          <cell r="J70">
            <v>7</v>
          </cell>
          <cell r="K70">
            <v>6.9999999999999991</v>
          </cell>
          <cell r="L70">
            <v>19.3</v>
          </cell>
          <cell r="M70">
            <v>19</v>
          </cell>
          <cell r="N70">
            <v>0</v>
          </cell>
          <cell r="O70">
            <v>10</v>
          </cell>
          <cell r="P70">
            <v>13</v>
          </cell>
          <cell r="Q70">
            <v>0</v>
          </cell>
          <cell r="R70">
            <v>42</v>
          </cell>
          <cell r="S70">
            <v>61</v>
          </cell>
        </row>
        <row r="71">
          <cell r="B71" t="str">
            <v>E022-01-1079/2020</v>
          </cell>
          <cell r="C71" t="str">
            <v>Seth Baraka WEKESA</v>
          </cell>
          <cell r="D71">
            <v>14</v>
          </cell>
          <cell r="E71">
            <v>22</v>
          </cell>
          <cell r="F71">
            <v>12</v>
          </cell>
          <cell r="G71">
            <v>12</v>
          </cell>
          <cell r="H71">
            <v>5</v>
          </cell>
          <cell r="I71">
            <v>6</v>
          </cell>
          <cell r="J71">
            <v>7</v>
          </cell>
          <cell r="K71">
            <v>6</v>
          </cell>
          <cell r="L71">
            <v>18</v>
          </cell>
          <cell r="M71">
            <v>15</v>
          </cell>
          <cell r="N71">
            <v>10</v>
          </cell>
          <cell r="O71">
            <v>0</v>
          </cell>
          <cell r="P71">
            <v>14</v>
          </cell>
          <cell r="Q71">
            <v>0</v>
          </cell>
          <cell r="R71">
            <v>39</v>
          </cell>
          <cell r="S71">
            <v>57</v>
          </cell>
        </row>
        <row r="72">
          <cell r="B72" t="str">
            <v>E022-01-1080/2020</v>
          </cell>
          <cell r="C72" t="str">
            <v>Collins Mumo MANTHI</v>
          </cell>
          <cell r="D72">
            <v>9</v>
          </cell>
          <cell r="E72">
            <v>4</v>
          </cell>
          <cell r="F72">
            <v>7</v>
          </cell>
          <cell r="G72">
            <v>5.2222222222222223</v>
          </cell>
          <cell r="H72">
            <v>7</v>
          </cell>
          <cell r="I72">
            <v>5</v>
          </cell>
          <cell r="J72">
            <v>8</v>
          </cell>
          <cell r="K72">
            <v>6.666666666666667</v>
          </cell>
          <cell r="L72">
            <v>11.9</v>
          </cell>
          <cell r="M72">
            <v>10</v>
          </cell>
          <cell r="N72">
            <v>0</v>
          </cell>
          <cell r="O72">
            <v>8</v>
          </cell>
          <cell r="P72">
            <v>4</v>
          </cell>
          <cell r="Q72">
            <v>0</v>
          </cell>
          <cell r="R72">
            <v>22</v>
          </cell>
          <cell r="S72">
            <v>34</v>
          </cell>
        </row>
        <row r="73">
          <cell r="B73" t="str">
            <v>E022-01-1081/2020</v>
          </cell>
          <cell r="C73" t="str">
            <v>Davies Musheni SHISIA</v>
          </cell>
          <cell r="D73">
            <v>18</v>
          </cell>
          <cell r="E73">
            <v>13</v>
          </cell>
          <cell r="F73">
            <v>11</v>
          </cell>
          <cell r="G73">
            <v>10.555555555555555</v>
          </cell>
          <cell r="H73">
            <v>7</v>
          </cell>
          <cell r="I73">
            <v>8</v>
          </cell>
          <cell r="J73">
            <v>6</v>
          </cell>
          <cell r="K73">
            <v>7</v>
          </cell>
          <cell r="L73">
            <v>17.600000000000001</v>
          </cell>
          <cell r="M73">
            <v>22</v>
          </cell>
          <cell r="N73">
            <v>0</v>
          </cell>
          <cell r="O73">
            <v>11</v>
          </cell>
          <cell r="P73">
            <v>11</v>
          </cell>
          <cell r="Q73">
            <v>0</v>
          </cell>
          <cell r="R73">
            <v>44</v>
          </cell>
          <cell r="S73">
            <v>62</v>
          </cell>
        </row>
        <row r="74">
          <cell r="B74" t="str">
            <v>E022-01-1082/2020</v>
          </cell>
          <cell r="C74" t="str">
            <v>Ray Wafula WEKESA</v>
          </cell>
          <cell r="D74">
            <v>17</v>
          </cell>
          <cell r="E74">
            <v>19</v>
          </cell>
          <cell r="F74">
            <v>11</v>
          </cell>
          <cell r="G74">
            <v>11.666666666666666</v>
          </cell>
          <cell r="H74">
            <v>8</v>
          </cell>
          <cell r="I74">
            <v>6</v>
          </cell>
          <cell r="J74">
            <v>6</v>
          </cell>
          <cell r="K74">
            <v>6.666666666666667</v>
          </cell>
          <cell r="L74">
            <v>18.3</v>
          </cell>
          <cell r="M74">
            <v>23</v>
          </cell>
          <cell r="N74">
            <v>0</v>
          </cell>
          <cell r="O74">
            <v>16</v>
          </cell>
          <cell r="P74">
            <v>0</v>
          </cell>
          <cell r="Q74">
            <v>6</v>
          </cell>
          <cell r="R74">
            <v>45</v>
          </cell>
          <cell r="S74">
            <v>63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17</v>
          </cell>
          <cell r="E75">
            <v>23</v>
          </cell>
          <cell r="F75">
            <v>12</v>
          </cell>
          <cell r="G75">
            <v>12.888888888888891</v>
          </cell>
          <cell r="H75">
            <v>8</v>
          </cell>
          <cell r="I75">
            <v>7</v>
          </cell>
          <cell r="J75">
            <v>5</v>
          </cell>
          <cell r="K75">
            <v>6.666666666666667</v>
          </cell>
          <cell r="L75">
            <v>19.600000000000001</v>
          </cell>
          <cell r="M75">
            <v>23</v>
          </cell>
          <cell r="N75">
            <v>0</v>
          </cell>
          <cell r="O75">
            <v>13</v>
          </cell>
          <cell r="P75">
            <v>12</v>
          </cell>
          <cell r="Q75">
            <v>0</v>
          </cell>
          <cell r="R75">
            <v>48</v>
          </cell>
          <cell r="S75">
            <v>68</v>
          </cell>
        </row>
        <row r="76">
          <cell r="B76" t="str">
            <v>E022-01-1084/2020</v>
          </cell>
          <cell r="C76" t="str">
            <v>Farries Ngai SEDA</v>
          </cell>
          <cell r="D76">
            <v>24</v>
          </cell>
          <cell r="E76">
            <v>28</v>
          </cell>
          <cell r="F76">
            <v>16</v>
          </cell>
          <cell r="G76">
            <v>16.888888888888889</v>
          </cell>
          <cell r="H76">
            <v>6</v>
          </cell>
          <cell r="I76">
            <v>8</v>
          </cell>
          <cell r="J76">
            <v>7</v>
          </cell>
          <cell r="K76">
            <v>6.9999999999999991</v>
          </cell>
          <cell r="L76">
            <v>23.9</v>
          </cell>
          <cell r="M76">
            <v>26</v>
          </cell>
          <cell r="N76">
            <v>0</v>
          </cell>
          <cell r="O76">
            <v>17</v>
          </cell>
          <cell r="P76">
            <v>0</v>
          </cell>
          <cell r="Q76">
            <v>17</v>
          </cell>
          <cell r="R76">
            <v>60</v>
          </cell>
          <cell r="S76">
            <v>84</v>
          </cell>
        </row>
        <row r="77">
          <cell r="B77" t="str">
            <v>E022-01-1085/2020</v>
          </cell>
          <cell r="C77" t="str">
            <v>Kelvin Ochieng OMONDI</v>
          </cell>
          <cell r="D77">
            <v>14</v>
          </cell>
          <cell r="E77">
            <v>9</v>
          </cell>
          <cell r="F77">
            <v>11</v>
          </cell>
          <cell r="G77">
            <v>8.7777777777777768</v>
          </cell>
          <cell r="H77">
            <v>7</v>
          </cell>
          <cell r="I77">
            <v>8</v>
          </cell>
          <cell r="J77">
            <v>5</v>
          </cell>
          <cell r="K77">
            <v>6.666666666666667</v>
          </cell>
          <cell r="L77">
            <v>15.4</v>
          </cell>
          <cell r="M77">
            <v>12</v>
          </cell>
          <cell r="N77">
            <v>0</v>
          </cell>
          <cell r="O77">
            <v>9</v>
          </cell>
          <cell r="P77">
            <v>1</v>
          </cell>
          <cell r="Q77">
            <v>0</v>
          </cell>
          <cell r="R77">
            <v>22</v>
          </cell>
          <cell r="S77">
            <v>37</v>
          </cell>
        </row>
        <row r="78">
          <cell r="B78" t="str">
            <v>E022-01-1086/2020</v>
          </cell>
          <cell r="C78" t="str">
            <v>Rony Oronje ONYANGO</v>
          </cell>
          <cell r="D78">
            <v>16</v>
          </cell>
          <cell r="E78">
            <v>7</v>
          </cell>
          <cell r="F78">
            <v>9</v>
          </cell>
          <cell r="G78">
            <v>8.1111111111111107</v>
          </cell>
          <cell r="H78">
            <v>8</v>
          </cell>
          <cell r="I78">
            <v>6</v>
          </cell>
          <cell r="J78">
            <v>5</v>
          </cell>
          <cell r="K78">
            <v>6.333333333333333</v>
          </cell>
          <cell r="L78">
            <v>14.4</v>
          </cell>
          <cell r="M78">
            <v>15</v>
          </cell>
          <cell r="N78">
            <v>0</v>
          </cell>
          <cell r="O78">
            <v>15</v>
          </cell>
          <cell r="P78">
            <v>8</v>
          </cell>
          <cell r="Q78">
            <v>0</v>
          </cell>
          <cell r="R78">
            <v>38</v>
          </cell>
          <cell r="S78">
            <v>52</v>
          </cell>
        </row>
        <row r="79">
          <cell r="B79" t="str">
            <v>E022-01-1087/2020</v>
          </cell>
          <cell r="C79" t="str">
            <v>Geoffrey Elly NISSI</v>
          </cell>
          <cell r="D79">
            <v>16</v>
          </cell>
          <cell r="E79">
            <v>16</v>
          </cell>
          <cell r="F79">
            <v>11</v>
          </cell>
          <cell r="G79">
            <v>10.777777777777779</v>
          </cell>
          <cell r="H79">
            <v>7</v>
          </cell>
          <cell r="I79">
            <v>5</v>
          </cell>
          <cell r="J79">
            <v>6</v>
          </cell>
          <cell r="K79">
            <v>6</v>
          </cell>
          <cell r="L79">
            <v>16.8</v>
          </cell>
          <cell r="M79">
            <v>20</v>
          </cell>
          <cell r="N79">
            <v>0</v>
          </cell>
          <cell r="O79">
            <v>15</v>
          </cell>
          <cell r="P79">
            <v>0</v>
          </cell>
          <cell r="Q79">
            <v>15</v>
          </cell>
          <cell r="R79">
            <v>50</v>
          </cell>
          <cell r="S79">
            <v>67</v>
          </cell>
        </row>
        <row r="80">
          <cell r="B80" t="str">
            <v>E022-01-1089/2020</v>
          </cell>
          <cell r="C80" t="str">
            <v>David MISANGO</v>
          </cell>
          <cell r="D80">
            <v>12</v>
          </cell>
          <cell r="E80">
            <v>10</v>
          </cell>
          <cell r="F80">
            <v>9</v>
          </cell>
          <cell r="G80">
            <v>7.8888888888888893</v>
          </cell>
          <cell r="H80">
            <v>7</v>
          </cell>
          <cell r="I80">
            <v>6</v>
          </cell>
          <cell r="J80">
            <v>8</v>
          </cell>
          <cell r="K80">
            <v>6.9999999999999991</v>
          </cell>
          <cell r="L80">
            <v>14.9</v>
          </cell>
          <cell r="M80">
            <v>15</v>
          </cell>
          <cell r="N80">
            <v>8</v>
          </cell>
          <cell r="O80">
            <v>0</v>
          </cell>
          <cell r="P80">
            <v>0</v>
          </cell>
          <cell r="Q80">
            <v>7</v>
          </cell>
          <cell r="R80">
            <v>30</v>
          </cell>
          <cell r="S80">
            <v>45</v>
          </cell>
        </row>
        <row r="81">
          <cell r="B81" t="str">
            <v>E022-01-1090/2020</v>
          </cell>
          <cell r="C81" t="str">
            <v>Ignatius Kiptoo RUTO</v>
          </cell>
          <cell r="D81">
            <v>20</v>
          </cell>
          <cell r="E81">
            <v>29</v>
          </cell>
          <cell r="F81">
            <v>16</v>
          </cell>
          <cell r="G81">
            <v>16.222222222222225</v>
          </cell>
          <cell r="H81">
            <v>6</v>
          </cell>
          <cell r="I81">
            <v>8</v>
          </cell>
          <cell r="J81">
            <v>7</v>
          </cell>
          <cell r="K81">
            <v>6.9999999999999991</v>
          </cell>
          <cell r="L81">
            <v>23.2</v>
          </cell>
          <cell r="M81">
            <v>26</v>
          </cell>
          <cell r="N81">
            <v>0</v>
          </cell>
          <cell r="O81">
            <v>19</v>
          </cell>
          <cell r="P81">
            <v>0</v>
          </cell>
          <cell r="Q81">
            <v>16</v>
          </cell>
          <cell r="R81">
            <v>61</v>
          </cell>
          <cell r="S81">
            <v>84</v>
          </cell>
        </row>
        <row r="82">
          <cell r="B82" t="str">
            <v>E022-01-1163/2020</v>
          </cell>
          <cell r="C82" t="str">
            <v>Caleb Luhombo</v>
          </cell>
          <cell r="D82">
            <v>13</v>
          </cell>
          <cell r="E82">
            <v>17</v>
          </cell>
          <cell r="F82">
            <v>12</v>
          </cell>
          <cell r="G82">
            <v>10.666666666666666</v>
          </cell>
          <cell r="H82">
            <v>8</v>
          </cell>
          <cell r="I82">
            <v>6</v>
          </cell>
          <cell r="J82">
            <v>6</v>
          </cell>
          <cell r="K82">
            <v>6.666666666666667</v>
          </cell>
          <cell r="L82">
            <v>17.3</v>
          </cell>
          <cell r="M82">
            <v>22</v>
          </cell>
          <cell r="N82">
            <v>0</v>
          </cell>
          <cell r="O82">
            <v>19</v>
          </cell>
          <cell r="P82">
            <v>0</v>
          </cell>
          <cell r="Q82">
            <v>8</v>
          </cell>
          <cell r="R82">
            <v>49</v>
          </cell>
          <cell r="S82">
            <v>66</v>
          </cell>
        </row>
        <row r="83">
          <cell r="B83" t="str">
            <v>E022-01-1167/2020</v>
          </cell>
          <cell r="C83" t="str">
            <v>Nicolas Kipchumba TANUI</v>
          </cell>
          <cell r="D83">
            <v>16</v>
          </cell>
          <cell r="E83">
            <v>18</v>
          </cell>
          <cell r="F83">
            <v>12</v>
          </cell>
          <cell r="G83">
            <v>11.555555555555557</v>
          </cell>
          <cell r="H83">
            <v>7</v>
          </cell>
          <cell r="I83">
            <v>6</v>
          </cell>
          <cell r="J83">
            <v>6</v>
          </cell>
          <cell r="K83">
            <v>6.333333333333333</v>
          </cell>
          <cell r="L83">
            <v>17.899999999999999</v>
          </cell>
          <cell r="M83">
            <v>25</v>
          </cell>
          <cell r="N83">
            <v>0</v>
          </cell>
          <cell r="O83">
            <v>13</v>
          </cell>
          <cell r="P83">
            <v>0</v>
          </cell>
          <cell r="Q83">
            <v>12</v>
          </cell>
          <cell r="R83">
            <v>50</v>
          </cell>
          <cell r="S83">
            <v>68</v>
          </cell>
        </row>
        <row r="84">
          <cell r="B84" t="str">
            <v>E022-01-1594/2020</v>
          </cell>
          <cell r="C84" t="str">
            <v>Joash KIPROTICH</v>
          </cell>
          <cell r="D84">
            <v>15</v>
          </cell>
          <cell r="E84">
            <v>11</v>
          </cell>
          <cell r="F84">
            <v>12</v>
          </cell>
          <cell r="G84">
            <v>9.7777777777777786</v>
          </cell>
          <cell r="H84">
            <v>5</v>
          </cell>
          <cell r="I84">
            <v>6</v>
          </cell>
          <cell r="J84">
            <v>7</v>
          </cell>
          <cell r="K84">
            <v>6</v>
          </cell>
          <cell r="L84">
            <v>15.8</v>
          </cell>
          <cell r="M84">
            <v>25</v>
          </cell>
          <cell r="N84">
            <v>0</v>
          </cell>
          <cell r="O84">
            <v>12</v>
          </cell>
          <cell r="P84">
            <v>0</v>
          </cell>
          <cell r="Q84">
            <v>10</v>
          </cell>
          <cell r="R84">
            <v>47</v>
          </cell>
          <cell r="S84">
            <v>63</v>
          </cell>
        </row>
        <row r="85">
          <cell r="B85" t="str">
            <v>E022-01-2101/2020</v>
          </cell>
          <cell r="C85" t="str">
            <v>Brian Mwangala AYEKHA</v>
          </cell>
          <cell r="D85">
            <v>9</v>
          </cell>
          <cell r="E85">
            <v>10</v>
          </cell>
          <cell r="F85">
            <v>10</v>
          </cell>
          <cell r="G85">
            <v>7.5555555555555545</v>
          </cell>
          <cell r="H85">
            <v>7</v>
          </cell>
          <cell r="I85">
            <v>6</v>
          </cell>
          <cell r="J85">
            <v>7</v>
          </cell>
          <cell r="K85">
            <v>6.6666666666666652</v>
          </cell>
          <cell r="L85">
            <v>14.2</v>
          </cell>
          <cell r="M85">
            <v>20</v>
          </cell>
          <cell r="N85">
            <v>0</v>
          </cell>
          <cell r="O85">
            <v>13</v>
          </cell>
          <cell r="P85">
            <v>0</v>
          </cell>
          <cell r="Q85">
            <v>5</v>
          </cell>
          <cell r="R85">
            <v>38</v>
          </cell>
          <cell r="S85">
            <v>52</v>
          </cell>
        </row>
        <row r="86">
          <cell r="B86" t="str">
            <v>E022-01-2108/2020</v>
          </cell>
          <cell r="C86" t="str">
            <v>Benson Mwendwa KILEI</v>
          </cell>
          <cell r="D86">
            <v>10</v>
          </cell>
          <cell r="E86">
            <v>13</v>
          </cell>
          <cell r="F86">
            <v>11</v>
          </cell>
          <cell r="G86">
            <v>8.7777777777777768</v>
          </cell>
          <cell r="H86">
            <v>7</v>
          </cell>
          <cell r="I86">
            <v>6</v>
          </cell>
          <cell r="J86">
            <v>6</v>
          </cell>
          <cell r="K86">
            <v>6.333333333333333</v>
          </cell>
          <cell r="L86">
            <v>15.1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 t="str">
            <v/>
          </cell>
          <cell r="S86">
            <v>15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17</v>
          </cell>
          <cell r="E87">
            <v>24</v>
          </cell>
          <cell r="F87">
            <v>12</v>
          </cell>
          <cell r="G87">
            <v>13.111111111111112</v>
          </cell>
          <cell r="H87">
            <v>8</v>
          </cell>
          <cell r="I87">
            <v>6</v>
          </cell>
          <cell r="J87">
            <v>6</v>
          </cell>
          <cell r="K87">
            <v>6.666666666666667</v>
          </cell>
          <cell r="L87">
            <v>19.8</v>
          </cell>
          <cell r="M87">
            <v>25</v>
          </cell>
          <cell r="N87">
            <v>0</v>
          </cell>
          <cell r="O87">
            <v>15</v>
          </cell>
          <cell r="P87">
            <v>11</v>
          </cell>
          <cell r="Q87">
            <v>0</v>
          </cell>
          <cell r="R87">
            <v>51</v>
          </cell>
          <cell r="S87">
            <v>71</v>
          </cell>
        </row>
        <row r="88">
          <cell r="B88" t="str">
            <v>E022-01-2138/2020</v>
          </cell>
          <cell r="C88" t="str">
            <v>Dennis Mungai NDUNGU</v>
          </cell>
          <cell r="D88">
            <v>13</v>
          </cell>
          <cell r="E88">
            <v>8</v>
          </cell>
          <cell r="F88">
            <v>9</v>
          </cell>
          <cell r="G88">
            <v>7.666666666666667</v>
          </cell>
          <cell r="H88">
            <v>6</v>
          </cell>
          <cell r="I88">
            <v>6</v>
          </cell>
          <cell r="J88">
            <v>7</v>
          </cell>
          <cell r="K88">
            <v>6.333333333333333</v>
          </cell>
          <cell r="L88">
            <v>14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 t="str">
            <v/>
          </cell>
          <cell r="S88">
            <v>14</v>
          </cell>
        </row>
        <row r="89">
          <cell r="B89" t="str">
            <v>E022-01-2140/2020</v>
          </cell>
          <cell r="C89" t="str">
            <v>Dennis Mwangi KAMATHIRO</v>
          </cell>
          <cell r="D89">
            <v>10</v>
          </cell>
          <cell r="E89">
            <v>12</v>
          </cell>
          <cell r="F89">
            <v>9</v>
          </cell>
          <cell r="G89">
            <v>7.8888888888888893</v>
          </cell>
          <cell r="H89">
            <v>5</v>
          </cell>
          <cell r="I89">
            <v>7</v>
          </cell>
          <cell r="J89">
            <v>7</v>
          </cell>
          <cell r="K89">
            <v>6.333333333333333</v>
          </cell>
          <cell r="L89">
            <v>14.2</v>
          </cell>
          <cell r="M89">
            <v>16</v>
          </cell>
          <cell r="N89">
            <v>0</v>
          </cell>
          <cell r="O89">
            <v>13</v>
          </cell>
          <cell r="P89">
            <v>4</v>
          </cell>
          <cell r="Q89">
            <v>0</v>
          </cell>
          <cell r="R89">
            <v>33</v>
          </cell>
          <cell r="S89">
            <v>47</v>
          </cell>
        </row>
        <row r="90">
          <cell r="B90" t="str">
            <v>E022-01-2151/2020</v>
          </cell>
          <cell r="C90" t="str">
            <v>Milton Kiai MWANGI</v>
          </cell>
          <cell r="D90">
            <v>11</v>
          </cell>
          <cell r="E90">
            <v>8</v>
          </cell>
          <cell r="F90">
            <v>9</v>
          </cell>
          <cell r="G90">
            <v>7.2222222222222214</v>
          </cell>
          <cell r="H90">
            <v>7</v>
          </cell>
          <cell r="I90">
            <v>6</v>
          </cell>
          <cell r="J90">
            <v>6</v>
          </cell>
          <cell r="K90">
            <v>6.333333333333333</v>
          </cell>
          <cell r="L90">
            <v>13.6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 t="str">
            <v/>
          </cell>
          <cell r="S90">
            <v>14</v>
          </cell>
        </row>
        <row r="91">
          <cell r="B91" t="str">
            <v>E022-01-2156/2020</v>
          </cell>
          <cell r="C91" t="str">
            <v>Isaac Muriuki NJERU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K91">
            <v>0</v>
          </cell>
          <cell r="L91" t="str">
            <v/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 t="str">
            <v/>
          </cell>
          <cell r="S91" t="str">
            <v/>
          </cell>
        </row>
        <row r="92">
          <cell r="B92" t="str">
            <v>E022-01-2174/2020</v>
          </cell>
          <cell r="C92" t="str">
            <v>Brendan Jesse Ochieng</v>
          </cell>
          <cell r="D92">
            <v>2</v>
          </cell>
          <cell r="E92">
            <v>3</v>
          </cell>
          <cell r="F92">
            <v>6</v>
          </cell>
          <cell r="G92">
            <v>3.1111111111111112</v>
          </cell>
          <cell r="H92">
            <v>5</v>
          </cell>
          <cell r="I92">
            <v>6</v>
          </cell>
          <cell r="J92">
            <v>7</v>
          </cell>
          <cell r="K92">
            <v>6</v>
          </cell>
          <cell r="L92">
            <v>9.1</v>
          </cell>
          <cell r="M92">
            <v>1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</v>
          </cell>
          <cell r="S92">
            <v>10</v>
          </cell>
        </row>
        <row r="93">
          <cell r="B93" t="str">
            <v>E022-01-2192/2020</v>
          </cell>
          <cell r="C93" t="str">
            <v>Mark Waitiki THUO</v>
          </cell>
          <cell r="D93">
            <v>5</v>
          </cell>
          <cell r="E93">
            <v>5</v>
          </cell>
          <cell r="F93">
            <v>8</v>
          </cell>
          <cell r="G93">
            <v>4.8888888888888893</v>
          </cell>
          <cell r="H93">
            <v>7</v>
          </cell>
          <cell r="I93">
            <v>6</v>
          </cell>
          <cell r="J93">
            <v>7</v>
          </cell>
          <cell r="K93">
            <v>6.6666666666666652</v>
          </cell>
          <cell r="L93">
            <v>11.6</v>
          </cell>
          <cell r="M93">
            <v>10</v>
          </cell>
          <cell r="N93">
            <v>0</v>
          </cell>
          <cell r="O93">
            <v>2</v>
          </cell>
          <cell r="P93">
            <v>0</v>
          </cell>
          <cell r="Q93">
            <v>6</v>
          </cell>
          <cell r="R93">
            <v>18</v>
          </cell>
          <cell r="S93">
            <v>30</v>
          </cell>
        </row>
        <row r="94">
          <cell r="B94" t="str">
            <v>E022-01-2283/2020</v>
          </cell>
          <cell r="C94" t="str">
            <v>Kenneth Ng'ang'a WAMBUI</v>
          </cell>
          <cell r="D94">
            <v>14</v>
          </cell>
          <cell r="E94">
            <v>17</v>
          </cell>
          <cell r="F94">
            <v>12</v>
          </cell>
          <cell r="G94">
            <v>10.888888888888888</v>
          </cell>
          <cell r="H94">
            <v>8</v>
          </cell>
          <cell r="I94">
            <v>6</v>
          </cell>
          <cell r="J94">
            <v>5</v>
          </cell>
          <cell r="K94">
            <v>6.333333333333333</v>
          </cell>
          <cell r="L94">
            <v>17.2</v>
          </cell>
          <cell r="M94">
            <v>17</v>
          </cell>
          <cell r="N94">
            <v>0</v>
          </cell>
          <cell r="O94">
            <v>0</v>
          </cell>
          <cell r="P94">
            <v>17</v>
          </cell>
          <cell r="Q94">
            <v>11</v>
          </cell>
          <cell r="R94">
            <v>45</v>
          </cell>
          <cell r="S94">
            <v>62</v>
          </cell>
        </row>
        <row r="95">
          <cell r="B95" t="str">
            <v>E022-01-2285/2020</v>
          </cell>
          <cell r="C95" t="str">
            <v>Victor Mwangi NDABA</v>
          </cell>
          <cell r="D95">
            <v>13</v>
          </cell>
          <cell r="E95">
            <v>8</v>
          </cell>
          <cell r="F95">
            <v>10</v>
          </cell>
          <cell r="G95">
            <v>8</v>
          </cell>
          <cell r="H95">
            <v>8</v>
          </cell>
          <cell r="I95">
            <v>6</v>
          </cell>
          <cell r="J95">
            <v>6</v>
          </cell>
          <cell r="K95">
            <v>6.666666666666667</v>
          </cell>
          <cell r="L95">
            <v>14.7</v>
          </cell>
          <cell r="M95">
            <v>15</v>
          </cell>
          <cell r="N95">
            <v>0</v>
          </cell>
          <cell r="O95">
            <v>8</v>
          </cell>
          <cell r="P95">
            <v>0</v>
          </cell>
          <cell r="Q95">
            <v>5</v>
          </cell>
          <cell r="R95">
            <v>28</v>
          </cell>
          <cell r="S95">
            <v>43</v>
          </cell>
        </row>
        <row r="96">
          <cell r="B96" t="str">
            <v>E022-01-2325/2020</v>
          </cell>
          <cell r="C96" t="str">
            <v>Elsie Sang CHEROP</v>
          </cell>
          <cell r="D96">
            <v>12</v>
          </cell>
          <cell r="E96">
            <v>14</v>
          </cell>
          <cell r="F96">
            <v>11</v>
          </cell>
          <cell r="G96">
            <v>9.4444444444444446</v>
          </cell>
          <cell r="H96">
            <v>6</v>
          </cell>
          <cell r="I96">
            <v>6</v>
          </cell>
          <cell r="J96">
            <v>7</v>
          </cell>
          <cell r="K96">
            <v>6.333333333333333</v>
          </cell>
          <cell r="L96">
            <v>15.8</v>
          </cell>
          <cell r="M96">
            <v>17</v>
          </cell>
          <cell r="N96">
            <v>0</v>
          </cell>
          <cell r="O96">
            <v>11</v>
          </cell>
          <cell r="P96">
            <v>7</v>
          </cell>
          <cell r="Q96">
            <v>0</v>
          </cell>
          <cell r="R96">
            <v>35</v>
          </cell>
          <cell r="S96">
            <v>51</v>
          </cell>
        </row>
        <row r="97">
          <cell r="B97" t="str">
            <v>E022-01-2347/2020</v>
          </cell>
          <cell r="C97" t="str">
            <v>Mbarak Mahmud BREK</v>
          </cell>
          <cell r="D97">
            <v>19</v>
          </cell>
          <cell r="E97">
            <v>16</v>
          </cell>
          <cell r="F97">
            <v>11</v>
          </cell>
          <cell r="G97">
            <v>11.444444444444443</v>
          </cell>
          <cell r="H97">
            <v>5</v>
          </cell>
          <cell r="I97">
            <v>7</v>
          </cell>
          <cell r="J97">
            <v>7</v>
          </cell>
          <cell r="K97">
            <v>6.333333333333333</v>
          </cell>
          <cell r="L97">
            <v>17.8</v>
          </cell>
          <cell r="M97">
            <v>22</v>
          </cell>
          <cell r="N97">
            <v>0</v>
          </cell>
          <cell r="O97">
            <v>13</v>
          </cell>
          <cell r="P97">
            <v>0</v>
          </cell>
          <cell r="Q97">
            <v>16</v>
          </cell>
          <cell r="R97">
            <v>51</v>
          </cell>
          <cell r="S97">
            <v>69</v>
          </cell>
        </row>
        <row r="98">
          <cell r="B98" t="str">
            <v>E022-01-2385/2019</v>
          </cell>
          <cell r="C98" t="str">
            <v>Bernard Kimani MUGWE</v>
          </cell>
          <cell r="D98">
            <v>14</v>
          </cell>
          <cell r="E98">
            <v>17</v>
          </cell>
          <cell r="F98">
            <v>11</v>
          </cell>
          <cell r="G98">
            <v>10.555555555555555</v>
          </cell>
          <cell r="H98">
            <v>7</v>
          </cell>
          <cell r="I98">
            <v>6</v>
          </cell>
          <cell r="J98">
            <v>6</v>
          </cell>
          <cell r="K98">
            <v>6.333333333333333</v>
          </cell>
          <cell r="L98">
            <v>16.899999999999999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 t="str">
            <v/>
          </cell>
          <cell r="S98">
            <v>17</v>
          </cell>
        </row>
        <row r="99">
          <cell r="B99" t="str">
            <v>E022-01-2454/2020</v>
          </cell>
          <cell r="C99" t="str">
            <v>Peter Ndiba MUIGAI</v>
          </cell>
          <cell r="D99">
            <v>13</v>
          </cell>
          <cell r="E99">
            <v>12</v>
          </cell>
          <cell r="F99">
            <v>10</v>
          </cell>
          <cell r="G99">
            <v>8.8888888888888911</v>
          </cell>
          <cell r="H99">
            <v>5</v>
          </cell>
          <cell r="I99">
            <v>6</v>
          </cell>
          <cell r="J99">
            <v>7</v>
          </cell>
          <cell r="K99">
            <v>6</v>
          </cell>
          <cell r="L99">
            <v>14.9</v>
          </cell>
          <cell r="M99">
            <v>22</v>
          </cell>
          <cell r="N99">
            <v>0</v>
          </cell>
          <cell r="O99">
            <v>13</v>
          </cell>
          <cell r="P99">
            <v>6</v>
          </cell>
          <cell r="Q99">
            <v>0</v>
          </cell>
          <cell r="R99">
            <v>41</v>
          </cell>
          <cell r="S99">
            <v>56</v>
          </cell>
        </row>
        <row r="100">
          <cell r="B100" t="str">
            <v>E022-01-2608/2020</v>
          </cell>
          <cell r="C100" t="str">
            <v>Martin Irungu MWANGI</v>
          </cell>
          <cell r="D100">
            <v>14</v>
          </cell>
          <cell r="E100">
            <v>21</v>
          </cell>
          <cell r="F100">
            <v>12</v>
          </cell>
          <cell r="G100">
            <v>11.777777777777777</v>
          </cell>
          <cell r="H100">
            <v>7</v>
          </cell>
          <cell r="I100">
            <v>6</v>
          </cell>
          <cell r="J100">
            <v>7</v>
          </cell>
          <cell r="K100">
            <v>6.6666666666666652</v>
          </cell>
          <cell r="L100">
            <v>18.399999999999999</v>
          </cell>
          <cell r="M100">
            <v>21</v>
          </cell>
          <cell r="N100">
            <v>10</v>
          </cell>
          <cell r="O100">
            <v>16</v>
          </cell>
          <cell r="P100">
            <v>0</v>
          </cell>
          <cell r="Q100">
            <v>0</v>
          </cell>
          <cell r="R100">
            <v>47</v>
          </cell>
          <cell r="S100">
            <v>65</v>
          </cell>
        </row>
        <row r="101">
          <cell r="B101" t="str">
            <v>E022-01-0754/2019</v>
          </cell>
          <cell r="C101" t="str">
            <v>John MATHAI</v>
          </cell>
          <cell r="D101">
            <v>15</v>
          </cell>
          <cell r="E101">
            <v>22</v>
          </cell>
          <cell r="F101">
            <v>13</v>
          </cell>
          <cell r="G101">
            <v>12.555555555555555</v>
          </cell>
          <cell r="H101">
            <v>8</v>
          </cell>
          <cell r="I101">
            <v>6</v>
          </cell>
          <cell r="J101">
            <v>5</v>
          </cell>
          <cell r="K101">
            <v>6.333333333333333</v>
          </cell>
          <cell r="L101">
            <v>18.899999999999999</v>
          </cell>
          <cell r="M101">
            <v>25</v>
          </cell>
          <cell r="N101">
            <v>0</v>
          </cell>
          <cell r="O101">
            <v>19</v>
          </cell>
          <cell r="P101">
            <v>10</v>
          </cell>
          <cell r="Q101">
            <v>0</v>
          </cell>
          <cell r="R101">
            <v>54</v>
          </cell>
          <cell r="S101">
            <v>73</v>
          </cell>
        </row>
        <row r="102">
          <cell r="B102" t="str">
            <v>E022-01-0758/2019</v>
          </cell>
          <cell r="C102" t="str">
            <v>Bwonda Brian NDEMO</v>
          </cell>
          <cell r="D102">
            <v>13</v>
          </cell>
          <cell r="E102">
            <v>8</v>
          </cell>
          <cell r="F102">
            <v>11</v>
          </cell>
          <cell r="G102">
            <v>8.3333333333333339</v>
          </cell>
          <cell r="H102">
            <v>5</v>
          </cell>
          <cell r="I102">
            <v>6</v>
          </cell>
          <cell r="J102">
            <v>7</v>
          </cell>
          <cell r="K102">
            <v>6</v>
          </cell>
          <cell r="L102">
            <v>14.3</v>
          </cell>
          <cell r="M102">
            <v>15</v>
          </cell>
          <cell r="N102">
            <v>0</v>
          </cell>
          <cell r="O102">
            <v>15</v>
          </cell>
          <cell r="P102">
            <v>7</v>
          </cell>
          <cell r="Q102">
            <v>0</v>
          </cell>
          <cell r="R102">
            <v>37</v>
          </cell>
          <cell r="S102">
            <v>51</v>
          </cell>
        </row>
        <row r="103">
          <cell r="B103" t="str">
            <v>E022-01-0776/2019</v>
          </cell>
          <cell r="C103" t="str">
            <v>George Gichuki THUKU</v>
          </cell>
          <cell r="D103">
            <v>17</v>
          </cell>
          <cell r="E103">
            <v>13</v>
          </cell>
          <cell r="F103">
            <v>11</v>
          </cell>
          <cell r="G103">
            <v>10.333333333333334</v>
          </cell>
          <cell r="H103">
            <v>6</v>
          </cell>
          <cell r="I103">
            <v>6</v>
          </cell>
          <cell r="J103">
            <v>6</v>
          </cell>
          <cell r="K103">
            <v>6</v>
          </cell>
          <cell r="L103">
            <v>16.3</v>
          </cell>
          <cell r="M103">
            <v>19</v>
          </cell>
          <cell r="N103">
            <v>0</v>
          </cell>
          <cell r="O103">
            <v>16</v>
          </cell>
          <cell r="P103">
            <v>0</v>
          </cell>
          <cell r="Q103">
            <v>9</v>
          </cell>
          <cell r="R103">
            <v>44</v>
          </cell>
          <cell r="S103">
            <v>60</v>
          </cell>
        </row>
        <row r="104">
          <cell r="B104" t="str">
            <v>E022-01-0783/2019</v>
          </cell>
          <cell r="C104" t="str">
            <v>Mwaniki Fredrick NJAGI</v>
          </cell>
          <cell r="D104">
            <v>20</v>
          </cell>
          <cell r="E104">
            <v>9</v>
          </cell>
          <cell r="F104">
            <v>10</v>
          </cell>
          <cell r="G104">
            <v>9.7777777777777768</v>
          </cell>
          <cell r="H104">
            <v>5</v>
          </cell>
          <cell r="I104">
            <v>7</v>
          </cell>
          <cell r="J104">
            <v>7</v>
          </cell>
          <cell r="K104">
            <v>6.333333333333333</v>
          </cell>
          <cell r="L104">
            <v>16.100000000000001</v>
          </cell>
          <cell r="M104">
            <v>17</v>
          </cell>
          <cell r="N104">
            <v>0</v>
          </cell>
          <cell r="O104">
            <v>18</v>
          </cell>
          <cell r="P104">
            <v>8</v>
          </cell>
          <cell r="Q104">
            <v>0</v>
          </cell>
          <cell r="R104">
            <v>43</v>
          </cell>
          <cell r="S104">
            <v>59</v>
          </cell>
        </row>
        <row r="105">
          <cell r="B105" t="str">
            <v>E022-01-0791/2019</v>
          </cell>
          <cell r="C105" t="str">
            <v>Precious Mumbi</v>
          </cell>
          <cell r="D105">
            <v>7</v>
          </cell>
          <cell r="E105">
            <v>13</v>
          </cell>
          <cell r="F105">
            <v>9</v>
          </cell>
          <cell r="G105">
            <v>7.4444444444444455</v>
          </cell>
          <cell r="H105">
            <v>7</v>
          </cell>
          <cell r="I105">
            <v>6</v>
          </cell>
          <cell r="J105">
            <v>6</v>
          </cell>
          <cell r="K105">
            <v>6.333333333333333</v>
          </cell>
          <cell r="L105">
            <v>13.8</v>
          </cell>
          <cell r="M105">
            <v>11</v>
          </cell>
          <cell r="N105">
            <v>0</v>
          </cell>
          <cell r="O105">
            <v>9</v>
          </cell>
          <cell r="P105">
            <v>7</v>
          </cell>
          <cell r="Q105">
            <v>0</v>
          </cell>
          <cell r="R105">
            <v>27</v>
          </cell>
          <cell r="S105">
            <v>41</v>
          </cell>
        </row>
        <row r="106">
          <cell r="B106" t="str">
            <v>E022-01-0798/2019</v>
          </cell>
          <cell r="C106" t="str">
            <v>Peter Kinyanjui KAMAU</v>
          </cell>
          <cell r="D106">
            <v>27</v>
          </cell>
          <cell r="E106">
            <v>26</v>
          </cell>
          <cell r="F106">
            <v>15</v>
          </cell>
          <cell r="G106">
            <v>16.777777777777775</v>
          </cell>
          <cell r="H106">
            <v>7</v>
          </cell>
          <cell r="I106">
            <v>6</v>
          </cell>
          <cell r="J106">
            <v>6</v>
          </cell>
          <cell r="K106">
            <v>6.333333333333333</v>
          </cell>
          <cell r="L106">
            <v>23.1</v>
          </cell>
          <cell r="M106">
            <v>26</v>
          </cell>
          <cell r="N106">
            <v>0</v>
          </cell>
          <cell r="O106">
            <v>13</v>
          </cell>
          <cell r="P106">
            <v>17</v>
          </cell>
          <cell r="Q106">
            <v>0</v>
          </cell>
          <cell r="R106">
            <v>56</v>
          </cell>
          <cell r="S106">
            <v>79</v>
          </cell>
        </row>
        <row r="107">
          <cell r="B107" t="str">
            <v>E022-01-0804/2019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K107">
            <v>0</v>
          </cell>
          <cell r="L107" t="str">
            <v/>
          </cell>
          <cell r="M107">
            <v>13</v>
          </cell>
          <cell r="N107">
            <v>7</v>
          </cell>
          <cell r="O107">
            <v>1</v>
          </cell>
          <cell r="P107">
            <v>0</v>
          </cell>
          <cell r="Q107">
            <v>0</v>
          </cell>
          <cell r="R107">
            <v>21</v>
          </cell>
          <cell r="S107">
            <v>30</v>
          </cell>
        </row>
        <row r="108">
          <cell r="B108" t="str">
            <v>E022-01-0810/2019</v>
          </cell>
          <cell r="C108" t="str">
            <v>Wilson kisompe toroge</v>
          </cell>
          <cell r="D108">
            <v>22</v>
          </cell>
          <cell r="E108">
            <v>12</v>
          </cell>
          <cell r="F108">
            <v>10</v>
          </cell>
          <cell r="G108">
            <v>10.888888888888888</v>
          </cell>
          <cell r="H108">
            <v>7</v>
          </cell>
          <cell r="I108">
            <v>6</v>
          </cell>
          <cell r="J108">
            <v>7</v>
          </cell>
          <cell r="K108">
            <v>6.6666666666666652</v>
          </cell>
          <cell r="L108">
            <v>17.600000000000001</v>
          </cell>
          <cell r="M108">
            <v>27</v>
          </cell>
          <cell r="N108">
            <v>0</v>
          </cell>
          <cell r="O108">
            <v>18</v>
          </cell>
          <cell r="P108">
            <v>13</v>
          </cell>
          <cell r="Q108">
            <v>0</v>
          </cell>
          <cell r="R108">
            <v>58</v>
          </cell>
          <cell r="S108">
            <v>76</v>
          </cell>
        </row>
        <row r="109">
          <cell r="B109" t="str">
            <v>E022-01-0814/2019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 t="str">
            <v/>
          </cell>
          <cell r="M109">
            <v>14</v>
          </cell>
          <cell r="N109">
            <v>0</v>
          </cell>
          <cell r="O109">
            <v>10</v>
          </cell>
          <cell r="P109">
            <v>0</v>
          </cell>
          <cell r="Q109">
            <v>4</v>
          </cell>
          <cell r="R109">
            <v>28</v>
          </cell>
          <cell r="S109">
            <v>28</v>
          </cell>
        </row>
        <row r="110">
          <cell r="B110" t="str">
            <v>E022-01-0824/2019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 t="str">
            <v/>
          </cell>
          <cell r="M110">
            <v>16</v>
          </cell>
          <cell r="N110">
            <v>5</v>
          </cell>
          <cell r="O110">
            <v>9</v>
          </cell>
          <cell r="P110">
            <v>0</v>
          </cell>
          <cell r="Q110">
            <v>0</v>
          </cell>
          <cell r="R110">
            <v>30</v>
          </cell>
          <cell r="S110">
            <v>40</v>
          </cell>
        </row>
        <row r="111">
          <cell r="B111" t="str">
            <v>E022-01-0845/2019</v>
          </cell>
          <cell r="C111" t="str">
            <v>Maweu Bright Mambo</v>
          </cell>
          <cell r="D111">
            <v>14</v>
          </cell>
          <cell r="E111">
            <v>13</v>
          </cell>
          <cell r="F111">
            <v>11</v>
          </cell>
          <cell r="G111">
            <v>9.6666666666666679</v>
          </cell>
          <cell r="H111">
            <v>6</v>
          </cell>
          <cell r="I111">
            <v>6</v>
          </cell>
          <cell r="J111">
            <v>6</v>
          </cell>
          <cell r="K111">
            <v>6</v>
          </cell>
          <cell r="L111">
            <v>15.7</v>
          </cell>
          <cell r="M111">
            <v>18</v>
          </cell>
          <cell r="N111">
            <v>0</v>
          </cell>
          <cell r="O111">
            <v>19</v>
          </cell>
          <cell r="P111">
            <v>5</v>
          </cell>
          <cell r="Q111">
            <v>0</v>
          </cell>
          <cell r="R111">
            <v>42</v>
          </cell>
          <cell r="S111">
            <v>58</v>
          </cell>
        </row>
        <row r="112">
          <cell r="B112" t="str">
            <v>E022-01-0866/2019</v>
          </cell>
          <cell r="C112" t="str">
            <v>Edwin Kariuki MAINA</v>
          </cell>
          <cell r="D112">
            <v>16</v>
          </cell>
          <cell r="E112">
            <v>17</v>
          </cell>
          <cell r="F112">
            <v>11</v>
          </cell>
          <cell r="G112">
            <v>11</v>
          </cell>
          <cell r="H112">
            <v>5</v>
          </cell>
          <cell r="I112">
            <v>7</v>
          </cell>
          <cell r="J112">
            <v>7</v>
          </cell>
          <cell r="K112">
            <v>6.333333333333333</v>
          </cell>
          <cell r="L112">
            <v>17.3</v>
          </cell>
          <cell r="M112">
            <v>11</v>
          </cell>
          <cell r="N112">
            <v>0</v>
          </cell>
          <cell r="O112">
            <v>8</v>
          </cell>
          <cell r="P112">
            <v>8</v>
          </cell>
          <cell r="Q112">
            <v>0</v>
          </cell>
          <cell r="R112">
            <v>27</v>
          </cell>
          <cell r="S112">
            <v>44</v>
          </cell>
        </row>
        <row r="113">
          <cell r="B113" t="str">
            <v>E022-01-2007/2019</v>
          </cell>
          <cell r="C113" t="str">
            <v>Kabi John</v>
          </cell>
          <cell r="D113">
            <v>16</v>
          </cell>
          <cell r="E113">
            <v>15</v>
          </cell>
          <cell r="F113">
            <v>10</v>
          </cell>
          <cell r="G113">
            <v>10.222222222222221</v>
          </cell>
          <cell r="H113">
            <v>7</v>
          </cell>
          <cell r="I113">
            <v>6</v>
          </cell>
          <cell r="J113">
            <v>6</v>
          </cell>
          <cell r="K113">
            <v>6.333333333333333</v>
          </cell>
          <cell r="L113">
            <v>16.600000000000001</v>
          </cell>
          <cell r="M113">
            <v>17</v>
          </cell>
          <cell r="N113">
            <v>0</v>
          </cell>
          <cell r="O113">
            <v>9</v>
          </cell>
          <cell r="P113">
            <v>10</v>
          </cell>
          <cell r="Q113">
            <v>0</v>
          </cell>
          <cell r="R113">
            <v>36</v>
          </cell>
          <cell r="S113">
            <v>53</v>
          </cell>
        </row>
        <row r="114">
          <cell r="B114" t="str">
            <v>E022-01-2385/2019</v>
          </cell>
          <cell r="C114">
            <v>0</v>
          </cell>
          <cell r="D114">
            <v>18</v>
          </cell>
          <cell r="E114">
            <v>12</v>
          </cell>
          <cell r="F114">
            <v>10</v>
          </cell>
          <cell r="G114">
            <v>10</v>
          </cell>
          <cell r="H114">
            <v>7</v>
          </cell>
          <cell r="I114">
            <v>6</v>
          </cell>
          <cell r="J114">
            <v>6</v>
          </cell>
          <cell r="K114">
            <v>6.333333333333333</v>
          </cell>
          <cell r="L114">
            <v>16.3</v>
          </cell>
          <cell r="M114">
            <v>18</v>
          </cell>
          <cell r="N114">
            <v>0</v>
          </cell>
          <cell r="O114">
            <v>13</v>
          </cell>
          <cell r="P114">
            <v>0</v>
          </cell>
          <cell r="Q114">
            <v>13</v>
          </cell>
          <cell r="R114">
            <v>44</v>
          </cell>
          <cell r="S114">
            <v>60</v>
          </cell>
        </row>
        <row r="115">
          <cell r="B115" t="str">
            <v>E022-01-1087/2018</v>
          </cell>
          <cell r="C115">
            <v>0</v>
          </cell>
          <cell r="D115">
            <v>12</v>
          </cell>
          <cell r="E115">
            <v>8</v>
          </cell>
          <cell r="F115">
            <v>9</v>
          </cell>
          <cell r="G115">
            <v>7.4444444444444455</v>
          </cell>
          <cell r="H115">
            <v>5</v>
          </cell>
          <cell r="I115">
            <v>6</v>
          </cell>
          <cell r="J115">
            <v>7</v>
          </cell>
          <cell r="K115">
            <v>6</v>
          </cell>
          <cell r="L115">
            <v>13.4</v>
          </cell>
          <cell r="M115">
            <v>8</v>
          </cell>
          <cell r="N115">
            <v>0</v>
          </cell>
          <cell r="O115">
            <v>16</v>
          </cell>
          <cell r="P115">
            <v>3</v>
          </cell>
          <cell r="Q115">
            <v>0</v>
          </cell>
          <cell r="R115">
            <v>27</v>
          </cell>
          <cell r="S115">
            <v>40</v>
          </cell>
        </row>
        <row r="116">
          <cell r="B116" t="str">
            <v>E022-01-1097/2018</v>
          </cell>
          <cell r="C116">
            <v>0</v>
          </cell>
          <cell r="D116">
            <v>4</v>
          </cell>
          <cell r="E116">
            <v>9</v>
          </cell>
          <cell r="F116">
            <v>9</v>
          </cell>
          <cell r="G116">
            <v>5.8888888888888884</v>
          </cell>
          <cell r="H116">
            <v>7</v>
          </cell>
          <cell r="I116">
            <v>6</v>
          </cell>
          <cell r="J116">
            <v>7</v>
          </cell>
          <cell r="K116">
            <v>6.6666666666666652</v>
          </cell>
          <cell r="L116">
            <v>12.6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 t="str">
            <v/>
          </cell>
          <cell r="S116">
            <v>13</v>
          </cell>
        </row>
        <row r="117">
          <cell r="B117" t="str">
            <v>E022-01-1755/2018</v>
          </cell>
          <cell r="C117" t="str">
            <v>Quinton Muriuki WANJOHI</v>
          </cell>
          <cell r="D117">
            <v>18</v>
          </cell>
          <cell r="E117">
            <v>9</v>
          </cell>
          <cell r="F117">
            <v>10</v>
          </cell>
          <cell r="G117">
            <v>9.3333333333333339</v>
          </cell>
          <cell r="H117">
            <v>7</v>
          </cell>
          <cell r="I117">
            <v>6</v>
          </cell>
          <cell r="J117">
            <v>7</v>
          </cell>
          <cell r="K117">
            <v>6.6666666666666652</v>
          </cell>
          <cell r="L117">
            <v>16</v>
          </cell>
          <cell r="M117">
            <v>17</v>
          </cell>
          <cell r="N117">
            <v>0</v>
          </cell>
          <cell r="O117">
            <v>14</v>
          </cell>
          <cell r="P117">
            <v>7</v>
          </cell>
          <cell r="Q117">
            <v>0</v>
          </cell>
          <cell r="R117">
            <v>38</v>
          </cell>
          <cell r="S117">
            <v>54</v>
          </cell>
        </row>
        <row r="118">
          <cell r="B118" t="str">
            <v>E022-01-1789/2018</v>
          </cell>
          <cell r="C118" t="str">
            <v>Kuria</v>
          </cell>
          <cell r="D118">
            <v>8</v>
          </cell>
          <cell r="E118">
            <v>10</v>
          </cell>
          <cell r="F118">
            <v>9</v>
          </cell>
          <cell r="G118">
            <v>7</v>
          </cell>
          <cell r="H118">
            <v>5</v>
          </cell>
          <cell r="I118">
            <v>6</v>
          </cell>
          <cell r="J118">
            <v>5</v>
          </cell>
          <cell r="K118">
            <v>5.333333333333333</v>
          </cell>
          <cell r="L118">
            <v>12.3</v>
          </cell>
          <cell r="M118">
            <v>18</v>
          </cell>
          <cell r="N118">
            <v>0</v>
          </cell>
          <cell r="O118">
            <v>8</v>
          </cell>
          <cell r="P118">
            <v>0</v>
          </cell>
          <cell r="Q118">
            <v>11</v>
          </cell>
          <cell r="R118">
            <v>37</v>
          </cell>
          <cell r="S118">
            <v>49</v>
          </cell>
        </row>
        <row r="119">
          <cell r="B119" t="str">
            <v>E022-01-1842/2018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 t="str">
            <v/>
          </cell>
          <cell r="M119">
            <v>21</v>
          </cell>
          <cell r="N119">
            <v>0</v>
          </cell>
          <cell r="O119">
            <v>13</v>
          </cell>
          <cell r="P119">
            <v>0</v>
          </cell>
          <cell r="Q119">
            <v>4</v>
          </cell>
          <cell r="R119">
            <v>38</v>
          </cell>
          <cell r="S119">
            <v>40</v>
          </cell>
        </row>
        <row r="120">
          <cell r="B120" t="str">
            <v>E022-01-1855/2018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 t="str">
            <v/>
          </cell>
          <cell r="M120">
            <v>24</v>
          </cell>
          <cell r="N120">
            <v>0</v>
          </cell>
          <cell r="O120">
            <v>12</v>
          </cell>
          <cell r="P120">
            <v>0</v>
          </cell>
          <cell r="Q120">
            <v>9</v>
          </cell>
          <cell r="R120">
            <v>45</v>
          </cell>
          <cell r="S120">
            <v>40</v>
          </cell>
        </row>
        <row r="121">
          <cell r="B121" t="str">
            <v>E022-01-1887/2018</v>
          </cell>
          <cell r="C121" t="str">
            <v>Elias Ndumo NDERITU</v>
          </cell>
          <cell r="D121">
            <v>11</v>
          </cell>
          <cell r="E121">
            <v>15</v>
          </cell>
          <cell r="F121">
            <v>10</v>
          </cell>
          <cell r="G121">
            <v>9.1111111111111125</v>
          </cell>
          <cell r="H121">
            <v>5</v>
          </cell>
          <cell r="I121">
            <v>6</v>
          </cell>
          <cell r="J121">
            <v>5</v>
          </cell>
          <cell r="K121">
            <v>5.333333333333333</v>
          </cell>
          <cell r="L121">
            <v>14.4</v>
          </cell>
          <cell r="M121">
            <v>9</v>
          </cell>
          <cell r="N121">
            <v>8</v>
          </cell>
          <cell r="O121">
            <v>0</v>
          </cell>
          <cell r="P121">
            <v>5</v>
          </cell>
          <cell r="Q121">
            <v>0</v>
          </cell>
          <cell r="R121">
            <v>22</v>
          </cell>
          <cell r="S121">
            <v>36</v>
          </cell>
        </row>
        <row r="122">
          <cell r="B122" t="str">
            <v>E022-01-2069/2018</v>
          </cell>
          <cell r="C122" t="str">
            <v>Elizabeth Mugure MAINA</v>
          </cell>
          <cell r="D122">
            <v>10</v>
          </cell>
          <cell r="E122">
            <v>16</v>
          </cell>
          <cell r="F122">
            <v>9</v>
          </cell>
          <cell r="G122">
            <v>8.7777777777777768</v>
          </cell>
          <cell r="H122">
            <v>6</v>
          </cell>
          <cell r="I122">
            <v>6</v>
          </cell>
          <cell r="J122">
            <v>6</v>
          </cell>
          <cell r="K122">
            <v>6</v>
          </cell>
          <cell r="L122">
            <v>14.8</v>
          </cell>
          <cell r="M122">
            <v>10</v>
          </cell>
          <cell r="N122">
            <v>0</v>
          </cell>
          <cell r="O122">
            <v>2</v>
          </cell>
          <cell r="P122">
            <v>5</v>
          </cell>
          <cell r="Q122">
            <v>0</v>
          </cell>
          <cell r="R122">
            <v>17</v>
          </cell>
          <cell r="S122">
            <v>32</v>
          </cell>
        </row>
        <row r="123">
          <cell r="B123" t="str">
            <v>E022-01-0698/2017</v>
          </cell>
          <cell r="C123">
            <v>0</v>
          </cell>
          <cell r="D123">
            <v>4</v>
          </cell>
          <cell r="E123">
            <v>4</v>
          </cell>
          <cell r="F123">
            <v>8</v>
          </cell>
          <cell r="G123">
            <v>4.4444444444444455</v>
          </cell>
          <cell r="H123">
            <v>5</v>
          </cell>
          <cell r="I123">
            <v>6</v>
          </cell>
          <cell r="J123">
            <v>5</v>
          </cell>
          <cell r="K123">
            <v>5.333333333333333</v>
          </cell>
          <cell r="L123">
            <v>9.8000000000000007</v>
          </cell>
          <cell r="M123">
            <v>4</v>
          </cell>
          <cell r="N123">
            <v>6</v>
          </cell>
          <cell r="O123">
            <v>0</v>
          </cell>
          <cell r="P123">
            <v>0</v>
          </cell>
          <cell r="Q123">
            <v>6</v>
          </cell>
          <cell r="R123">
            <v>16</v>
          </cell>
          <cell r="S123">
            <v>26</v>
          </cell>
        </row>
        <row r="124">
          <cell r="B124" t="str">
            <v>E022-01-0710/2017</v>
          </cell>
          <cell r="C124" t="str">
            <v>Charles Karibu RIKA</v>
          </cell>
          <cell r="D124">
            <v>19</v>
          </cell>
          <cell r="E124">
            <v>16</v>
          </cell>
          <cell r="F124">
            <v>12</v>
          </cell>
          <cell r="G124">
            <v>11.777777777777777</v>
          </cell>
          <cell r="H124">
            <v>5</v>
          </cell>
          <cell r="I124">
            <v>6</v>
          </cell>
          <cell r="J124">
            <v>5</v>
          </cell>
          <cell r="K124">
            <v>5.333333333333333</v>
          </cell>
          <cell r="L124">
            <v>17.100000000000001</v>
          </cell>
          <cell r="M124">
            <v>19</v>
          </cell>
          <cell r="N124">
            <v>0</v>
          </cell>
          <cell r="O124">
            <v>11</v>
          </cell>
          <cell r="P124">
            <v>4</v>
          </cell>
          <cell r="Q124">
            <v>0</v>
          </cell>
          <cell r="R124">
            <v>34</v>
          </cell>
          <cell r="S124">
            <v>51</v>
          </cell>
        </row>
        <row r="125">
          <cell r="B125" t="str">
            <v>E022-01-0869/2016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 t="str">
            <v/>
          </cell>
          <cell r="M125">
            <v>14</v>
          </cell>
          <cell r="N125">
            <v>11</v>
          </cell>
          <cell r="O125">
            <v>13</v>
          </cell>
          <cell r="P125">
            <v>0</v>
          </cell>
          <cell r="Q125">
            <v>0</v>
          </cell>
          <cell r="R125">
            <v>38</v>
          </cell>
          <cell r="S125">
            <v>40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11</v>
          </cell>
          <cell r="E15">
            <v>15</v>
          </cell>
          <cell r="F15">
            <v>0</v>
          </cell>
          <cell r="G15">
            <v>4.3333333333333339</v>
          </cell>
          <cell r="H15">
            <v>6</v>
          </cell>
          <cell r="I15">
            <v>0</v>
          </cell>
          <cell r="J15">
            <v>3</v>
          </cell>
          <cell r="K15">
            <v>11</v>
          </cell>
          <cell r="L15">
            <v>11</v>
          </cell>
          <cell r="M15">
            <v>8</v>
          </cell>
          <cell r="N15">
            <v>10</v>
          </cell>
          <cell r="O15">
            <v>17.3</v>
          </cell>
          <cell r="P15">
            <v>19</v>
          </cell>
          <cell r="Q15">
            <v>0</v>
          </cell>
          <cell r="R15">
            <v>13.5</v>
          </cell>
          <cell r="S15">
            <v>0</v>
          </cell>
          <cell r="T15">
            <v>14</v>
          </cell>
          <cell r="U15">
            <v>46.5</v>
          </cell>
          <cell r="V15">
            <v>64</v>
          </cell>
        </row>
        <row r="16">
          <cell r="B16" t="str">
            <v>E022-01-1013/2020</v>
          </cell>
          <cell r="C16" t="str">
            <v>Stephen Mwangi MAINA</v>
          </cell>
          <cell r="D16">
            <v>13</v>
          </cell>
          <cell r="E16">
            <v>19</v>
          </cell>
          <cell r="F16">
            <v>0</v>
          </cell>
          <cell r="G16">
            <v>5.333333333333333</v>
          </cell>
          <cell r="H16">
            <v>5</v>
          </cell>
          <cell r="I16">
            <v>0</v>
          </cell>
          <cell r="J16">
            <v>2.5</v>
          </cell>
          <cell r="K16">
            <v>10</v>
          </cell>
          <cell r="L16">
            <v>9</v>
          </cell>
          <cell r="M16">
            <v>10</v>
          </cell>
          <cell r="N16">
            <v>9.6666666666666661</v>
          </cell>
          <cell r="O16">
            <v>17.5</v>
          </cell>
          <cell r="P16">
            <v>22</v>
          </cell>
          <cell r="Q16">
            <v>0</v>
          </cell>
          <cell r="R16">
            <v>13</v>
          </cell>
          <cell r="S16">
            <v>0</v>
          </cell>
          <cell r="T16">
            <v>10</v>
          </cell>
          <cell r="U16">
            <v>45</v>
          </cell>
          <cell r="V16">
            <v>63</v>
          </cell>
        </row>
        <row r="17">
          <cell r="B17" t="str">
            <v>E022-01-1014/2020</v>
          </cell>
          <cell r="C17" t="str">
            <v>Joseph Kamau WAINAINA</v>
          </cell>
          <cell r="D17">
            <v>12</v>
          </cell>
          <cell r="E17">
            <v>11</v>
          </cell>
          <cell r="F17">
            <v>0</v>
          </cell>
          <cell r="G17">
            <v>3.833333333333333</v>
          </cell>
          <cell r="H17">
            <v>5</v>
          </cell>
          <cell r="I17">
            <v>0</v>
          </cell>
          <cell r="J17">
            <v>2.5</v>
          </cell>
          <cell r="K17">
            <v>11</v>
          </cell>
          <cell r="L17">
            <v>9</v>
          </cell>
          <cell r="M17">
            <v>9</v>
          </cell>
          <cell r="N17">
            <v>9.6666666666666661</v>
          </cell>
          <cell r="O17">
            <v>16</v>
          </cell>
          <cell r="P17">
            <v>15</v>
          </cell>
          <cell r="Q17">
            <v>0</v>
          </cell>
          <cell r="R17">
            <v>8.5</v>
          </cell>
          <cell r="S17">
            <v>0</v>
          </cell>
          <cell r="T17">
            <v>5</v>
          </cell>
          <cell r="U17">
            <v>28.5</v>
          </cell>
          <cell r="V17">
            <v>45</v>
          </cell>
        </row>
        <row r="18">
          <cell r="B18" t="str">
            <v>E022-01-1015/2020</v>
          </cell>
          <cell r="C18" t="str">
            <v>Denis Wanyaga GITAU</v>
          </cell>
          <cell r="D18">
            <v>10</v>
          </cell>
          <cell r="E18">
            <v>12</v>
          </cell>
          <cell r="F18">
            <v>0</v>
          </cell>
          <cell r="G18">
            <v>3.666666666666667</v>
          </cell>
          <cell r="H18">
            <v>5</v>
          </cell>
          <cell r="I18">
            <v>0</v>
          </cell>
          <cell r="J18">
            <v>2.5</v>
          </cell>
          <cell r="K18">
            <v>10</v>
          </cell>
          <cell r="L18">
            <v>10</v>
          </cell>
          <cell r="M18">
            <v>9</v>
          </cell>
          <cell r="N18">
            <v>9.6666666666666661</v>
          </cell>
          <cell r="O18">
            <v>15.8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>
            <v>16</v>
          </cell>
        </row>
        <row r="19">
          <cell r="B19" t="str">
            <v>E022-01-1016/2020</v>
          </cell>
          <cell r="C19" t="str">
            <v>Moses Kimuhu WAITI</v>
          </cell>
          <cell r="D19">
            <v>13</v>
          </cell>
          <cell r="E19">
            <v>15</v>
          </cell>
          <cell r="F19">
            <v>0</v>
          </cell>
          <cell r="G19">
            <v>4.666666666666667</v>
          </cell>
          <cell r="H19">
            <v>5</v>
          </cell>
          <cell r="I19">
            <v>0</v>
          </cell>
          <cell r="J19">
            <v>2.5</v>
          </cell>
          <cell r="K19">
            <v>9</v>
          </cell>
          <cell r="L19">
            <v>8</v>
          </cell>
          <cell r="M19">
            <v>10</v>
          </cell>
          <cell r="N19">
            <v>8.9999999999999982</v>
          </cell>
          <cell r="O19">
            <v>16.2</v>
          </cell>
          <cell r="P19">
            <v>19</v>
          </cell>
          <cell r="Q19">
            <v>0</v>
          </cell>
          <cell r="R19">
            <v>14.5</v>
          </cell>
          <cell r="S19">
            <v>0</v>
          </cell>
          <cell r="T19">
            <v>12</v>
          </cell>
          <cell r="U19">
            <v>45.5</v>
          </cell>
          <cell r="V19">
            <v>62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16</v>
          </cell>
          <cell r="E20">
            <v>19</v>
          </cell>
          <cell r="F20">
            <v>0</v>
          </cell>
          <cell r="G20">
            <v>5.8333333333333321</v>
          </cell>
          <cell r="H20">
            <v>4</v>
          </cell>
          <cell r="I20">
            <v>0</v>
          </cell>
          <cell r="J20">
            <v>2</v>
          </cell>
          <cell r="K20">
            <v>11</v>
          </cell>
          <cell r="L20">
            <v>8</v>
          </cell>
          <cell r="M20">
            <v>11</v>
          </cell>
          <cell r="N20">
            <v>10</v>
          </cell>
          <cell r="O20">
            <v>17.8</v>
          </cell>
          <cell r="P20">
            <v>22</v>
          </cell>
          <cell r="Q20">
            <v>15</v>
          </cell>
          <cell r="R20">
            <v>0</v>
          </cell>
          <cell r="S20">
            <v>0</v>
          </cell>
          <cell r="T20">
            <v>11</v>
          </cell>
          <cell r="U20">
            <v>48</v>
          </cell>
          <cell r="V20">
            <v>66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11</v>
          </cell>
          <cell r="E21">
            <v>10</v>
          </cell>
          <cell r="F21">
            <v>0</v>
          </cell>
          <cell r="G21">
            <v>3.5</v>
          </cell>
          <cell r="H21">
            <v>4</v>
          </cell>
          <cell r="I21">
            <v>0</v>
          </cell>
          <cell r="J21">
            <v>2</v>
          </cell>
          <cell r="K21">
            <v>11</v>
          </cell>
          <cell r="L21">
            <v>10</v>
          </cell>
          <cell r="M21">
            <v>10</v>
          </cell>
          <cell r="N21">
            <v>10.333333333333332</v>
          </cell>
          <cell r="O21">
            <v>15.8</v>
          </cell>
          <cell r="P21">
            <v>19</v>
          </cell>
          <cell r="Q21">
            <v>7</v>
          </cell>
          <cell r="R21">
            <v>0</v>
          </cell>
          <cell r="S21">
            <v>7</v>
          </cell>
          <cell r="T21">
            <v>0</v>
          </cell>
          <cell r="U21">
            <v>33</v>
          </cell>
          <cell r="V21">
            <v>49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14</v>
          </cell>
          <cell r="E22">
            <v>19</v>
          </cell>
          <cell r="F22">
            <v>0</v>
          </cell>
          <cell r="G22">
            <v>5.5</v>
          </cell>
          <cell r="H22">
            <v>5</v>
          </cell>
          <cell r="I22">
            <v>0</v>
          </cell>
          <cell r="J22">
            <v>2.5</v>
          </cell>
          <cell r="K22">
            <v>9</v>
          </cell>
          <cell r="L22">
            <v>10</v>
          </cell>
          <cell r="M22">
            <v>8</v>
          </cell>
          <cell r="N22">
            <v>8.9999999999999982</v>
          </cell>
          <cell r="O22">
            <v>17</v>
          </cell>
          <cell r="P22">
            <v>19</v>
          </cell>
          <cell r="Q22">
            <v>6</v>
          </cell>
          <cell r="R22">
            <v>6</v>
          </cell>
          <cell r="S22">
            <v>0</v>
          </cell>
          <cell r="T22">
            <v>0</v>
          </cell>
          <cell r="U22">
            <v>31</v>
          </cell>
          <cell r="V22">
            <v>48</v>
          </cell>
        </row>
        <row r="23">
          <cell r="B23" t="str">
            <v>E022-01-1021/2020</v>
          </cell>
          <cell r="C23" t="str">
            <v>David Kihara WANGOME</v>
          </cell>
          <cell r="D23">
            <v>13</v>
          </cell>
          <cell r="E23">
            <v>12</v>
          </cell>
          <cell r="F23">
            <v>0</v>
          </cell>
          <cell r="G23">
            <v>4.166666666666667</v>
          </cell>
          <cell r="H23">
            <v>6</v>
          </cell>
          <cell r="I23">
            <v>0</v>
          </cell>
          <cell r="J23">
            <v>3</v>
          </cell>
          <cell r="K23">
            <v>11</v>
          </cell>
          <cell r="L23">
            <v>10</v>
          </cell>
          <cell r="M23">
            <v>8</v>
          </cell>
          <cell r="N23">
            <v>9.6666666666666661</v>
          </cell>
          <cell r="O23">
            <v>16.8</v>
          </cell>
          <cell r="P23">
            <v>15</v>
          </cell>
          <cell r="Q23">
            <v>0</v>
          </cell>
          <cell r="R23">
            <v>11.5</v>
          </cell>
          <cell r="S23">
            <v>0</v>
          </cell>
          <cell r="T23">
            <v>5</v>
          </cell>
          <cell r="U23">
            <v>31.5</v>
          </cell>
          <cell r="V23">
            <v>48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15</v>
          </cell>
          <cell r="E24">
            <v>12</v>
          </cell>
          <cell r="F24">
            <v>0</v>
          </cell>
          <cell r="G24">
            <v>4.5</v>
          </cell>
          <cell r="H24">
            <v>6</v>
          </cell>
          <cell r="I24">
            <v>0</v>
          </cell>
          <cell r="J24">
            <v>3</v>
          </cell>
          <cell r="K24">
            <v>9</v>
          </cell>
          <cell r="L24">
            <v>8</v>
          </cell>
          <cell r="M24">
            <v>10</v>
          </cell>
          <cell r="N24">
            <v>8.9999999999999982</v>
          </cell>
          <cell r="O24">
            <v>16.5</v>
          </cell>
          <cell r="P24">
            <v>18</v>
          </cell>
          <cell r="Q24">
            <v>9</v>
          </cell>
          <cell r="R24">
            <v>9.5</v>
          </cell>
          <cell r="S24">
            <v>0</v>
          </cell>
          <cell r="T24">
            <v>0</v>
          </cell>
          <cell r="U24">
            <v>36.5</v>
          </cell>
          <cell r="V24">
            <v>53</v>
          </cell>
        </row>
        <row r="25">
          <cell r="B25" t="str">
            <v>E022-01-1024/2020</v>
          </cell>
          <cell r="C25" t="str">
            <v>John Kabue MUMBI</v>
          </cell>
          <cell r="D25">
            <v>10</v>
          </cell>
          <cell r="E25">
            <v>17</v>
          </cell>
          <cell r="F25">
            <v>0</v>
          </cell>
          <cell r="G25">
            <v>4.5</v>
          </cell>
          <cell r="H25">
            <v>5</v>
          </cell>
          <cell r="I25">
            <v>0</v>
          </cell>
          <cell r="J25">
            <v>2.5</v>
          </cell>
          <cell r="K25">
            <v>11</v>
          </cell>
          <cell r="L25">
            <v>9</v>
          </cell>
          <cell r="M25">
            <v>11</v>
          </cell>
          <cell r="N25">
            <v>10.333333333333332</v>
          </cell>
          <cell r="O25">
            <v>17.3</v>
          </cell>
          <cell r="P25">
            <v>15</v>
          </cell>
          <cell r="Q25">
            <v>17</v>
          </cell>
          <cell r="R25">
            <v>0</v>
          </cell>
          <cell r="S25">
            <v>0</v>
          </cell>
          <cell r="T25">
            <v>11</v>
          </cell>
          <cell r="U25">
            <v>43</v>
          </cell>
          <cell r="V25">
            <v>60</v>
          </cell>
        </row>
        <row r="26">
          <cell r="B26" t="str">
            <v>E022-01-1025/2020</v>
          </cell>
          <cell r="C26" t="str">
            <v>David Bundi WAWERU</v>
          </cell>
          <cell r="D26">
            <v>15</v>
          </cell>
          <cell r="E26">
            <v>19</v>
          </cell>
          <cell r="F26">
            <v>0</v>
          </cell>
          <cell r="G26">
            <v>5.6666666666666661</v>
          </cell>
          <cell r="H26">
            <v>5</v>
          </cell>
          <cell r="I26">
            <v>0</v>
          </cell>
          <cell r="J26">
            <v>2.5</v>
          </cell>
          <cell r="K26">
            <v>9</v>
          </cell>
          <cell r="L26">
            <v>8</v>
          </cell>
          <cell r="M26">
            <v>11</v>
          </cell>
          <cell r="N26">
            <v>9.3333333333333339</v>
          </cell>
          <cell r="O26">
            <v>17.5</v>
          </cell>
          <cell r="P26">
            <v>17</v>
          </cell>
          <cell r="Q26">
            <v>15</v>
          </cell>
          <cell r="R26">
            <v>0</v>
          </cell>
          <cell r="S26">
            <v>0</v>
          </cell>
          <cell r="T26">
            <v>8</v>
          </cell>
          <cell r="U26">
            <v>40</v>
          </cell>
          <cell r="V26">
            <v>58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10</v>
          </cell>
          <cell r="E27">
            <v>13</v>
          </cell>
          <cell r="F27">
            <v>0</v>
          </cell>
          <cell r="G27">
            <v>3.833333333333333</v>
          </cell>
          <cell r="H27">
            <v>5</v>
          </cell>
          <cell r="I27">
            <v>0</v>
          </cell>
          <cell r="J27">
            <v>2.5</v>
          </cell>
          <cell r="K27">
            <v>11</v>
          </cell>
          <cell r="L27">
            <v>8</v>
          </cell>
          <cell r="M27">
            <v>11</v>
          </cell>
          <cell r="N27">
            <v>10</v>
          </cell>
          <cell r="O27">
            <v>16.3</v>
          </cell>
          <cell r="P27">
            <v>11</v>
          </cell>
          <cell r="Q27">
            <v>15</v>
          </cell>
          <cell r="R27">
            <v>0</v>
          </cell>
          <cell r="S27">
            <v>0</v>
          </cell>
          <cell r="T27">
            <v>3</v>
          </cell>
          <cell r="U27">
            <v>29</v>
          </cell>
          <cell r="V27">
            <v>45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15</v>
          </cell>
          <cell r="E28">
            <v>10</v>
          </cell>
          <cell r="F28">
            <v>0</v>
          </cell>
          <cell r="G28">
            <v>4.1666666666666661</v>
          </cell>
          <cell r="H28">
            <v>6</v>
          </cell>
          <cell r="I28">
            <v>0</v>
          </cell>
          <cell r="J28">
            <v>3</v>
          </cell>
          <cell r="K28">
            <v>9</v>
          </cell>
          <cell r="L28">
            <v>8</v>
          </cell>
          <cell r="M28">
            <v>8</v>
          </cell>
          <cell r="N28">
            <v>8.3333333333333321</v>
          </cell>
          <cell r="O28">
            <v>15.5</v>
          </cell>
          <cell r="P28">
            <v>15</v>
          </cell>
          <cell r="Q28">
            <v>0</v>
          </cell>
          <cell r="R28">
            <v>10</v>
          </cell>
          <cell r="S28">
            <v>0</v>
          </cell>
          <cell r="T28">
            <v>11</v>
          </cell>
          <cell r="U28">
            <v>36</v>
          </cell>
          <cell r="V28">
            <v>52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14</v>
          </cell>
          <cell r="E29">
            <v>11</v>
          </cell>
          <cell r="F29">
            <v>0</v>
          </cell>
          <cell r="G29">
            <v>4.1666666666666661</v>
          </cell>
          <cell r="H29">
            <v>4</v>
          </cell>
          <cell r="I29">
            <v>0</v>
          </cell>
          <cell r="J29">
            <v>2</v>
          </cell>
          <cell r="K29">
            <v>10</v>
          </cell>
          <cell r="L29">
            <v>11</v>
          </cell>
          <cell r="M29">
            <v>10</v>
          </cell>
          <cell r="N29">
            <v>10.333333333333332</v>
          </cell>
          <cell r="O29">
            <v>16.5</v>
          </cell>
          <cell r="P29">
            <v>16</v>
          </cell>
          <cell r="Q29">
            <v>9</v>
          </cell>
          <cell r="R29">
            <v>8</v>
          </cell>
          <cell r="S29">
            <v>0</v>
          </cell>
          <cell r="T29">
            <v>0</v>
          </cell>
          <cell r="U29">
            <v>33</v>
          </cell>
          <cell r="V29">
            <v>50</v>
          </cell>
        </row>
        <row r="30">
          <cell r="B30" t="str">
            <v>E022-01-1029/2020</v>
          </cell>
          <cell r="C30" t="str">
            <v>George Muhia NGOTHO</v>
          </cell>
          <cell r="D30">
            <v>11</v>
          </cell>
          <cell r="E30">
            <v>16</v>
          </cell>
          <cell r="F30">
            <v>0</v>
          </cell>
          <cell r="G30">
            <v>4.5</v>
          </cell>
          <cell r="H30">
            <v>4</v>
          </cell>
          <cell r="I30">
            <v>0</v>
          </cell>
          <cell r="J30">
            <v>2</v>
          </cell>
          <cell r="K30">
            <v>9</v>
          </cell>
          <cell r="L30">
            <v>8</v>
          </cell>
          <cell r="M30">
            <v>10</v>
          </cell>
          <cell r="N30">
            <v>8.9999999999999982</v>
          </cell>
          <cell r="O30">
            <v>15.5</v>
          </cell>
          <cell r="P30">
            <v>13</v>
          </cell>
          <cell r="Q30">
            <v>15</v>
          </cell>
          <cell r="R30">
            <v>9.5</v>
          </cell>
          <cell r="S30">
            <v>0</v>
          </cell>
          <cell r="T30">
            <v>0</v>
          </cell>
          <cell r="U30">
            <v>37.5</v>
          </cell>
          <cell r="V30">
            <v>53</v>
          </cell>
        </row>
        <row r="31">
          <cell r="B31" t="str">
            <v>E022-01-1030/2020</v>
          </cell>
          <cell r="C31" t="str">
            <v>Denis Karanja NJUGUNA</v>
          </cell>
          <cell r="D31">
            <v>11</v>
          </cell>
          <cell r="E31">
            <v>14</v>
          </cell>
          <cell r="F31">
            <v>0</v>
          </cell>
          <cell r="G31">
            <v>4.1666666666666661</v>
          </cell>
          <cell r="H31">
            <v>5</v>
          </cell>
          <cell r="I31">
            <v>0</v>
          </cell>
          <cell r="J31">
            <v>2.5</v>
          </cell>
          <cell r="K31">
            <v>9</v>
          </cell>
          <cell r="L31">
            <v>8</v>
          </cell>
          <cell r="M31">
            <v>9</v>
          </cell>
          <cell r="N31">
            <v>8.6666666666666661</v>
          </cell>
          <cell r="O31">
            <v>15.3</v>
          </cell>
          <cell r="P31">
            <v>20</v>
          </cell>
          <cell r="Q31">
            <v>0</v>
          </cell>
          <cell r="R31">
            <v>13</v>
          </cell>
          <cell r="S31">
            <v>0</v>
          </cell>
          <cell r="T31">
            <v>13</v>
          </cell>
          <cell r="U31">
            <v>46</v>
          </cell>
          <cell r="V31">
            <v>61</v>
          </cell>
        </row>
        <row r="32">
          <cell r="B32" t="str">
            <v>E022-01-1031/2020</v>
          </cell>
          <cell r="C32" t="str">
            <v>Alex Kamau WANGARI</v>
          </cell>
          <cell r="D32">
            <v>10</v>
          </cell>
          <cell r="E32">
            <v>11</v>
          </cell>
          <cell r="F32">
            <v>0</v>
          </cell>
          <cell r="G32">
            <v>3.5</v>
          </cell>
          <cell r="H32">
            <v>6</v>
          </cell>
          <cell r="I32">
            <v>0</v>
          </cell>
          <cell r="J32">
            <v>3</v>
          </cell>
          <cell r="K32">
            <v>11</v>
          </cell>
          <cell r="L32">
            <v>9</v>
          </cell>
          <cell r="M32">
            <v>11</v>
          </cell>
          <cell r="N32">
            <v>10.333333333333332</v>
          </cell>
          <cell r="O32">
            <v>16.8</v>
          </cell>
          <cell r="P32">
            <v>19</v>
          </cell>
          <cell r="Q32">
            <v>15</v>
          </cell>
          <cell r="R32">
            <v>12.5</v>
          </cell>
          <cell r="S32">
            <v>0</v>
          </cell>
          <cell r="T32">
            <v>0</v>
          </cell>
          <cell r="U32">
            <v>46.5</v>
          </cell>
          <cell r="V32">
            <v>63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20</v>
          </cell>
          <cell r="E33">
            <v>14</v>
          </cell>
          <cell r="F33">
            <v>0</v>
          </cell>
          <cell r="G33">
            <v>5.6666666666666661</v>
          </cell>
          <cell r="H33">
            <v>6</v>
          </cell>
          <cell r="I33">
            <v>0</v>
          </cell>
          <cell r="J33">
            <v>3</v>
          </cell>
          <cell r="K33">
            <v>9</v>
          </cell>
          <cell r="L33">
            <v>9</v>
          </cell>
          <cell r="M33">
            <v>8</v>
          </cell>
          <cell r="N33">
            <v>8.6666666666666661</v>
          </cell>
          <cell r="O33">
            <v>17.3</v>
          </cell>
          <cell r="P33">
            <v>24</v>
          </cell>
          <cell r="Q33">
            <v>0</v>
          </cell>
          <cell r="R33">
            <v>0</v>
          </cell>
          <cell r="S33">
            <v>14</v>
          </cell>
          <cell r="T33">
            <v>12</v>
          </cell>
          <cell r="U33">
            <v>50</v>
          </cell>
          <cell r="V33">
            <v>67</v>
          </cell>
        </row>
        <row r="34">
          <cell r="B34" t="str">
            <v>E022-01-1033/2020</v>
          </cell>
          <cell r="C34" t="str">
            <v>Simon Mwaura GICHIRI</v>
          </cell>
          <cell r="D34">
            <v>17</v>
          </cell>
          <cell r="E34">
            <v>12</v>
          </cell>
          <cell r="F34">
            <v>0</v>
          </cell>
          <cell r="G34">
            <v>4.833333333333333</v>
          </cell>
          <cell r="H34">
            <v>6</v>
          </cell>
          <cell r="I34">
            <v>0</v>
          </cell>
          <cell r="J34">
            <v>3</v>
          </cell>
          <cell r="K34">
            <v>11</v>
          </cell>
          <cell r="L34">
            <v>9</v>
          </cell>
          <cell r="M34">
            <v>9</v>
          </cell>
          <cell r="N34">
            <v>9.6666666666666661</v>
          </cell>
          <cell r="O34">
            <v>17.5</v>
          </cell>
          <cell r="P34">
            <v>21</v>
          </cell>
          <cell r="Q34">
            <v>0</v>
          </cell>
          <cell r="R34">
            <v>13.5</v>
          </cell>
          <cell r="S34">
            <v>0</v>
          </cell>
          <cell r="T34">
            <v>13</v>
          </cell>
          <cell r="U34">
            <v>47.5</v>
          </cell>
          <cell r="V34">
            <v>65</v>
          </cell>
        </row>
        <row r="35">
          <cell r="B35" t="str">
            <v>E022-01-1035/2020</v>
          </cell>
          <cell r="C35" t="str">
            <v>Agnes Mulekye MUTEMI</v>
          </cell>
          <cell r="D35">
            <v>10</v>
          </cell>
          <cell r="E35">
            <v>15</v>
          </cell>
          <cell r="F35">
            <v>0</v>
          </cell>
          <cell r="G35">
            <v>4.1666666666666661</v>
          </cell>
          <cell r="H35">
            <v>5</v>
          </cell>
          <cell r="I35">
            <v>0</v>
          </cell>
          <cell r="J35">
            <v>2.5</v>
          </cell>
          <cell r="K35">
            <v>10</v>
          </cell>
          <cell r="L35">
            <v>10</v>
          </cell>
          <cell r="M35">
            <v>10</v>
          </cell>
          <cell r="N35">
            <v>10</v>
          </cell>
          <cell r="O35">
            <v>16.7</v>
          </cell>
          <cell r="P35">
            <v>21</v>
          </cell>
          <cell r="Q35">
            <v>0</v>
          </cell>
          <cell r="R35">
            <v>0</v>
          </cell>
          <cell r="S35">
            <v>13</v>
          </cell>
          <cell r="T35">
            <v>8</v>
          </cell>
          <cell r="U35">
            <v>42</v>
          </cell>
          <cell r="V35">
            <v>59</v>
          </cell>
        </row>
        <row r="36">
          <cell r="B36" t="str">
            <v>E022-01-1038/2020</v>
          </cell>
          <cell r="C36" t="str">
            <v>Ian Kamau NJUGUNA</v>
          </cell>
          <cell r="D36">
            <v>10</v>
          </cell>
          <cell r="E36">
            <v>13</v>
          </cell>
          <cell r="F36">
            <v>0</v>
          </cell>
          <cell r="G36">
            <v>3.833333333333333</v>
          </cell>
          <cell r="H36">
            <v>4</v>
          </cell>
          <cell r="I36">
            <v>0</v>
          </cell>
          <cell r="J36">
            <v>2</v>
          </cell>
          <cell r="K36">
            <v>11</v>
          </cell>
          <cell r="L36">
            <v>9</v>
          </cell>
          <cell r="M36">
            <v>8</v>
          </cell>
          <cell r="N36">
            <v>9.3333333333333339</v>
          </cell>
          <cell r="O36">
            <v>15.2</v>
          </cell>
          <cell r="P36">
            <v>12</v>
          </cell>
          <cell r="Q36">
            <v>0</v>
          </cell>
          <cell r="R36">
            <v>5.5</v>
          </cell>
          <cell r="S36">
            <v>0</v>
          </cell>
          <cell r="T36">
            <v>7</v>
          </cell>
          <cell r="U36">
            <v>24.5</v>
          </cell>
          <cell r="V36">
            <v>40</v>
          </cell>
        </row>
        <row r="37">
          <cell r="B37" t="str">
            <v>E022-01-1040/2020</v>
          </cell>
          <cell r="C37" t="str">
            <v>Salome Mukuhi KIIRIA</v>
          </cell>
          <cell r="D37">
            <v>21</v>
          </cell>
          <cell r="E37">
            <v>19</v>
          </cell>
          <cell r="F37">
            <v>0</v>
          </cell>
          <cell r="G37">
            <v>6.6666666666666661</v>
          </cell>
          <cell r="H37">
            <v>6</v>
          </cell>
          <cell r="I37">
            <v>0</v>
          </cell>
          <cell r="J37">
            <v>3</v>
          </cell>
          <cell r="K37">
            <v>10</v>
          </cell>
          <cell r="L37">
            <v>8</v>
          </cell>
          <cell r="M37">
            <v>10</v>
          </cell>
          <cell r="N37">
            <v>9.3333333333333339</v>
          </cell>
          <cell r="O37">
            <v>19</v>
          </cell>
          <cell r="P37">
            <v>24</v>
          </cell>
          <cell r="Q37">
            <v>0</v>
          </cell>
          <cell r="R37">
            <v>15</v>
          </cell>
          <cell r="S37">
            <v>0</v>
          </cell>
          <cell r="T37">
            <v>16</v>
          </cell>
          <cell r="U37">
            <v>55</v>
          </cell>
          <cell r="V37">
            <v>74</v>
          </cell>
        </row>
        <row r="38">
          <cell r="B38" t="str">
            <v>E022-01-1041/2020</v>
          </cell>
          <cell r="C38" t="str">
            <v>Moses Mwangi KANGETHE</v>
          </cell>
          <cell r="D38">
            <v>10</v>
          </cell>
          <cell r="E38">
            <v>13</v>
          </cell>
          <cell r="F38">
            <v>0</v>
          </cell>
          <cell r="G38">
            <v>3.833333333333333</v>
          </cell>
          <cell r="H38">
            <v>4</v>
          </cell>
          <cell r="I38">
            <v>0</v>
          </cell>
          <cell r="J38">
            <v>2</v>
          </cell>
          <cell r="K38">
            <v>11</v>
          </cell>
          <cell r="L38">
            <v>11</v>
          </cell>
          <cell r="M38">
            <v>11</v>
          </cell>
          <cell r="N38">
            <v>10.999999999999998</v>
          </cell>
          <cell r="O38">
            <v>16.8</v>
          </cell>
          <cell r="P38">
            <v>16</v>
          </cell>
          <cell r="Q38">
            <v>8</v>
          </cell>
          <cell r="R38">
            <v>0</v>
          </cell>
          <cell r="S38">
            <v>10</v>
          </cell>
          <cell r="T38">
            <v>0</v>
          </cell>
          <cell r="U38">
            <v>34</v>
          </cell>
          <cell r="V38">
            <v>51</v>
          </cell>
        </row>
        <row r="39">
          <cell r="B39" t="str">
            <v>E022-01-1042/2020</v>
          </cell>
          <cell r="C39" t="str">
            <v>Stephen Munzyu MAINGI</v>
          </cell>
          <cell r="D39">
            <v>20</v>
          </cell>
          <cell r="E39">
            <v>14</v>
          </cell>
          <cell r="F39">
            <v>0</v>
          </cell>
          <cell r="G39">
            <v>5.6666666666666661</v>
          </cell>
          <cell r="H39">
            <v>4</v>
          </cell>
          <cell r="I39">
            <v>0</v>
          </cell>
          <cell r="J39">
            <v>2</v>
          </cell>
          <cell r="K39">
            <v>9</v>
          </cell>
          <cell r="L39">
            <v>10</v>
          </cell>
          <cell r="M39">
            <v>10</v>
          </cell>
          <cell r="N39">
            <v>9.6666666666666661</v>
          </cell>
          <cell r="O39">
            <v>17.3</v>
          </cell>
          <cell r="P39">
            <v>19</v>
          </cell>
          <cell r="Q39">
            <v>13</v>
          </cell>
          <cell r="R39">
            <v>13</v>
          </cell>
          <cell r="S39">
            <v>0</v>
          </cell>
          <cell r="T39">
            <v>0</v>
          </cell>
          <cell r="U39">
            <v>45</v>
          </cell>
          <cell r="V39">
            <v>62</v>
          </cell>
        </row>
        <row r="40">
          <cell r="B40" t="str">
            <v>E022-01-1043/2020</v>
          </cell>
          <cell r="C40" t="str">
            <v>Amos Sila MULWA</v>
          </cell>
          <cell r="D40">
            <v>19</v>
          </cell>
          <cell r="E40">
            <v>15</v>
          </cell>
          <cell r="F40">
            <v>0</v>
          </cell>
          <cell r="G40">
            <v>5.6666666666666661</v>
          </cell>
          <cell r="H40">
            <v>6</v>
          </cell>
          <cell r="I40">
            <v>0</v>
          </cell>
          <cell r="J40">
            <v>3</v>
          </cell>
          <cell r="K40">
            <v>10</v>
          </cell>
          <cell r="L40">
            <v>11</v>
          </cell>
          <cell r="M40">
            <v>8</v>
          </cell>
          <cell r="N40">
            <v>9.6666666666666661</v>
          </cell>
          <cell r="O40">
            <v>18.3</v>
          </cell>
          <cell r="P40">
            <v>20</v>
          </cell>
          <cell r="Q40">
            <v>15</v>
          </cell>
          <cell r="R40">
            <v>0</v>
          </cell>
          <cell r="S40">
            <v>0</v>
          </cell>
          <cell r="T40">
            <v>12</v>
          </cell>
          <cell r="U40">
            <v>47</v>
          </cell>
          <cell r="V40">
            <v>65</v>
          </cell>
        </row>
        <row r="41">
          <cell r="B41" t="str">
            <v>E022-01-1044/2020</v>
          </cell>
          <cell r="C41" t="str">
            <v>Muthawa KIVAA</v>
          </cell>
          <cell r="D41">
            <v>13</v>
          </cell>
          <cell r="E41">
            <v>12</v>
          </cell>
          <cell r="F41">
            <v>0</v>
          </cell>
          <cell r="G41">
            <v>4.166666666666667</v>
          </cell>
          <cell r="H41">
            <v>6</v>
          </cell>
          <cell r="I41">
            <v>0</v>
          </cell>
          <cell r="J41">
            <v>3</v>
          </cell>
          <cell r="K41">
            <v>9</v>
          </cell>
          <cell r="L41">
            <v>11</v>
          </cell>
          <cell r="M41">
            <v>11</v>
          </cell>
          <cell r="N41">
            <v>10.333333333333332</v>
          </cell>
          <cell r="O41">
            <v>17.5</v>
          </cell>
          <cell r="P41">
            <v>21</v>
          </cell>
          <cell r="Q41">
            <v>0</v>
          </cell>
          <cell r="R41">
            <v>10</v>
          </cell>
          <cell r="S41">
            <v>12</v>
          </cell>
          <cell r="T41">
            <v>0</v>
          </cell>
          <cell r="U41">
            <v>43</v>
          </cell>
          <cell r="V41">
            <v>61</v>
          </cell>
        </row>
        <row r="42">
          <cell r="B42" t="str">
            <v>E022-01-1045/2020</v>
          </cell>
          <cell r="C42" t="str">
            <v>Joshua Maina KAMAU</v>
          </cell>
          <cell r="D42">
            <v>19</v>
          </cell>
          <cell r="E42">
            <v>12</v>
          </cell>
          <cell r="F42">
            <v>0</v>
          </cell>
          <cell r="G42">
            <v>5.1666666666666661</v>
          </cell>
          <cell r="H42">
            <v>4</v>
          </cell>
          <cell r="I42">
            <v>0</v>
          </cell>
          <cell r="J42">
            <v>2</v>
          </cell>
          <cell r="K42">
            <v>11</v>
          </cell>
          <cell r="L42">
            <v>9</v>
          </cell>
          <cell r="M42">
            <v>8</v>
          </cell>
          <cell r="N42">
            <v>9.3333333333333339</v>
          </cell>
          <cell r="O42">
            <v>16.5</v>
          </cell>
          <cell r="P42">
            <v>20</v>
          </cell>
          <cell r="Q42">
            <v>10</v>
          </cell>
          <cell r="R42">
            <v>0</v>
          </cell>
          <cell r="S42">
            <v>0</v>
          </cell>
          <cell r="T42">
            <v>3</v>
          </cell>
          <cell r="U42">
            <v>33</v>
          </cell>
          <cell r="V42">
            <v>50</v>
          </cell>
        </row>
        <row r="43">
          <cell r="B43" t="str">
            <v>E022-01-1046/2020</v>
          </cell>
          <cell r="C43" t="str">
            <v>Sally Kinya KIMATHI</v>
          </cell>
          <cell r="D43">
            <v>19</v>
          </cell>
          <cell r="E43">
            <v>18</v>
          </cell>
          <cell r="F43">
            <v>0</v>
          </cell>
          <cell r="G43">
            <v>6.166666666666667</v>
          </cell>
          <cell r="H43">
            <v>5</v>
          </cell>
          <cell r="I43">
            <v>0</v>
          </cell>
          <cell r="J43">
            <v>2.5</v>
          </cell>
          <cell r="K43">
            <v>11</v>
          </cell>
          <cell r="L43">
            <v>8</v>
          </cell>
          <cell r="M43">
            <v>11</v>
          </cell>
          <cell r="N43">
            <v>10</v>
          </cell>
          <cell r="O43">
            <v>18.7</v>
          </cell>
          <cell r="P43">
            <v>22</v>
          </cell>
          <cell r="Q43">
            <v>18</v>
          </cell>
          <cell r="R43">
            <v>0</v>
          </cell>
          <cell r="S43">
            <v>16</v>
          </cell>
          <cell r="T43">
            <v>0</v>
          </cell>
          <cell r="U43">
            <v>56</v>
          </cell>
          <cell r="V43">
            <v>75</v>
          </cell>
        </row>
        <row r="44">
          <cell r="B44" t="str">
            <v>E022-01-1047/2020</v>
          </cell>
          <cell r="C44" t="str">
            <v>Angela Waithera MAINA</v>
          </cell>
          <cell r="D44">
            <v>11</v>
          </cell>
          <cell r="E44">
            <v>12</v>
          </cell>
          <cell r="F44">
            <v>0</v>
          </cell>
          <cell r="G44">
            <v>3.833333333333333</v>
          </cell>
          <cell r="H44">
            <v>5</v>
          </cell>
          <cell r="I44">
            <v>0</v>
          </cell>
          <cell r="J44">
            <v>2.5</v>
          </cell>
          <cell r="K44">
            <v>9</v>
          </cell>
          <cell r="L44">
            <v>9</v>
          </cell>
          <cell r="M44">
            <v>11</v>
          </cell>
          <cell r="N44">
            <v>9.6666666666666661</v>
          </cell>
          <cell r="O44">
            <v>16</v>
          </cell>
          <cell r="P44">
            <v>13</v>
          </cell>
          <cell r="Q44">
            <v>12</v>
          </cell>
          <cell r="R44">
            <v>0</v>
          </cell>
          <cell r="S44">
            <v>4</v>
          </cell>
          <cell r="T44">
            <v>0</v>
          </cell>
          <cell r="U44">
            <v>29</v>
          </cell>
          <cell r="V44">
            <v>45</v>
          </cell>
        </row>
        <row r="45">
          <cell r="B45" t="str">
            <v>E022-01-1048/2020</v>
          </cell>
          <cell r="C45" t="str">
            <v>Tony Clinton MUTUMA</v>
          </cell>
          <cell r="D45">
            <v>14</v>
          </cell>
          <cell r="E45">
            <v>16</v>
          </cell>
          <cell r="F45">
            <v>0</v>
          </cell>
          <cell r="G45">
            <v>5</v>
          </cell>
          <cell r="H45">
            <v>4</v>
          </cell>
          <cell r="I45">
            <v>0</v>
          </cell>
          <cell r="J45">
            <v>2</v>
          </cell>
          <cell r="K45">
            <v>10</v>
          </cell>
          <cell r="L45">
            <v>8</v>
          </cell>
          <cell r="M45">
            <v>11</v>
          </cell>
          <cell r="N45">
            <v>9.6666666666666661</v>
          </cell>
          <cell r="O45">
            <v>16.7</v>
          </cell>
          <cell r="P45">
            <v>19</v>
          </cell>
          <cell r="Q45">
            <v>13</v>
          </cell>
          <cell r="R45">
            <v>7.5</v>
          </cell>
          <cell r="S45">
            <v>0</v>
          </cell>
          <cell r="T45">
            <v>0</v>
          </cell>
          <cell r="U45">
            <v>39.5</v>
          </cell>
          <cell r="V45">
            <v>56</v>
          </cell>
        </row>
        <row r="46">
          <cell r="B46" t="str">
            <v>E022-01-1050/2020</v>
          </cell>
          <cell r="C46" t="str">
            <v>Lewis Murithi MWENDA</v>
          </cell>
          <cell r="D46">
            <v>24</v>
          </cell>
          <cell r="E46">
            <v>20</v>
          </cell>
          <cell r="F46">
            <v>0</v>
          </cell>
          <cell r="G46">
            <v>7.3333333333333339</v>
          </cell>
          <cell r="H46">
            <v>4</v>
          </cell>
          <cell r="I46">
            <v>0</v>
          </cell>
          <cell r="J46">
            <v>2</v>
          </cell>
          <cell r="K46">
            <v>9</v>
          </cell>
          <cell r="L46">
            <v>8</v>
          </cell>
          <cell r="M46">
            <v>11</v>
          </cell>
          <cell r="N46">
            <v>9.3333333333333339</v>
          </cell>
          <cell r="O46">
            <v>18.7</v>
          </cell>
          <cell r="P46">
            <v>27</v>
          </cell>
          <cell r="Q46">
            <v>0</v>
          </cell>
          <cell r="R46">
            <v>0</v>
          </cell>
          <cell r="S46">
            <v>15</v>
          </cell>
          <cell r="T46">
            <v>16</v>
          </cell>
          <cell r="U46">
            <v>58</v>
          </cell>
          <cell r="V46">
            <v>77</v>
          </cell>
        </row>
        <row r="47">
          <cell r="B47" t="str">
            <v>E022-01-1052/2020</v>
          </cell>
          <cell r="C47" t="str">
            <v>Victor MWIRIGI</v>
          </cell>
          <cell r="D47">
            <v>12</v>
          </cell>
          <cell r="E47">
            <v>14</v>
          </cell>
          <cell r="F47">
            <v>0</v>
          </cell>
          <cell r="G47">
            <v>4.3333333333333339</v>
          </cell>
          <cell r="H47">
            <v>5</v>
          </cell>
          <cell r="I47">
            <v>0</v>
          </cell>
          <cell r="J47">
            <v>2.5</v>
          </cell>
          <cell r="K47">
            <v>9</v>
          </cell>
          <cell r="L47">
            <v>11</v>
          </cell>
          <cell r="M47">
            <v>9</v>
          </cell>
          <cell r="N47">
            <v>9.6666666666666661</v>
          </cell>
          <cell r="O47">
            <v>16.5</v>
          </cell>
          <cell r="P47">
            <v>21</v>
          </cell>
          <cell r="Q47">
            <v>0</v>
          </cell>
          <cell r="R47">
            <v>7.5</v>
          </cell>
          <cell r="S47">
            <v>10</v>
          </cell>
          <cell r="T47">
            <v>0</v>
          </cell>
          <cell r="U47">
            <v>38.5</v>
          </cell>
          <cell r="V47">
            <v>55</v>
          </cell>
        </row>
        <row r="48">
          <cell r="B48" t="str">
            <v>E022-01-1054/2020</v>
          </cell>
          <cell r="C48" t="str">
            <v>Julius Righa MGHANGA</v>
          </cell>
          <cell r="D48">
            <v>14</v>
          </cell>
          <cell r="E48">
            <v>12</v>
          </cell>
          <cell r="F48">
            <v>0</v>
          </cell>
          <cell r="G48">
            <v>4.3333333333333339</v>
          </cell>
          <cell r="H48">
            <v>5</v>
          </cell>
          <cell r="I48">
            <v>0</v>
          </cell>
          <cell r="J48">
            <v>2.5</v>
          </cell>
          <cell r="K48">
            <v>11</v>
          </cell>
          <cell r="L48">
            <v>8</v>
          </cell>
          <cell r="M48">
            <v>9</v>
          </cell>
          <cell r="N48">
            <v>9.3333333333333339</v>
          </cell>
          <cell r="O48">
            <v>16.2</v>
          </cell>
          <cell r="P48">
            <v>23</v>
          </cell>
          <cell r="Q48">
            <v>14</v>
          </cell>
          <cell r="R48">
            <v>0</v>
          </cell>
          <cell r="S48">
            <v>0</v>
          </cell>
          <cell r="T48">
            <v>10</v>
          </cell>
          <cell r="U48">
            <v>47</v>
          </cell>
          <cell r="V48">
            <v>63</v>
          </cell>
        </row>
        <row r="49">
          <cell r="B49" t="str">
            <v>E022-01-1055/2020</v>
          </cell>
          <cell r="C49" t="str">
            <v>Joe Albert NGIGI</v>
          </cell>
          <cell r="D49">
            <v>15</v>
          </cell>
          <cell r="E49">
            <v>16</v>
          </cell>
          <cell r="F49">
            <v>0</v>
          </cell>
          <cell r="G49">
            <v>5.1666666666666661</v>
          </cell>
          <cell r="H49">
            <v>4</v>
          </cell>
          <cell r="I49">
            <v>0</v>
          </cell>
          <cell r="J49">
            <v>2</v>
          </cell>
          <cell r="K49">
            <v>9</v>
          </cell>
          <cell r="L49">
            <v>11</v>
          </cell>
          <cell r="M49">
            <v>9</v>
          </cell>
          <cell r="N49">
            <v>9.6666666666666661</v>
          </cell>
          <cell r="O49">
            <v>16.8</v>
          </cell>
          <cell r="P49">
            <v>28</v>
          </cell>
          <cell r="Q49">
            <v>0</v>
          </cell>
          <cell r="R49">
            <v>0</v>
          </cell>
          <cell r="S49">
            <v>14</v>
          </cell>
          <cell r="T49">
            <v>10</v>
          </cell>
          <cell r="U49">
            <v>52</v>
          </cell>
          <cell r="V49">
            <v>69</v>
          </cell>
        </row>
        <row r="50">
          <cell r="B50" t="str">
            <v>E022-01-1056/2020</v>
          </cell>
          <cell r="C50" t="str">
            <v>Michael Adrian NGURU</v>
          </cell>
          <cell r="D50">
            <v>13</v>
          </cell>
          <cell r="E50">
            <v>10</v>
          </cell>
          <cell r="F50">
            <v>0</v>
          </cell>
          <cell r="G50">
            <v>3.833333333333333</v>
          </cell>
          <cell r="H50">
            <v>4</v>
          </cell>
          <cell r="I50">
            <v>0</v>
          </cell>
          <cell r="J50">
            <v>2</v>
          </cell>
          <cell r="K50">
            <v>10</v>
          </cell>
          <cell r="L50">
            <v>11</v>
          </cell>
          <cell r="M50">
            <v>9</v>
          </cell>
          <cell r="N50">
            <v>10</v>
          </cell>
          <cell r="O50">
            <v>15.8</v>
          </cell>
          <cell r="P50">
            <v>13</v>
          </cell>
          <cell r="Q50">
            <v>11</v>
          </cell>
          <cell r="R50">
            <v>0</v>
          </cell>
          <cell r="S50">
            <v>0</v>
          </cell>
          <cell r="T50">
            <v>8</v>
          </cell>
          <cell r="U50">
            <v>32</v>
          </cell>
          <cell r="V50">
            <v>48</v>
          </cell>
        </row>
        <row r="51">
          <cell r="B51" t="str">
            <v>E022-01-1057/2020</v>
          </cell>
          <cell r="C51" t="str">
            <v>Gad Kimathi MURITHI</v>
          </cell>
          <cell r="D51">
            <v>13</v>
          </cell>
          <cell r="E51">
            <v>12</v>
          </cell>
          <cell r="F51">
            <v>0</v>
          </cell>
          <cell r="G51">
            <v>4.166666666666667</v>
          </cell>
          <cell r="H51">
            <v>5</v>
          </cell>
          <cell r="I51">
            <v>0</v>
          </cell>
          <cell r="J51">
            <v>2.5</v>
          </cell>
          <cell r="K51">
            <v>11</v>
          </cell>
          <cell r="L51">
            <v>9</v>
          </cell>
          <cell r="M51">
            <v>10</v>
          </cell>
          <cell r="N51">
            <v>10</v>
          </cell>
          <cell r="O51">
            <v>16.7</v>
          </cell>
          <cell r="P51">
            <v>21</v>
          </cell>
          <cell r="Q51">
            <v>0</v>
          </cell>
          <cell r="R51">
            <v>13</v>
          </cell>
          <cell r="S51">
            <v>0</v>
          </cell>
          <cell r="T51">
            <v>10</v>
          </cell>
          <cell r="U51">
            <v>44</v>
          </cell>
          <cell r="V51">
            <v>61</v>
          </cell>
        </row>
        <row r="52">
          <cell r="B52" t="str">
            <v>E022-01-1058/2020</v>
          </cell>
          <cell r="C52" t="str">
            <v>Brighton Kariuki MURANGIRI</v>
          </cell>
          <cell r="D52">
            <v>11</v>
          </cell>
          <cell r="E52">
            <v>12</v>
          </cell>
          <cell r="F52">
            <v>0</v>
          </cell>
          <cell r="G52">
            <v>3.833333333333333</v>
          </cell>
          <cell r="H52">
            <v>5</v>
          </cell>
          <cell r="I52">
            <v>0</v>
          </cell>
          <cell r="J52">
            <v>2.5</v>
          </cell>
          <cell r="K52">
            <v>9</v>
          </cell>
          <cell r="L52">
            <v>10</v>
          </cell>
          <cell r="M52">
            <v>10</v>
          </cell>
          <cell r="N52">
            <v>9.6666666666666661</v>
          </cell>
          <cell r="O52">
            <v>16</v>
          </cell>
          <cell r="P52">
            <v>24</v>
          </cell>
          <cell r="Q52">
            <v>0</v>
          </cell>
          <cell r="R52">
            <v>11</v>
          </cell>
          <cell r="S52">
            <v>0</v>
          </cell>
          <cell r="T52">
            <v>11</v>
          </cell>
          <cell r="U52">
            <v>46</v>
          </cell>
          <cell r="V52">
            <v>62</v>
          </cell>
        </row>
        <row r="53">
          <cell r="B53" t="str">
            <v>E022-01-1060/2020</v>
          </cell>
          <cell r="C53" t="str">
            <v>Joshua NYANDWAKI</v>
          </cell>
          <cell r="D53">
            <v>15</v>
          </cell>
          <cell r="E53">
            <v>14</v>
          </cell>
          <cell r="F53">
            <v>0</v>
          </cell>
          <cell r="G53">
            <v>4.833333333333333</v>
          </cell>
          <cell r="H53">
            <v>6</v>
          </cell>
          <cell r="I53">
            <v>0</v>
          </cell>
          <cell r="J53">
            <v>3</v>
          </cell>
          <cell r="K53">
            <v>10</v>
          </cell>
          <cell r="L53">
            <v>9</v>
          </cell>
          <cell r="M53">
            <v>10</v>
          </cell>
          <cell r="N53">
            <v>9.6666666666666661</v>
          </cell>
          <cell r="O53">
            <v>17.5</v>
          </cell>
          <cell r="P53">
            <v>11</v>
          </cell>
          <cell r="Q53">
            <v>0</v>
          </cell>
          <cell r="R53">
            <v>0</v>
          </cell>
          <cell r="S53">
            <v>4</v>
          </cell>
          <cell r="T53">
            <v>9</v>
          </cell>
          <cell r="U53">
            <v>24</v>
          </cell>
          <cell r="V53">
            <v>42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13</v>
          </cell>
          <cell r="E54">
            <v>14</v>
          </cell>
          <cell r="F54">
            <v>0</v>
          </cell>
          <cell r="G54">
            <v>4.5</v>
          </cell>
          <cell r="H54">
            <v>5</v>
          </cell>
          <cell r="I54">
            <v>0</v>
          </cell>
          <cell r="J54">
            <v>2.5</v>
          </cell>
          <cell r="K54">
            <v>9</v>
          </cell>
          <cell r="L54">
            <v>10</v>
          </cell>
          <cell r="M54">
            <v>8</v>
          </cell>
          <cell r="N54">
            <v>8.9999999999999982</v>
          </cell>
          <cell r="O54">
            <v>16</v>
          </cell>
          <cell r="P54">
            <v>17</v>
          </cell>
          <cell r="Q54">
            <v>10</v>
          </cell>
          <cell r="R54">
            <v>0</v>
          </cell>
          <cell r="S54">
            <v>5</v>
          </cell>
          <cell r="T54">
            <v>0</v>
          </cell>
          <cell r="U54">
            <v>32</v>
          </cell>
          <cell r="V54">
            <v>48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14</v>
          </cell>
          <cell r="E55">
            <v>10</v>
          </cell>
          <cell r="F55">
            <v>0</v>
          </cell>
          <cell r="G55">
            <v>4</v>
          </cell>
          <cell r="H55">
            <v>5</v>
          </cell>
          <cell r="I55">
            <v>0</v>
          </cell>
          <cell r="J55">
            <v>2.5</v>
          </cell>
          <cell r="K55">
            <v>9</v>
          </cell>
          <cell r="L55">
            <v>11</v>
          </cell>
          <cell r="M55">
            <v>10</v>
          </cell>
          <cell r="N55">
            <v>10</v>
          </cell>
          <cell r="O55">
            <v>16.5</v>
          </cell>
          <cell r="P55">
            <v>21</v>
          </cell>
          <cell r="Q55">
            <v>0</v>
          </cell>
          <cell r="R55">
            <v>8</v>
          </cell>
          <cell r="S55">
            <v>14</v>
          </cell>
          <cell r="T55">
            <v>0</v>
          </cell>
          <cell r="U55">
            <v>43</v>
          </cell>
          <cell r="V55">
            <v>60</v>
          </cell>
        </row>
        <row r="56">
          <cell r="B56" t="str">
            <v>E022-01-1063/2020</v>
          </cell>
          <cell r="C56" t="str">
            <v>Tracy Atieno OCHIENG</v>
          </cell>
          <cell r="D56">
            <v>10</v>
          </cell>
          <cell r="E56">
            <v>20</v>
          </cell>
          <cell r="F56">
            <v>0</v>
          </cell>
          <cell r="G56">
            <v>5</v>
          </cell>
          <cell r="H56">
            <v>6</v>
          </cell>
          <cell r="I56">
            <v>0</v>
          </cell>
          <cell r="J56">
            <v>3</v>
          </cell>
          <cell r="K56">
            <v>11</v>
          </cell>
          <cell r="L56">
            <v>9</v>
          </cell>
          <cell r="M56">
            <v>9</v>
          </cell>
          <cell r="N56">
            <v>9.6666666666666661</v>
          </cell>
          <cell r="O56">
            <v>17.7</v>
          </cell>
          <cell r="P56">
            <v>17</v>
          </cell>
          <cell r="Q56">
            <v>10</v>
          </cell>
          <cell r="R56">
            <v>0</v>
          </cell>
          <cell r="S56">
            <v>0</v>
          </cell>
          <cell r="T56">
            <v>9</v>
          </cell>
          <cell r="U56">
            <v>36</v>
          </cell>
          <cell r="V56">
            <v>54</v>
          </cell>
        </row>
        <row r="57">
          <cell r="B57" t="str">
            <v>E022-01-1064/2020</v>
          </cell>
          <cell r="C57" t="str">
            <v>Michael OMOLO</v>
          </cell>
          <cell r="D57">
            <v>14</v>
          </cell>
          <cell r="E57">
            <v>12</v>
          </cell>
          <cell r="F57">
            <v>0</v>
          </cell>
          <cell r="G57">
            <v>4.3333333333333339</v>
          </cell>
          <cell r="H57">
            <v>5</v>
          </cell>
          <cell r="I57">
            <v>0</v>
          </cell>
          <cell r="J57">
            <v>2.5</v>
          </cell>
          <cell r="K57">
            <v>10</v>
          </cell>
          <cell r="L57">
            <v>9</v>
          </cell>
          <cell r="M57">
            <v>9</v>
          </cell>
          <cell r="N57">
            <v>9.3333333333333339</v>
          </cell>
          <cell r="O57">
            <v>16.2</v>
          </cell>
          <cell r="P57">
            <v>20</v>
          </cell>
          <cell r="Q57">
            <v>9</v>
          </cell>
          <cell r="R57">
            <v>0</v>
          </cell>
          <cell r="S57">
            <v>10</v>
          </cell>
          <cell r="T57">
            <v>0</v>
          </cell>
          <cell r="U57">
            <v>39</v>
          </cell>
          <cell r="V57">
            <v>55</v>
          </cell>
        </row>
        <row r="58">
          <cell r="B58" t="str">
            <v>E022-01-1065/2020</v>
          </cell>
          <cell r="C58" t="str">
            <v>Brian Kiprono KOTON</v>
          </cell>
          <cell r="D58">
            <v>14</v>
          </cell>
          <cell r="E58">
            <v>10</v>
          </cell>
          <cell r="F58">
            <v>0</v>
          </cell>
          <cell r="G58">
            <v>4</v>
          </cell>
          <cell r="H58">
            <v>5</v>
          </cell>
          <cell r="I58">
            <v>0</v>
          </cell>
          <cell r="J58">
            <v>2.5</v>
          </cell>
          <cell r="K58">
            <v>11</v>
          </cell>
          <cell r="L58">
            <v>11</v>
          </cell>
          <cell r="M58">
            <v>8</v>
          </cell>
          <cell r="N58">
            <v>10</v>
          </cell>
          <cell r="O58">
            <v>16.5</v>
          </cell>
          <cell r="P58">
            <v>17</v>
          </cell>
          <cell r="Q58">
            <v>0</v>
          </cell>
          <cell r="R58">
            <v>7</v>
          </cell>
          <cell r="S58">
            <v>11</v>
          </cell>
          <cell r="T58">
            <v>0</v>
          </cell>
          <cell r="U58">
            <v>35</v>
          </cell>
          <cell r="V58">
            <v>52</v>
          </cell>
        </row>
        <row r="59">
          <cell r="B59" t="str">
            <v>E022-01-1066/2020</v>
          </cell>
          <cell r="C59" t="str">
            <v>Christopher GITAU</v>
          </cell>
          <cell r="D59">
            <v>10</v>
          </cell>
          <cell r="E59">
            <v>12</v>
          </cell>
          <cell r="F59">
            <v>0</v>
          </cell>
          <cell r="G59">
            <v>3.666666666666667</v>
          </cell>
          <cell r="H59">
            <v>6</v>
          </cell>
          <cell r="I59">
            <v>0</v>
          </cell>
          <cell r="J59">
            <v>3</v>
          </cell>
          <cell r="K59">
            <v>10</v>
          </cell>
          <cell r="L59">
            <v>9</v>
          </cell>
          <cell r="M59">
            <v>9</v>
          </cell>
          <cell r="N59">
            <v>9.3333333333333339</v>
          </cell>
          <cell r="O59">
            <v>16</v>
          </cell>
          <cell r="P59">
            <v>21</v>
          </cell>
          <cell r="Q59">
            <v>11</v>
          </cell>
          <cell r="R59">
            <v>9.5</v>
          </cell>
          <cell r="S59">
            <v>0</v>
          </cell>
          <cell r="T59">
            <v>0</v>
          </cell>
          <cell r="U59">
            <v>41.5</v>
          </cell>
          <cell r="V59">
            <v>58</v>
          </cell>
        </row>
        <row r="60">
          <cell r="B60" t="str">
            <v>E022-01-1067/2020</v>
          </cell>
          <cell r="C60" t="str">
            <v>Florence Auma ODERO</v>
          </cell>
          <cell r="D60">
            <v>16</v>
          </cell>
          <cell r="E60">
            <v>10</v>
          </cell>
          <cell r="F60">
            <v>0</v>
          </cell>
          <cell r="G60">
            <v>4.3333333333333339</v>
          </cell>
          <cell r="H60">
            <v>5</v>
          </cell>
          <cell r="I60">
            <v>0</v>
          </cell>
          <cell r="J60">
            <v>2.5</v>
          </cell>
          <cell r="K60">
            <v>11</v>
          </cell>
          <cell r="L60">
            <v>10</v>
          </cell>
          <cell r="M60">
            <v>11</v>
          </cell>
          <cell r="N60">
            <v>10.666666666666666</v>
          </cell>
          <cell r="O60">
            <v>17.5</v>
          </cell>
          <cell r="P60">
            <v>16</v>
          </cell>
          <cell r="Q60">
            <v>0</v>
          </cell>
          <cell r="R60">
            <v>8</v>
          </cell>
          <cell r="S60">
            <v>0</v>
          </cell>
          <cell r="T60">
            <v>11</v>
          </cell>
          <cell r="U60">
            <v>35</v>
          </cell>
          <cell r="V60">
            <v>53</v>
          </cell>
        </row>
        <row r="61">
          <cell r="B61" t="str">
            <v>E022-01-1068/2020</v>
          </cell>
          <cell r="C61" t="str">
            <v>Nicholus Kamau NG'ANG'A</v>
          </cell>
          <cell r="D61">
            <v>15</v>
          </cell>
          <cell r="E61">
            <v>12</v>
          </cell>
          <cell r="F61">
            <v>0</v>
          </cell>
          <cell r="G61">
            <v>4.5</v>
          </cell>
          <cell r="H61">
            <v>5</v>
          </cell>
          <cell r="I61">
            <v>0</v>
          </cell>
          <cell r="J61">
            <v>2.5</v>
          </cell>
          <cell r="K61">
            <v>9</v>
          </cell>
          <cell r="L61">
            <v>9</v>
          </cell>
          <cell r="M61">
            <v>8</v>
          </cell>
          <cell r="N61">
            <v>8.6666666666666661</v>
          </cell>
          <cell r="O61">
            <v>15.7</v>
          </cell>
          <cell r="P61">
            <v>9</v>
          </cell>
          <cell r="Q61">
            <v>10</v>
          </cell>
          <cell r="R61">
            <v>6</v>
          </cell>
          <cell r="S61">
            <v>0</v>
          </cell>
          <cell r="T61">
            <v>0</v>
          </cell>
          <cell r="U61">
            <v>25</v>
          </cell>
          <cell r="V61">
            <v>41</v>
          </cell>
        </row>
        <row r="62">
          <cell r="B62" t="str">
            <v>E022-01-1069/2020</v>
          </cell>
          <cell r="C62" t="str">
            <v>Raymond KILONZO</v>
          </cell>
          <cell r="D62">
            <v>14</v>
          </cell>
          <cell r="E62">
            <v>10</v>
          </cell>
          <cell r="F62">
            <v>0</v>
          </cell>
          <cell r="G62">
            <v>4</v>
          </cell>
          <cell r="H62">
            <v>6</v>
          </cell>
          <cell r="I62">
            <v>0</v>
          </cell>
          <cell r="J62">
            <v>3</v>
          </cell>
          <cell r="K62">
            <v>11</v>
          </cell>
          <cell r="L62">
            <v>11</v>
          </cell>
          <cell r="M62">
            <v>11</v>
          </cell>
          <cell r="N62">
            <v>10.999999999999998</v>
          </cell>
          <cell r="O62">
            <v>18</v>
          </cell>
          <cell r="P62">
            <v>19</v>
          </cell>
          <cell r="Q62">
            <v>3</v>
          </cell>
          <cell r="R62">
            <v>0</v>
          </cell>
          <cell r="S62">
            <v>0</v>
          </cell>
          <cell r="T62">
            <v>4</v>
          </cell>
          <cell r="U62">
            <v>26</v>
          </cell>
          <cell r="V62">
            <v>44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19</v>
          </cell>
          <cell r="E63">
            <v>15</v>
          </cell>
          <cell r="F63">
            <v>0</v>
          </cell>
          <cell r="G63">
            <v>5.6666666666666661</v>
          </cell>
          <cell r="H63">
            <v>6</v>
          </cell>
          <cell r="I63">
            <v>0</v>
          </cell>
          <cell r="J63">
            <v>3</v>
          </cell>
          <cell r="K63">
            <v>10</v>
          </cell>
          <cell r="L63">
            <v>9</v>
          </cell>
          <cell r="M63">
            <v>11</v>
          </cell>
          <cell r="N63">
            <v>10</v>
          </cell>
          <cell r="O63">
            <v>18.7</v>
          </cell>
          <cell r="P63">
            <v>19</v>
          </cell>
          <cell r="Q63">
            <v>0</v>
          </cell>
          <cell r="R63">
            <v>11</v>
          </cell>
          <cell r="S63">
            <v>0</v>
          </cell>
          <cell r="T63">
            <v>9</v>
          </cell>
          <cell r="U63">
            <v>39</v>
          </cell>
          <cell r="V63">
            <v>58</v>
          </cell>
        </row>
        <row r="64">
          <cell r="B64" t="str">
            <v>E022-01-1071/2020</v>
          </cell>
          <cell r="C64" t="str">
            <v>David Karanja MWANGI</v>
          </cell>
          <cell r="D64">
            <v>19</v>
          </cell>
          <cell r="E64">
            <v>11</v>
          </cell>
          <cell r="F64">
            <v>0</v>
          </cell>
          <cell r="G64">
            <v>5</v>
          </cell>
          <cell r="H64">
            <v>4</v>
          </cell>
          <cell r="I64">
            <v>0</v>
          </cell>
          <cell r="J64">
            <v>2</v>
          </cell>
          <cell r="K64">
            <v>11</v>
          </cell>
          <cell r="L64">
            <v>10</v>
          </cell>
          <cell r="M64">
            <v>8</v>
          </cell>
          <cell r="N64">
            <v>9.6666666666666661</v>
          </cell>
          <cell r="O64">
            <v>16.7</v>
          </cell>
          <cell r="P64">
            <v>14</v>
          </cell>
          <cell r="Q64">
            <v>5</v>
          </cell>
          <cell r="R64">
            <v>0</v>
          </cell>
          <cell r="S64">
            <v>0</v>
          </cell>
          <cell r="T64">
            <v>8</v>
          </cell>
          <cell r="U64">
            <v>27</v>
          </cell>
          <cell r="V64">
            <v>44</v>
          </cell>
        </row>
        <row r="65">
          <cell r="B65" t="str">
            <v>E022-01-1072/2020</v>
          </cell>
          <cell r="C65" t="str">
            <v>Austin Kaburia KIBAARA</v>
          </cell>
          <cell r="D65">
            <v>15</v>
          </cell>
          <cell r="E65">
            <v>14</v>
          </cell>
          <cell r="F65">
            <v>0</v>
          </cell>
          <cell r="G65">
            <v>4.833333333333333</v>
          </cell>
          <cell r="H65">
            <v>4</v>
          </cell>
          <cell r="I65">
            <v>0</v>
          </cell>
          <cell r="J65">
            <v>2</v>
          </cell>
          <cell r="K65">
            <v>10</v>
          </cell>
          <cell r="L65">
            <v>9</v>
          </cell>
          <cell r="M65">
            <v>10</v>
          </cell>
          <cell r="N65">
            <v>9.6666666666666661</v>
          </cell>
          <cell r="O65">
            <v>16.5</v>
          </cell>
          <cell r="P65">
            <v>20</v>
          </cell>
          <cell r="Q65">
            <v>14</v>
          </cell>
          <cell r="R65">
            <v>14</v>
          </cell>
          <cell r="S65">
            <v>0</v>
          </cell>
          <cell r="T65">
            <v>0</v>
          </cell>
          <cell r="U65">
            <v>48</v>
          </cell>
          <cell r="V65">
            <v>65</v>
          </cell>
        </row>
        <row r="66">
          <cell r="B66" t="str">
            <v>E022-01-1074/2020</v>
          </cell>
          <cell r="C66" t="str">
            <v>Ian Kiptoo ROTICH</v>
          </cell>
          <cell r="D66">
            <v>14</v>
          </cell>
          <cell r="E66">
            <v>17</v>
          </cell>
          <cell r="F66">
            <v>0</v>
          </cell>
          <cell r="G66">
            <v>5.1666666666666661</v>
          </cell>
          <cell r="H66">
            <v>6</v>
          </cell>
          <cell r="I66">
            <v>0</v>
          </cell>
          <cell r="J66">
            <v>3</v>
          </cell>
          <cell r="K66">
            <v>10</v>
          </cell>
          <cell r="L66">
            <v>11</v>
          </cell>
          <cell r="M66">
            <v>11</v>
          </cell>
          <cell r="N66">
            <v>10.666666666666666</v>
          </cell>
          <cell r="O66">
            <v>18.8</v>
          </cell>
          <cell r="P66">
            <v>18</v>
          </cell>
          <cell r="Q66">
            <v>0</v>
          </cell>
          <cell r="R66">
            <v>10.5</v>
          </cell>
          <cell r="S66">
            <v>9</v>
          </cell>
          <cell r="T66">
            <v>0</v>
          </cell>
          <cell r="U66">
            <v>37.5</v>
          </cell>
          <cell r="V66">
            <v>56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10</v>
          </cell>
          <cell r="E67">
            <v>13</v>
          </cell>
          <cell r="F67">
            <v>0</v>
          </cell>
          <cell r="G67">
            <v>3.833333333333333</v>
          </cell>
          <cell r="H67">
            <v>4</v>
          </cell>
          <cell r="I67">
            <v>0</v>
          </cell>
          <cell r="J67">
            <v>2</v>
          </cell>
          <cell r="K67">
            <v>11</v>
          </cell>
          <cell r="L67">
            <v>8</v>
          </cell>
          <cell r="M67">
            <v>10</v>
          </cell>
          <cell r="N67">
            <v>9.6666666666666661</v>
          </cell>
          <cell r="O67">
            <v>15.5</v>
          </cell>
          <cell r="P67">
            <v>16</v>
          </cell>
          <cell r="Q67">
            <v>12</v>
          </cell>
          <cell r="R67">
            <v>0</v>
          </cell>
          <cell r="S67">
            <v>0</v>
          </cell>
          <cell r="T67">
            <v>10</v>
          </cell>
          <cell r="U67">
            <v>38</v>
          </cell>
          <cell r="V67">
            <v>54</v>
          </cell>
        </row>
        <row r="68">
          <cell r="B68" t="str">
            <v>E022-01-1076/2020</v>
          </cell>
          <cell r="C68" t="str">
            <v>Victory Ayuma SITATI</v>
          </cell>
          <cell r="D68">
            <v>16</v>
          </cell>
          <cell r="E68">
            <v>12</v>
          </cell>
          <cell r="F68">
            <v>0</v>
          </cell>
          <cell r="G68">
            <v>4.666666666666667</v>
          </cell>
          <cell r="H68">
            <v>5</v>
          </cell>
          <cell r="I68">
            <v>0</v>
          </cell>
          <cell r="J68">
            <v>2.5</v>
          </cell>
          <cell r="K68">
            <v>11</v>
          </cell>
          <cell r="L68">
            <v>10</v>
          </cell>
          <cell r="M68">
            <v>9</v>
          </cell>
          <cell r="N68">
            <v>10</v>
          </cell>
          <cell r="O68">
            <v>17.2</v>
          </cell>
          <cell r="P68">
            <v>16</v>
          </cell>
          <cell r="Q68">
            <v>9</v>
          </cell>
          <cell r="R68">
            <v>3</v>
          </cell>
          <cell r="S68">
            <v>0</v>
          </cell>
          <cell r="T68">
            <v>0</v>
          </cell>
          <cell r="U68">
            <v>28</v>
          </cell>
          <cell r="V68">
            <v>45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12</v>
          </cell>
          <cell r="E69">
            <v>10</v>
          </cell>
          <cell r="F69">
            <v>0</v>
          </cell>
          <cell r="G69">
            <v>3.666666666666667</v>
          </cell>
          <cell r="H69">
            <v>4</v>
          </cell>
          <cell r="I69">
            <v>0</v>
          </cell>
          <cell r="J69">
            <v>2</v>
          </cell>
          <cell r="K69">
            <v>11</v>
          </cell>
          <cell r="L69">
            <v>11</v>
          </cell>
          <cell r="M69">
            <v>11</v>
          </cell>
          <cell r="N69">
            <v>10.999999999999998</v>
          </cell>
          <cell r="O69">
            <v>16.7</v>
          </cell>
          <cell r="P69">
            <v>16</v>
          </cell>
          <cell r="Q69">
            <v>11</v>
          </cell>
          <cell r="R69">
            <v>0</v>
          </cell>
          <cell r="S69">
            <v>11</v>
          </cell>
          <cell r="T69">
            <v>0</v>
          </cell>
          <cell r="U69">
            <v>38</v>
          </cell>
          <cell r="V69">
            <v>55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15</v>
          </cell>
          <cell r="E70">
            <v>20</v>
          </cell>
          <cell r="F70">
            <v>0</v>
          </cell>
          <cell r="G70">
            <v>5.8333333333333321</v>
          </cell>
          <cell r="H70">
            <v>5</v>
          </cell>
          <cell r="I70">
            <v>0</v>
          </cell>
          <cell r="J70">
            <v>2.5</v>
          </cell>
          <cell r="K70">
            <v>10</v>
          </cell>
          <cell r="L70">
            <v>9</v>
          </cell>
          <cell r="M70">
            <v>10</v>
          </cell>
          <cell r="N70">
            <v>9.6666666666666661</v>
          </cell>
          <cell r="O70">
            <v>18</v>
          </cell>
          <cell r="P70">
            <v>20</v>
          </cell>
          <cell r="Q70">
            <v>11</v>
          </cell>
          <cell r="R70">
            <v>0</v>
          </cell>
          <cell r="S70">
            <v>13</v>
          </cell>
          <cell r="T70">
            <v>0</v>
          </cell>
          <cell r="U70">
            <v>44</v>
          </cell>
          <cell r="V70">
            <v>62</v>
          </cell>
        </row>
        <row r="71">
          <cell r="B71" t="str">
            <v>E022-01-1079/2020</v>
          </cell>
          <cell r="C71" t="str">
            <v>Seth Baraka WEKESA</v>
          </cell>
          <cell r="D71">
            <v>17</v>
          </cell>
          <cell r="E71">
            <v>13</v>
          </cell>
          <cell r="F71">
            <v>0</v>
          </cell>
          <cell r="G71">
            <v>5</v>
          </cell>
          <cell r="H71">
            <v>5</v>
          </cell>
          <cell r="I71">
            <v>0</v>
          </cell>
          <cell r="J71">
            <v>2.5</v>
          </cell>
          <cell r="K71">
            <v>10</v>
          </cell>
          <cell r="L71">
            <v>10</v>
          </cell>
          <cell r="M71">
            <v>11</v>
          </cell>
          <cell r="N71">
            <v>10.333333333333332</v>
          </cell>
          <cell r="O71">
            <v>17.8</v>
          </cell>
          <cell r="P71">
            <v>24</v>
          </cell>
          <cell r="Q71">
            <v>14</v>
          </cell>
          <cell r="R71">
            <v>10.5</v>
          </cell>
          <cell r="S71">
            <v>0</v>
          </cell>
          <cell r="T71">
            <v>0</v>
          </cell>
          <cell r="U71">
            <v>48.5</v>
          </cell>
          <cell r="V71">
            <v>66</v>
          </cell>
        </row>
        <row r="72">
          <cell r="B72" t="str">
            <v>E022-01-1080/2020</v>
          </cell>
          <cell r="C72" t="str">
            <v>Collins Mumo MANTHI</v>
          </cell>
          <cell r="D72">
            <v>15</v>
          </cell>
          <cell r="E72">
            <v>19</v>
          </cell>
          <cell r="F72">
            <v>0</v>
          </cell>
          <cell r="G72">
            <v>5.6666666666666661</v>
          </cell>
          <cell r="H72">
            <v>5</v>
          </cell>
          <cell r="I72">
            <v>0</v>
          </cell>
          <cell r="J72">
            <v>2.5</v>
          </cell>
          <cell r="K72">
            <v>11</v>
          </cell>
          <cell r="L72">
            <v>8</v>
          </cell>
          <cell r="M72">
            <v>9</v>
          </cell>
          <cell r="N72">
            <v>9.3333333333333339</v>
          </cell>
          <cell r="O72">
            <v>17.5</v>
          </cell>
          <cell r="P72">
            <v>18</v>
          </cell>
          <cell r="Q72">
            <v>0</v>
          </cell>
          <cell r="R72">
            <v>12</v>
          </cell>
          <cell r="S72">
            <v>0</v>
          </cell>
          <cell r="T72">
            <v>6</v>
          </cell>
          <cell r="U72">
            <v>36</v>
          </cell>
          <cell r="V72">
            <v>54</v>
          </cell>
        </row>
        <row r="73">
          <cell r="B73" t="str">
            <v>E022-01-1081/2020</v>
          </cell>
          <cell r="C73" t="str">
            <v>Davies Musheni SHISIA</v>
          </cell>
          <cell r="D73">
            <v>11</v>
          </cell>
          <cell r="E73">
            <v>16</v>
          </cell>
          <cell r="F73">
            <v>0</v>
          </cell>
          <cell r="G73">
            <v>4.5</v>
          </cell>
          <cell r="H73">
            <v>4</v>
          </cell>
          <cell r="I73">
            <v>0</v>
          </cell>
          <cell r="J73">
            <v>2</v>
          </cell>
          <cell r="K73">
            <v>10</v>
          </cell>
          <cell r="L73">
            <v>8</v>
          </cell>
          <cell r="M73">
            <v>8</v>
          </cell>
          <cell r="N73">
            <v>8.6666666666666661</v>
          </cell>
          <cell r="O73">
            <v>15.2</v>
          </cell>
          <cell r="P73">
            <v>14</v>
          </cell>
          <cell r="Q73">
            <v>12</v>
          </cell>
          <cell r="R73">
            <v>11</v>
          </cell>
          <cell r="S73">
            <v>0</v>
          </cell>
          <cell r="T73">
            <v>0</v>
          </cell>
          <cell r="U73">
            <v>37</v>
          </cell>
          <cell r="V73">
            <v>52</v>
          </cell>
        </row>
        <row r="74">
          <cell r="B74" t="str">
            <v>E022-01-1082/2020</v>
          </cell>
          <cell r="C74" t="str">
            <v>Ray Wafula WEKESA</v>
          </cell>
          <cell r="D74">
            <v>14</v>
          </cell>
          <cell r="E74">
            <v>17</v>
          </cell>
          <cell r="F74">
            <v>0</v>
          </cell>
          <cell r="G74">
            <v>5.1666666666666661</v>
          </cell>
          <cell r="H74">
            <v>5</v>
          </cell>
          <cell r="I74">
            <v>0</v>
          </cell>
          <cell r="J74">
            <v>2.5</v>
          </cell>
          <cell r="K74">
            <v>10</v>
          </cell>
          <cell r="L74">
            <v>9</v>
          </cell>
          <cell r="M74">
            <v>8</v>
          </cell>
          <cell r="N74">
            <v>8.9999999999999982</v>
          </cell>
          <cell r="O74">
            <v>16.7</v>
          </cell>
          <cell r="P74">
            <v>24</v>
          </cell>
          <cell r="Q74">
            <v>13</v>
          </cell>
          <cell r="R74">
            <v>0</v>
          </cell>
          <cell r="S74">
            <v>13</v>
          </cell>
          <cell r="T74">
            <v>0</v>
          </cell>
          <cell r="U74">
            <v>50</v>
          </cell>
          <cell r="V74">
            <v>67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12</v>
          </cell>
          <cell r="E75">
            <v>11</v>
          </cell>
          <cell r="F75">
            <v>0</v>
          </cell>
          <cell r="G75">
            <v>3.833333333333333</v>
          </cell>
          <cell r="H75">
            <v>4</v>
          </cell>
          <cell r="I75">
            <v>0</v>
          </cell>
          <cell r="J75">
            <v>2</v>
          </cell>
          <cell r="K75">
            <v>10</v>
          </cell>
          <cell r="L75">
            <v>9</v>
          </cell>
          <cell r="M75">
            <v>8</v>
          </cell>
          <cell r="N75">
            <v>8.9999999999999982</v>
          </cell>
          <cell r="O75">
            <v>14.8</v>
          </cell>
          <cell r="P75">
            <v>23</v>
          </cell>
          <cell r="Q75">
            <v>13</v>
          </cell>
          <cell r="R75">
            <v>0</v>
          </cell>
          <cell r="S75">
            <v>0</v>
          </cell>
          <cell r="T75">
            <v>11</v>
          </cell>
          <cell r="U75">
            <v>47</v>
          </cell>
          <cell r="V75">
            <v>62</v>
          </cell>
        </row>
        <row r="76">
          <cell r="B76" t="str">
            <v>E022-01-1084/2020</v>
          </cell>
          <cell r="C76" t="str">
            <v>Farries Ngai SEDA</v>
          </cell>
          <cell r="D76">
            <v>16</v>
          </cell>
          <cell r="E76">
            <v>13</v>
          </cell>
          <cell r="F76">
            <v>0</v>
          </cell>
          <cell r="G76">
            <v>4.833333333333333</v>
          </cell>
          <cell r="H76">
            <v>5</v>
          </cell>
          <cell r="I76">
            <v>0</v>
          </cell>
          <cell r="J76">
            <v>2.5</v>
          </cell>
          <cell r="K76">
            <v>9</v>
          </cell>
          <cell r="L76">
            <v>11</v>
          </cell>
          <cell r="M76">
            <v>10</v>
          </cell>
          <cell r="N76">
            <v>10</v>
          </cell>
          <cell r="O76">
            <v>17.3</v>
          </cell>
          <cell r="P76">
            <v>18</v>
          </cell>
          <cell r="Q76">
            <v>0</v>
          </cell>
          <cell r="R76">
            <v>12</v>
          </cell>
          <cell r="S76">
            <v>0</v>
          </cell>
          <cell r="T76">
            <v>11</v>
          </cell>
          <cell r="U76">
            <v>41</v>
          </cell>
          <cell r="V76">
            <v>58</v>
          </cell>
        </row>
        <row r="77">
          <cell r="B77" t="str">
            <v>E022-01-1085/2020</v>
          </cell>
          <cell r="C77" t="str">
            <v>Kelvin Ochieng OMONDI</v>
          </cell>
          <cell r="D77">
            <v>12</v>
          </cell>
          <cell r="E77">
            <v>17</v>
          </cell>
          <cell r="F77">
            <v>0</v>
          </cell>
          <cell r="G77">
            <v>4.833333333333333</v>
          </cell>
          <cell r="H77">
            <v>4</v>
          </cell>
          <cell r="I77">
            <v>0</v>
          </cell>
          <cell r="J77">
            <v>2</v>
          </cell>
          <cell r="K77">
            <v>10</v>
          </cell>
          <cell r="L77">
            <v>10</v>
          </cell>
          <cell r="M77">
            <v>11</v>
          </cell>
          <cell r="N77">
            <v>10.333333333333332</v>
          </cell>
          <cell r="O77">
            <v>17.2</v>
          </cell>
          <cell r="P77">
            <v>22</v>
          </cell>
          <cell r="Q77">
            <v>13</v>
          </cell>
          <cell r="R77">
            <v>14</v>
          </cell>
          <cell r="S77">
            <v>0</v>
          </cell>
          <cell r="T77">
            <v>0</v>
          </cell>
          <cell r="U77">
            <v>49</v>
          </cell>
          <cell r="V77">
            <v>66</v>
          </cell>
        </row>
        <row r="78">
          <cell r="B78" t="str">
            <v>E022-01-1086/2020</v>
          </cell>
          <cell r="C78" t="str">
            <v>Rony Oronje ONYANGO</v>
          </cell>
          <cell r="D78">
            <v>10</v>
          </cell>
          <cell r="E78">
            <v>15</v>
          </cell>
          <cell r="F78">
            <v>0</v>
          </cell>
          <cell r="G78">
            <v>4.1666666666666661</v>
          </cell>
          <cell r="H78">
            <v>4</v>
          </cell>
          <cell r="I78">
            <v>0</v>
          </cell>
          <cell r="J78">
            <v>2</v>
          </cell>
          <cell r="K78">
            <v>10</v>
          </cell>
          <cell r="L78">
            <v>9</v>
          </cell>
          <cell r="M78">
            <v>8</v>
          </cell>
          <cell r="N78">
            <v>8.9999999999999982</v>
          </cell>
          <cell r="O78">
            <v>15.2</v>
          </cell>
          <cell r="P78">
            <v>16</v>
          </cell>
          <cell r="Q78">
            <v>9</v>
          </cell>
          <cell r="R78">
            <v>0</v>
          </cell>
          <cell r="S78">
            <v>0</v>
          </cell>
          <cell r="T78">
            <v>2</v>
          </cell>
          <cell r="U78">
            <v>27</v>
          </cell>
          <cell r="V78">
            <v>42</v>
          </cell>
        </row>
        <row r="79">
          <cell r="B79" t="str">
            <v>E022-01-1087/2020</v>
          </cell>
          <cell r="C79" t="str">
            <v>Geoffrey Elly NISSI</v>
          </cell>
          <cell r="D79">
            <v>19</v>
          </cell>
          <cell r="E79">
            <v>15</v>
          </cell>
          <cell r="F79">
            <v>0</v>
          </cell>
          <cell r="G79">
            <v>5.6666666666666661</v>
          </cell>
          <cell r="H79">
            <v>4</v>
          </cell>
          <cell r="I79">
            <v>0</v>
          </cell>
          <cell r="J79">
            <v>2</v>
          </cell>
          <cell r="K79">
            <v>9</v>
          </cell>
          <cell r="L79">
            <v>9</v>
          </cell>
          <cell r="M79">
            <v>11</v>
          </cell>
          <cell r="N79">
            <v>9.6666666666666661</v>
          </cell>
          <cell r="O79">
            <v>17.3</v>
          </cell>
          <cell r="P79">
            <v>22</v>
          </cell>
          <cell r="Q79">
            <v>14</v>
          </cell>
          <cell r="R79">
            <v>12</v>
          </cell>
          <cell r="S79">
            <v>0</v>
          </cell>
          <cell r="T79">
            <v>0</v>
          </cell>
          <cell r="U79">
            <v>48</v>
          </cell>
          <cell r="V79">
            <v>65</v>
          </cell>
        </row>
        <row r="80">
          <cell r="B80" t="str">
            <v>E022-01-1089/2020</v>
          </cell>
          <cell r="C80" t="str">
            <v>David MISANGO</v>
          </cell>
          <cell r="D80">
            <v>10</v>
          </cell>
          <cell r="E80">
            <v>11</v>
          </cell>
          <cell r="F80">
            <v>0</v>
          </cell>
          <cell r="G80">
            <v>3.5</v>
          </cell>
          <cell r="H80">
            <v>4</v>
          </cell>
          <cell r="I80">
            <v>0</v>
          </cell>
          <cell r="J80">
            <v>2</v>
          </cell>
          <cell r="K80">
            <v>10</v>
          </cell>
          <cell r="L80">
            <v>11</v>
          </cell>
          <cell r="M80">
            <v>11</v>
          </cell>
          <cell r="N80">
            <v>10.666666666666666</v>
          </cell>
          <cell r="O80">
            <v>16.2</v>
          </cell>
          <cell r="P80">
            <v>13</v>
          </cell>
          <cell r="Q80">
            <v>7</v>
          </cell>
          <cell r="R80">
            <v>10.5</v>
          </cell>
          <cell r="S80">
            <v>0</v>
          </cell>
          <cell r="T80">
            <v>0</v>
          </cell>
          <cell r="U80">
            <v>30.5</v>
          </cell>
          <cell r="V80">
            <v>47</v>
          </cell>
        </row>
        <row r="81">
          <cell r="B81" t="str">
            <v>E022-01-1090/2020</v>
          </cell>
          <cell r="C81" t="str">
            <v>Ignatius Kiptoo RUTO</v>
          </cell>
          <cell r="D81">
            <v>12</v>
          </cell>
          <cell r="E81">
            <v>14</v>
          </cell>
          <cell r="F81">
            <v>0</v>
          </cell>
          <cell r="G81">
            <v>4.3333333333333339</v>
          </cell>
          <cell r="H81">
            <v>5</v>
          </cell>
          <cell r="I81">
            <v>0</v>
          </cell>
          <cell r="J81">
            <v>2.5</v>
          </cell>
          <cell r="K81">
            <v>10</v>
          </cell>
          <cell r="L81">
            <v>10</v>
          </cell>
          <cell r="M81">
            <v>10</v>
          </cell>
          <cell r="N81">
            <v>10</v>
          </cell>
          <cell r="O81">
            <v>16.8</v>
          </cell>
          <cell r="P81">
            <v>28</v>
          </cell>
          <cell r="Q81">
            <v>0</v>
          </cell>
          <cell r="R81">
            <v>0</v>
          </cell>
          <cell r="S81">
            <v>15</v>
          </cell>
          <cell r="T81">
            <v>9</v>
          </cell>
          <cell r="U81">
            <v>52</v>
          </cell>
          <cell r="V81">
            <v>69</v>
          </cell>
        </row>
        <row r="82">
          <cell r="B82" t="str">
            <v>E022-01-1163/2020</v>
          </cell>
          <cell r="C82" t="str">
            <v>Caleb Luhombo</v>
          </cell>
          <cell r="D82">
            <v>15</v>
          </cell>
          <cell r="E82">
            <v>11</v>
          </cell>
          <cell r="F82">
            <v>0</v>
          </cell>
          <cell r="G82">
            <v>4.3333333333333339</v>
          </cell>
          <cell r="H82">
            <v>5</v>
          </cell>
          <cell r="I82">
            <v>0</v>
          </cell>
          <cell r="J82">
            <v>2.5</v>
          </cell>
          <cell r="K82">
            <v>9</v>
          </cell>
          <cell r="L82">
            <v>8</v>
          </cell>
          <cell r="M82">
            <v>8</v>
          </cell>
          <cell r="N82">
            <v>8.3333333333333321</v>
          </cell>
          <cell r="O82">
            <v>15.2</v>
          </cell>
          <cell r="P82">
            <v>21</v>
          </cell>
          <cell r="Q82">
            <v>11</v>
          </cell>
          <cell r="R82">
            <v>0</v>
          </cell>
          <cell r="S82">
            <v>0</v>
          </cell>
          <cell r="T82">
            <v>9</v>
          </cell>
          <cell r="U82">
            <v>41</v>
          </cell>
          <cell r="V82">
            <v>56</v>
          </cell>
        </row>
        <row r="83">
          <cell r="B83" t="str">
            <v>E022-01-1167/2020</v>
          </cell>
          <cell r="C83" t="str">
            <v>Nicolas Kipchumba TANUI</v>
          </cell>
          <cell r="D83">
            <v>16</v>
          </cell>
          <cell r="E83">
            <v>13</v>
          </cell>
          <cell r="F83">
            <v>0</v>
          </cell>
          <cell r="G83">
            <v>4.833333333333333</v>
          </cell>
          <cell r="H83">
            <v>6</v>
          </cell>
          <cell r="I83">
            <v>0</v>
          </cell>
          <cell r="J83">
            <v>3</v>
          </cell>
          <cell r="K83">
            <v>9</v>
          </cell>
          <cell r="L83">
            <v>11</v>
          </cell>
          <cell r="M83">
            <v>8</v>
          </cell>
          <cell r="N83">
            <v>9.3333333333333339</v>
          </cell>
          <cell r="O83">
            <v>17.2</v>
          </cell>
          <cell r="P83">
            <v>19</v>
          </cell>
          <cell r="Q83">
            <v>15</v>
          </cell>
          <cell r="R83">
            <v>0</v>
          </cell>
          <cell r="S83">
            <v>9</v>
          </cell>
          <cell r="T83">
            <v>0</v>
          </cell>
          <cell r="U83">
            <v>43</v>
          </cell>
          <cell r="V83">
            <v>60</v>
          </cell>
        </row>
        <row r="84">
          <cell r="B84" t="str">
            <v>E022-01-1594/2020</v>
          </cell>
          <cell r="C84" t="str">
            <v>Joash KIPROTICH</v>
          </cell>
          <cell r="D84">
            <v>15</v>
          </cell>
          <cell r="E84">
            <v>12</v>
          </cell>
          <cell r="F84">
            <v>0</v>
          </cell>
          <cell r="G84">
            <v>4.5</v>
          </cell>
          <cell r="H84">
            <v>4</v>
          </cell>
          <cell r="I84">
            <v>0</v>
          </cell>
          <cell r="J84">
            <v>2</v>
          </cell>
          <cell r="K84">
            <v>10</v>
          </cell>
          <cell r="L84">
            <v>11</v>
          </cell>
          <cell r="M84">
            <v>10</v>
          </cell>
          <cell r="N84">
            <v>10.333333333333332</v>
          </cell>
          <cell r="O84">
            <v>16.8</v>
          </cell>
          <cell r="P84">
            <v>23</v>
          </cell>
          <cell r="Q84">
            <v>9</v>
          </cell>
          <cell r="R84">
            <v>0</v>
          </cell>
          <cell r="S84">
            <v>0</v>
          </cell>
          <cell r="T84">
            <v>7</v>
          </cell>
          <cell r="U84">
            <v>39</v>
          </cell>
          <cell r="V84">
            <v>56</v>
          </cell>
        </row>
        <row r="85">
          <cell r="B85" t="str">
            <v>E022-01-2101/2020</v>
          </cell>
          <cell r="C85" t="str">
            <v>Brian Mwangala AYEKHA</v>
          </cell>
          <cell r="D85">
            <v>17</v>
          </cell>
          <cell r="E85">
            <v>16</v>
          </cell>
          <cell r="F85">
            <v>0</v>
          </cell>
          <cell r="G85">
            <v>5.5</v>
          </cell>
          <cell r="H85">
            <v>6</v>
          </cell>
          <cell r="I85">
            <v>0</v>
          </cell>
          <cell r="J85">
            <v>3</v>
          </cell>
          <cell r="K85">
            <v>10</v>
          </cell>
          <cell r="L85">
            <v>10</v>
          </cell>
          <cell r="M85">
            <v>9</v>
          </cell>
          <cell r="N85">
            <v>9.6666666666666661</v>
          </cell>
          <cell r="O85">
            <v>18.2</v>
          </cell>
          <cell r="P85">
            <v>19</v>
          </cell>
          <cell r="Q85">
            <v>0</v>
          </cell>
          <cell r="R85">
            <v>7.5</v>
          </cell>
          <cell r="S85">
            <v>0</v>
          </cell>
          <cell r="T85">
            <v>10</v>
          </cell>
          <cell r="U85">
            <v>36.5</v>
          </cell>
          <cell r="V85">
            <v>55</v>
          </cell>
        </row>
        <row r="86">
          <cell r="B86" t="str">
            <v>E022-01-2108/2020</v>
          </cell>
          <cell r="C86" t="str">
            <v>Benson Mwendwa KILEI</v>
          </cell>
          <cell r="D86">
            <v>14</v>
          </cell>
          <cell r="E86">
            <v>12</v>
          </cell>
          <cell r="F86">
            <v>0</v>
          </cell>
          <cell r="G86">
            <v>4.3333333333333339</v>
          </cell>
          <cell r="H86">
            <v>6</v>
          </cell>
          <cell r="I86">
            <v>0</v>
          </cell>
          <cell r="J86">
            <v>3</v>
          </cell>
          <cell r="K86">
            <v>10</v>
          </cell>
          <cell r="L86">
            <v>11</v>
          </cell>
          <cell r="M86">
            <v>8</v>
          </cell>
          <cell r="N86">
            <v>9.6666666666666661</v>
          </cell>
          <cell r="O86">
            <v>17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 t="str">
            <v/>
          </cell>
          <cell r="V86">
            <v>17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15</v>
          </cell>
          <cell r="E87">
            <v>13</v>
          </cell>
          <cell r="F87">
            <v>0</v>
          </cell>
          <cell r="G87">
            <v>4.666666666666667</v>
          </cell>
          <cell r="H87">
            <v>4</v>
          </cell>
          <cell r="I87">
            <v>0</v>
          </cell>
          <cell r="J87">
            <v>2</v>
          </cell>
          <cell r="K87">
            <v>9</v>
          </cell>
          <cell r="L87">
            <v>11</v>
          </cell>
          <cell r="M87">
            <v>8</v>
          </cell>
          <cell r="N87">
            <v>9.3333333333333339</v>
          </cell>
          <cell r="O87">
            <v>16</v>
          </cell>
          <cell r="P87">
            <v>21</v>
          </cell>
          <cell r="Q87">
            <v>12</v>
          </cell>
          <cell r="R87">
            <v>10</v>
          </cell>
          <cell r="S87">
            <v>0</v>
          </cell>
          <cell r="T87">
            <v>12</v>
          </cell>
          <cell r="U87">
            <v>45</v>
          </cell>
          <cell r="V87">
            <v>61</v>
          </cell>
        </row>
        <row r="88">
          <cell r="B88" t="str">
            <v>E022-01-2138/2020</v>
          </cell>
          <cell r="C88" t="str">
            <v>Dennis Mungai NDUNGU</v>
          </cell>
          <cell r="D88">
            <v>14</v>
          </cell>
          <cell r="E88">
            <v>11</v>
          </cell>
          <cell r="F88">
            <v>0</v>
          </cell>
          <cell r="G88">
            <v>4.1666666666666661</v>
          </cell>
          <cell r="H88">
            <v>5</v>
          </cell>
          <cell r="I88">
            <v>0</v>
          </cell>
          <cell r="J88">
            <v>2.5</v>
          </cell>
          <cell r="K88">
            <v>10</v>
          </cell>
          <cell r="L88">
            <v>9</v>
          </cell>
          <cell r="M88">
            <v>11</v>
          </cell>
          <cell r="N88">
            <v>10</v>
          </cell>
          <cell r="O88">
            <v>16.7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>
            <v>17</v>
          </cell>
        </row>
        <row r="89">
          <cell r="B89" t="str">
            <v>E022-01-2140/2020</v>
          </cell>
          <cell r="C89" t="str">
            <v>Dennis Mwangi KAMATHIRO</v>
          </cell>
          <cell r="D89">
            <v>16</v>
          </cell>
          <cell r="E89">
            <v>19</v>
          </cell>
          <cell r="F89">
            <v>0</v>
          </cell>
          <cell r="G89">
            <v>5.8333333333333321</v>
          </cell>
          <cell r="H89">
            <v>6</v>
          </cell>
          <cell r="I89">
            <v>0</v>
          </cell>
          <cell r="J89">
            <v>3</v>
          </cell>
          <cell r="K89">
            <v>11</v>
          </cell>
          <cell r="L89">
            <v>10</v>
          </cell>
          <cell r="M89">
            <v>10</v>
          </cell>
          <cell r="N89">
            <v>10.333333333333332</v>
          </cell>
          <cell r="O89">
            <v>19.2</v>
          </cell>
          <cell r="P89">
            <v>19</v>
          </cell>
          <cell r="Q89">
            <v>13</v>
          </cell>
          <cell r="R89">
            <v>0</v>
          </cell>
          <cell r="S89">
            <v>0</v>
          </cell>
          <cell r="T89">
            <v>13</v>
          </cell>
          <cell r="U89">
            <v>45</v>
          </cell>
          <cell r="V89">
            <v>64</v>
          </cell>
        </row>
        <row r="90">
          <cell r="B90" t="str">
            <v>E022-01-2151/2020</v>
          </cell>
          <cell r="C90" t="str">
            <v>Milton Kiai MWANGI</v>
          </cell>
          <cell r="D90">
            <v>12</v>
          </cell>
          <cell r="E90">
            <v>10</v>
          </cell>
          <cell r="F90">
            <v>0</v>
          </cell>
          <cell r="G90">
            <v>3.666666666666667</v>
          </cell>
          <cell r="H90">
            <v>6</v>
          </cell>
          <cell r="I90">
            <v>0</v>
          </cell>
          <cell r="J90">
            <v>3</v>
          </cell>
          <cell r="K90">
            <v>10</v>
          </cell>
          <cell r="L90">
            <v>11</v>
          </cell>
          <cell r="M90">
            <v>8</v>
          </cell>
          <cell r="N90">
            <v>9.6666666666666661</v>
          </cell>
          <cell r="O90">
            <v>16.3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>
            <v>16</v>
          </cell>
        </row>
        <row r="91">
          <cell r="B91" t="str">
            <v>E022-01-2156/2020</v>
          </cell>
          <cell r="C91" t="str">
            <v>Isaac Muriuki NJERU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11</v>
          </cell>
          <cell r="M91">
            <v>11</v>
          </cell>
          <cell r="N91">
            <v>11</v>
          </cell>
          <cell r="O91">
            <v>11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>
            <v>11</v>
          </cell>
        </row>
        <row r="92">
          <cell r="B92" t="str">
            <v>E022-01-2174/2020</v>
          </cell>
          <cell r="C92" t="str">
            <v>Brendan Jesse Ochieng</v>
          </cell>
          <cell r="D92">
            <v>8</v>
          </cell>
          <cell r="E92">
            <v>10</v>
          </cell>
          <cell r="F92">
            <v>0</v>
          </cell>
          <cell r="G92">
            <v>3</v>
          </cell>
          <cell r="H92">
            <v>4</v>
          </cell>
          <cell r="I92">
            <v>0</v>
          </cell>
          <cell r="J92">
            <v>2</v>
          </cell>
          <cell r="K92">
            <v>9</v>
          </cell>
          <cell r="L92">
            <v>10</v>
          </cell>
          <cell r="M92">
            <v>11</v>
          </cell>
          <cell r="N92">
            <v>10</v>
          </cell>
          <cell r="O92">
            <v>15</v>
          </cell>
          <cell r="P92">
            <v>2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2</v>
          </cell>
          <cell r="V92">
            <v>17</v>
          </cell>
        </row>
        <row r="93">
          <cell r="B93" t="str">
            <v>E022-01-2192/2020</v>
          </cell>
          <cell r="C93" t="str">
            <v>Mark Waitiki THUO</v>
          </cell>
          <cell r="D93">
            <v>10</v>
          </cell>
          <cell r="E93">
            <v>15</v>
          </cell>
          <cell r="F93">
            <v>0</v>
          </cell>
          <cell r="G93">
            <v>4.1666666666666661</v>
          </cell>
          <cell r="H93">
            <v>5</v>
          </cell>
          <cell r="I93">
            <v>0</v>
          </cell>
          <cell r="J93">
            <v>2.5</v>
          </cell>
          <cell r="K93">
            <v>10</v>
          </cell>
          <cell r="L93">
            <v>9</v>
          </cell>
          <cell r="M93">
            <v>11</v>
          </cell>
          <cell r="N93">
            <v>10</v>
          </cell>
          <cell r="O93">
            <v>16.7</v>
          </cell>
          <cell r="P93">
            <v>12</v>
          </cell>
          <cell r="Q93">
            <v>6</v>
          </cell>
          <cell r="R93">
            <v>0</v>
          </cell>
          <cell r="S93">
            <v>0</v>
          </cell>
          <cell r="T93">
            <v>6</v>
          </cell>
          <cell r="U93">
            <v>24</v>
          </cell>
          <cell r="V93">
            <v>41</v>
          </cell>
        </row>
        <row r="94">
          <cell r="B94" t="str">
            <v>E022-01-2283/2020</v>
          </cell>
          <cell r="C94" t="str">
            <v>Kenneth Ng'ang'a WAMBUI</v>
          </cell>
          <cell r="D94">
            <v>16</v>
          </cell>
          <cell r="E94">
            <v>17</v>
          </cell>
          <cell r="F94">
            <v>0</v>
          </cell>
          <cell r="G94">
            <v>5.5</v>
          </cell>
          <cell r="H94">
            <v>4</v>
          </cell>
          <cell r="I94">
            <v>0</v>
          </cell>
          <cell r="J94">
            <v>2</v>
          </cell>
          <cell r="K94">
            <v>11</v>
          </cell>
          <cell r="L94">
            <v>11</v>
          </cell>
          <cell r="M94">
            <v>10</v>
          </cell>
          <cell r="N94">
            <v>10.666666666666666</v>
          </cell>
          <cell r="O94">
            <v>18.2</v>
          </cell>
          <cell r="P94">
            <v>19</v>
          </cell>
          <cell r="Q94">
            <v>12</v>
          </cell>
          <cell r="R94">
            <v>0</v>
          </cell>
          <cell r="S94">
            <v>0</v>
          </cell>
          <cell r="T94">
            <v>8</v>
          </cell>
          <cell r="U94">
            <v>39</v>
          </cell>
          <cell r="V94">
            <v>57</v>
          </cell>
        </row>
        <row r="95">
          <cell r="B95" t="str">
            <v>E022-01-2285/2020</v>
          </cell>
          <cell r="C95" t="str">
            <v>Victor Mwangi NDABA</v>
          </cell>
          <cell r="D95">
            <v>12</v>
          </cell>
          <cell r="E95">
            <v>11</v>
          </cell>
          <cell r="F95">
            <v>0</v>
          </cell>
          <cell r="G95">
            <v>3.833333333333333</v>
          </cell>
          <cell r="H95">
            <v>6</v>
          </cell>
          <cell r="I95">
            <v>0</v>
          </cell>
          <cell r="J95">
            <v>3</v>
          </cell>
          <cell r="K95">
            <v>11</v>
          </cell>
          <cell r="L95">
            <v>11</v>
          </cell>
          <cell r="M95">
            <v>10</v>
          </cell>
          <cell r="N95">
            <v>10.666666666666666</v>
          </cell>
          <cell r="O95">
            <v>17.5</v>
          </cell>
          <cell r="P95">
            <v>11</v>
          </cell>
          <cell r="Q95">
            <v>10</v>
          </cell>
          <cell r="R95">
            <v>0</v>
          </cell>
          <cell r="S95">
            <v>0</v>
          </cell>
          <cell r="T95">
            <v>2</v>
          </cell>
          <cell r="U95">
            <v>23</v>
          </cell>
          <cell r="V95">
            <v>41</v>
          </cell>
        </row>
        <row r="96">
          <cell r="B96" t="str">
            <v>E022-01-2325/2020</v>
          </cell>
          <cell r="C96" t="str">
            <v>Elsie Sang CHEROP</v>
          </cell>
          <cell r="D96">
            <v>18</v>
          </cell>
          <cell r="E96">
            <v>14</v>
          </cell>
          <cell r="F96">
            <v>0</v>
          </cell>
          <cell r="G96">
            <v>5.333333333333333</v>
          </cell>
          <cell r="H96">
            <v>5</v>
          </cell>
          <cell r="I96">
            <v>0</v>
          </cell>
          <cell r="J96">
            <v>2.5</v>
          </cell>
          <cell r="K96">
            <v>11</v>
          </cell>
          <cell r="L96">
            <v>10</v>
          </cell>
          <cell r="M96">
            <v>11</v>
          </cell>
          <cell r="N96">
            <v>10.666666666666666</v>
          </cell>
          <cell r="O96">
            <v>18.5</v>
          </cell>
          <cell r="P96">
            <v>13</v>
          </cell>
          <cell r="Q96">
            <v>8</v>
          </cell>
          <cell r="R96">
            <v>0</v>
          </cell>
          <cell r="S96">
            <v>7</v>
          </cell>
          <cell r="T96">
            <v>0</v>
          </cell>
          <cell r="U96">
            <v>28</v>
          </cell>
          <cell r="V96">
            <v>47</v>
          </cell>
        </row>
        <row r="97">
          <cell r="B97" t="str">
            <v>E022-01-2347/2020</v>
          </cell>
          <cell r="C97" t="str">
            <v>Mbarak Mahmud BREK</v>
          </cell>
          <cell r="D97">
            <v>11</v>
          </cell>
          <cell r="E97">
            <v>14</v>
          </cell>
          <cell r="F97">
            <v>0</v>
          </cell>
          <cell r="G97">
            <v>4.1666666666666661</v>
          </cell>
          <cell r="H97">
            <v>4</v>
          </cell>
          <cell r="I97">
            <v>0</v>
          </cell>
          <cell r="J97">
            <v>2</v>
          </cell>
          <cell r="K97">
            <v>9</v>
          </cell>
          <cell r="L97">
            <v>9</v>
          </cell>
          <cell r="M97">
            <v>10</v>
          </cell>
          <cell r="N97">
            <v>9.3333333333333339</v>
          </cell>
          <cell r="O97">
            <v>15.5</v>
          </cell>
          <cell r="P97">
            <v>17</v>
          </cell>
          <cell r="Q97">
            <v>15</v>
          </cell>
          <cell r="R97">
            <v>0</v>
          </cell>
          <cell r="S97">
            <v>0</v>
          </cell>
          <cell r="T97">
            <v>10</v>
          </cell>
          <cell r="U97">
            <v>42</v>
          </cell>
          <cell r="V97">
            <v>58</v>
          </cell>
        </row>
        <row r="98">
          <cell r="B98" t="str">
            <v>E022-01-2385/2019</v>
          </cell>
          <cell r="C98" t="str">
            <v>Bernard Kimani MUGWE</v>
          </cell>
          <cell r="D98">
            <v>16</v>
          </cell>
          <cell r="E98">
            <v>15</v>
          </cell>
          <cell r="F98">
            <v>0</v>
          </cell>
          <cell r="G98">
            <v>5.1666666666666661</v>
          </cell>
          <cell r="H98">
            <v>6</v>
          </cell>
          <cell r="I98">
            <v>0</v>
          </cell>
          <cell r="J98">
            <v>3</v>
          </cell>
          <cell r="K98">
            <v>10</v>
          </cell>
          <cell r="L98">
            <v>11</v>
          </cell>
          <cell r="M98">
            <v>9</v>
          </cell>
          <cell r="N98">
            <v>10</v>
          </cell>
          <cell r="O98">
            <v>18.2</v>
          </cell>
          <cell r="P98">
            <v>21</v>
          </cell>
          <cell r="Q98">
            <v>0</v>
          </cell>
          <cell r="R98">
            <v>11</v>
          </cell>
          <cell r="S98">
            <v>0</v>
          </cell>
          <cell r="T98">
            <v>15</v>
          </cell>
          <cell r="U98">
            <v>47</v>
          </cell>
          <cell r="V98">
            <v>65</v>
          </cell>
        </row>
        <row r="99">
          <cell r="B99" t="str">
            <v>E022-01-2454/2020</v>
          </cell>
          <cell r="C99" t="str">
            <v>Peter Ndiba MUIGAI</v>
          </cell>
          <cell r="D99">
            <v>13</v>
          </cell>
          <cell r="E99">
            <v>11</v>
          </cell>
          <cell r="F99">
            <v>0</v>
          </cell>
          <cell r="G99">
            <v>4</v>
          </cell>
          <cell r="H99">
            <v>5</v>
          </cell>
          <cell r="I99">
            <v>0</v>
          </cell>
          <cell r="J99">
            <v>2.5</v>
          </cell>
          <cell r="K99">
            <v>10</v>
          </cell>
          <cell r="L99">
            <v>10</v>
          </cell>
          <cell r="M99">
            <v>11</v>
          </cell>
          <cell r="N99">
            <v>10.333333333333332</v>
          </cell>
          <cell r="O99">
            <v>16.8</v>
          </cell>
          <cell r="P99">
            <v>15</v>
          </cell>
          <cell r="Q99">
            <v>14</v>
          </cell>
          <cell r="R99">
            <v>0</v>
          </cell>
          <cell r="S99">
            <v>9</v>
          </cell>
          <cell r="T99">
            <v>0</v>
          </cell>
          <cell r="U99">
            <v>38</v>
          </cell>
          <cell r="V99">
            <v>55</v>
          </cell>
        </row>
        <row r="100">
          <cell r="B100" t="str">
            <v>E022-01-2608/2020</v>
          </cell>
          <cell r="C100" t="str">
            <v>Martin Irungu MWANGI</v>
          </cell>
          <cell r="D100">
            <v>11</v>
          </cell>
          <cell r="E100">
            <v>15</v>
          </cell>
          <cell r="F100">
            <v>0</v>
          </cell>
          <cell r="G100">
            <v>4.3333333333333339</v>
          </cell>
          <cell r="H100">
            <v>6</v>
          </cell>
          <cell r="I100">
            <v>0</v>
          </cell>
          <cell r="J100">
            <v>3</v>
          </cell>
          <cell r="K100">
            <v>10</v>
          </cell>
          <cell r="L100">
            <v>9</v>
          </cell>
          <cell r="M100">
            <v>8</v>
          </cell>
          <cell r="N100">
            <v>8.9999999999999982</v>
          </cell>
          <cell r="O100">
            <v>16.3</v>
          </cell>
          <cell r="P100">
            <v>22</v>
          </cell>
          <cell r="Q100">
            <v>12</v>
          </cell>
          <cell r="R100">
            <v>0</v>
          </cell>
          <cell r="S100">
            <v>15</v>
          </cell>
          <cell r="T100">
            <v>0</v>
          </cell>
          <cell r="U100">
            <v>49</v>
          </cell>
          <cell r="V100">
            <v>65</v>
          </cell>
        </row>
        <row r="101">
          <cell r="B101" t="str">
            <v>E022-01-0754/2019</v>
          </cell>
          <cell r="C101" t="str">
            <v>John MATHAI</v>
          </cell>
          <cell r="D101">
            <v>12</v>
          </cell>
          <cell r="E101">
            <v>10</v>
          </cell>
          <cell r="F101">
            <v>0</v>
          </cell>
          <cell r="G101">
            <v>3.666666666666667</v>
          </cell>
          <cell r="H101">
            <v>5</v>
          </cell>
          <cell r="I101">
            <v>0</v>
          </cell>
          <cell r="J101">
            <v>2.5</v>
          </cell>
          <cell r="K101">
            <v>11</v>
          </cell>
          <cell r="L101">
            <v>11</v>
          </cell>
          <cell r="M101">
            <v>11</v>
          </cell>
          <cell r="N101">
            <v>10.999999999999998</v>
          </cell>
          <cell r="O101">
            <v>17.2</v>
          </cell>
          <cell r="P101">
            <v>16</v>
          </cell>
          <cell r="Q101">
            <v>0</v>
          </cell>
          <cell r="R101">
            <v>10</v>
          </cell>
          <cell r="S101">
            <v>0</v>
          </cell>
          <cell r="T101">
            <v>11</v>
          </cell>
          <cell r="U101">
            <v>37</v>
          </cell>
          <cell r="V101">
            <v>54</v>
          </cell>
        </row>
        <row r="102">
          <cell r="B102" t="str">
            <v>E022-01-0758/2019</v>
          </cell>
          <cell r="C102" t="str">
            <v>Bwonda Brian NDEMO</v>
          </cell>
          <cell r="D102">
            <v>11</v>
          </cell>
          <cell r="E102">
            <v>13</v>
          </cell>
          <cell r="F102">
            <v>0</v>
          </cell>
          <cell r="G102">
            <v>4</v>
          </cell>
          <cell r="H102">
            <v>6</v>
          </cell>
          <cell r="I102">
            <v>0</v>
          </cell>
          <cell r="J102">
            <v>3</v>
          </cell>
          <cell r="K102">
            <v>10</v>
          </cell>
          <cell r="L102">
            <v>10</v>
          </cell>
          <cell r="M102">
            <v>10</v>
          </cell>
          <cell r="N102">
            <v>10</v>
          </cell>
          <cell r="O102">
            <v>17</v>
          </cell>
          <cell r="P102">
            <v>14</v>
          </cell>
          <cell r="Q102">
            <v>3</v>
          </cell>
          <cell r="R102">
            <v>8.5</v>
          </cell>
          <cell r="S102">
            <v>0</v>
          </cell>
          <cell r="T102">
            <v>10</v>
          </cell>
          <cell r="U102">
            <v>32.5</v>
          </cell>
          <cell r="V102">
            <v>50</v>
          </cell>
        </row>
        <row r="103">
          <cell r="B103" t="str">
            <v>E022-01-0776/2019</v>
          </cell>
          <cell r="C103" t="str">
            <v>George Gichuki THUKU</v>
          </cell>
          <cell r="D103">
            <v>12</v>
          </cell>
          <cell r="E103">
            <v>13</v>
          </cell>
          <cell r="F103">
            <v>0</v>
          </cell>
          <cell r="G103">
            <v>4.166666666666667</v>
          </cell>
          <cell r="H103">
            <v>6</v>
          </cell>
          <cell r="I103">
            <v>0</v>
          </cell>
          <cell r="J103">
            <v>3</v>
          </cell>
          <cell r="K103">
            <v>11</v>
          </cell>
          <cell r="L103">
            <v>9</v>
          </cell>
          <cell r="M103">
            <v>8</v>
          </cell>
          <cell r="N103">
            <v>9.3333333333333339</v>
          </cell>
          <cell r="O103">
            <v>16.5</v>
          </cell>
          <cell r="P103">
            <v>21</v>
          </cell>
          <cell r="Q103">
            <v>9</v>
          </cell>
          <cell r="R103">
            <v>0</v>
          </cell>
          <cell r="S103">
            <v>9</v>
          </cell>
          <cell r="T103">
            <v>0</v>
          </cell>
          <cell r="U103">
            <v>39</v>
          </cell>
          <cell r="V103">
            <v>56</v>
          </cell>
        </row>
        <row r="104">
          <cell r="B104" t="str">
            <v>E022-01-0783/2019</v>
          </cell>
          <cell r="C104" t="str">
            <v>Mwaniki Fredrick NJAGI</v>
          </cell>
          <cell r="D104">
            <v>15</v>
          </cell>
          <cell r="E104">
            <v>13</v>
          </cell>
          <cell r="F104">
            <v>0</v>
          </cell>
          <cell r="G104">
            <v>4.666666666666667</v>
          </cell>
          <cell r="H104">
            <v>4</v>
          </cell>
          <cell r="I104">
            <v>0</v>
          </cell>
          <cell r="J104">
            <v>2</v>
          </cell>
          <cell r="K104">
            <v>11</v>
          </cell>
          <cell r="L104">
            <v>10</v>
          </cell>
          <cell r="M104">
            <v>9</v>
          </cell>
          <cell r="N104">
            <v>10</v>
          </cell>
          <cell r="O104">
            <v>16.7</v>
          </cell>
          <cell r="P104">
            <v>15</v>
          </cell>
          <cell r="Q104">
            <v>12</v>
          </cell>
          <cell r="R104">
            <v>12</v>
          </cell>
          <cell r="S104">
            <v>0</v>
          </cell>
          <cell r="T104">
            <v>0</v>
          </cell>
          <cell r="U104">
            <v>39</v>
          </cell>
          <cell r="V104">
            <v>56</v>
          </cell>
        </row>
        <row r="105">
          <cell r="B105" t="str">
            <v>E022-01-0791/2019</v>
          </cell>
          <cell r="C105" t="str">
            <v>Precious Mumbi</v>
          </cell>
          <cell r="D105">
            <v>12</v>
          </cell>
          <cell r="E105">
            <v>14</v>
          </cell>
          <cell r="F105">
            <v>0</v>
          </cell>
          <cell r="G105">
            <v>4.3333333333333339</v>
          </cell>
          <cell r="H105">
            <v>4</v>
          </cell>
          <cell r="I105">
            <v>0</v>
          </cell>
          <cell r="J105">
            <v>2</v>
          </cell>
          <cell r="K105">
            <v>11</v>
          </cell>
          <cell r="L105">
            <v>8</v>
          </cell>
          <cell r="M105">
            <v>11</v>
          </cell>
          <cell r="N105">
            <v>10</v>
          </cell>
          <cell r="O105">
            <v>16.3</v>
          </cell>
          <cell r="P105">
            <v>11</v>
          </cell>
          <cell r="Q105">
            <v>6</v>
          </cell>
          <cell r="R105">
            <v>0</v>
          </cell>
          <cell r="S105">
            <v>0</v>
          </cell>
          <cell r="T105">
            <v>7</v>
          </cell>
          <cell r="U105">
            <v>24</v>
          </cell>
          <cell r="V105">
            <v>40</v>
          </cell>
        </row>
        <row r="106">
          <cell r="B106" t="str">
            <v>E022-01-0798/2019</v>
          </cell>
          <cell r="C106" t="str">
            <v>Peter Kinyanjui KAMAU</v>
          </cell>
          <cell r="D106">
            <v>14</v>
          </cell>
          <cell r="E106">
            <v>17</v>
          </cell>
          <cell r="F106">
            <v>0</v>
          </cell>
          <cell r="G106">
            <v>5.1666666666666661</v>
          </cell>
          <cell r="H106">
            <v>6</v>
          </cell>
          <cell r="I106">
            <v>0</v>
          </cell>
          <cell r="J106">
            <v>3</v>
          </cell>
          <cell r="K106">
            <v>9</v>
          </cell>
          <cell r="L106">
            <v>11</v>
          </cell>
          <cell r="M106">
            <v>9</v>
          </cell>
          <cell r="N106">
            <v>9.6666666666666661</v>
          </cell>
          <cell r="O106">
            <v>17.8</v>
          </cell>
          <cell r="P106">
            <v>20</v>
          </cell>
          <cell r="Q106">
            <v>11</v>
          </cell>
          <cell r="R106">
            <v>0</v>
          </cell>
          <cell r="S106">
            <v>15</v>
          </cell>
          <cell r="T106">
            <v>0</v>
          </cell>
          <cell r="U106">
            <v>46</v>
          </cell>
          <cell r="V106">
            <v>64</v>
          </cell>
        </row>
        <row r="107">
          <cell r="B107" t="str">
            <v>E022-01-0810/2019</v>
          </cell>
          <cell r="C107" t="str">
            <v>Wilson kisompe toroge</v>
          </cell>
          <cell r="D107">
            <v>13</v>
          </cell>
          <cell r="E107">
            <v>14</v>
          </cell>
          <cell r="F107">
            <v>0</v>
          </cell>
          <cell r="G107">
            <v>4.5</v>
          </cell>
          <cell r="H107">
            <v>5</v>
          </cell>
          <cell r="I107">
            <v>0</v>
          </cell>
          <cell r="J107">
            <v>2.5</v>
          </cell>
          <cell r="K107">
            <v>10</v>
          </cell>
          <cell r="L107">
            <v>10</v>
          </cell>
          <cell r="M107">
            <v>11</v>
          </cell>
          <cell r="N107">
            <v>10.333333333333332</v>
          </cell>
          <cell r="O107">
            <v>17.3</v>
          </cell>
          <cell r="P107">
            <v>19</v>
          </cell>
          <cell r="Q107">
            <v>9</v>
          </cell>
          <cell r="R107">
            <v>7</v>
          </cell>
          <cell r="S107">
            <v>0</v>
          </cell>
          <cell r="T107">
            <v>0</v>
          </cell>
          <cell r="U107">
            <v>35</v>
          </cell>
          <cell r="V107">
            <v>52</v>
          </cell>
        </row>
        <row r="108">
          <cell r="B108" t="str">
            <v>E022-01-0845/2019</v>
          </cell>
          <cell r="C108" t="str">
            <v>Maweu Bright Mambo</v>
          </cell>
          <cell r="D108">
            <v>12</v>
          </cell>
          <cell r="E108">
            <v>10</v>
          </cell>
          <cell r="F108">
            <v>0</v>
          </cell>
          <cell r="G108">
            <v>3.666666666666667</v>
          </cell>
          <cell r="H108">
            <v>6</v>
          </cell>
          <cell r="I108">
            <v>0</v>
          </cell>
          <cell r="J108">
            <v>3</v>
          </cell>
          <cell r="K108">
            <v>10</v>
          </cell>
          <cell r="L108">
            <v>9</v>
          </cell>
          <cell r="M108">
            <v>8</v>
          </cell>
          <cell r="N108">
            <v>8.9999999999999982</v>
          </cell>
          <cell r="O108">
            <v>15.7</v>
          </cell>
          <cell r="P108">
            <v>13</v>
          </cell>
          <cell r="Q108">
            <v>8</v>
          </cell>
          <cell r="R108">
            <v>0</v>
          </cell>
          <cell r="S108">
            <v>0</v>
          </cell>
          <cell r="T108">
            <v>8</v>
          </cell>
          <cell r="U108">
            <v>29</v>
          </cell>
          <cell r="V108">
            <v>45</v>
          </cell>
        </row>
        <row r="109">
          <cell r="B109" t="str">
            <v>E022-01-0866/2019</v>
          </cell>
          <cell r="C109" t="str">
            <v>Edwin Kariuki MAINA</v>
          </cell>
          <cell r="D109">
            <v>16</v>
          </cell>
          <cell r="E109">
            <v>13</v>
          </cell>
          <cell r="F109">
            <v>0</v>
          </cell>
          <cell r="G109">
            <v>4.833333333333333</v>
          </cell>
          <cell r="H109">
            <v>6</v>
          </cell>
          <cell r="I109">
            <v>0</v>
          </cell>
          <cell r="J109">
            <v>3</v>
          </cell>
          <cell r="K109">
            <v>9</v>
          </cell>
          <cell r="L109">
            <v>11</v>
          </cell>
          <cell r="M109">
            <v>11</v>
          </cell>
          <cell r="N109">
            <v>10.333333333333332</v>
          </cell>
          <cell r="O109">
            <v>18.2</v>
          </cell>
          <cell r="P109">
            <v>15</v>
          </cell>
          <cell r="Q109">
            <v>0</v>
          </cell>
          <cell r="R109">
            <v>12</v>
          </cell>
          <cell r="S109">
            <v>0</v>
          </cell>
          <cell r="T109">
            <v>10</v>
          </cell>
          <cell r="U109">
            <v>37</v>
          </cell>
          <cell r="V109">
            <v>55</v>
          </cell>
        </row>
        <row r="110">
          <cell r="B110" t="str">
            <v>E022-01-2007/2019</v>
          </cell>
          <cell r="C110" t="str">
            <v>Kabi John</v>
          </cell>
          <cell r="D110">
            <v>12</v>
          </cell>
          <cell r="E110">
            <v>15</v>
          </cell>
          <cell r="F110">
            <v>0</v>
          </cell>
          <cell r="G110">
            <v>4.5</v>
          </cell>
          <cell r="H110">
            <v>4</v>
          </cell>
          <cell r="I110">
            <v>0</v>
          </cell>
          <cell r="J110">
            <v>2</v>
          </cell>
          <cell r="K110">
            <v>9</v>
          </cell>
          <cell r="L110">
            <v>10</v>
          </cell>
          <cell r="M110">
            <v>8</v>
          </cell>
          <cell r="N110">
            <v>8.9999999999999982</v>
          </cell>
          <cell r="O110">
            <v>15.5</v>
          </cell>
          <cell r="P110">
            <v>11</v>
          </cell>
          <cell r="Q110">
            <v>10</v>
          </cell>
          <cell r="R110">
            <v>11</v>
          </cell>
          <cell r="S110">
            <v>0</v>
          </cell>
          <cell r="T110">
            <v>0</v>
          </cell>
          <cell r="U110">
            <v>32</v>
          </cell>
          <cell r="V110">
            <v>48</v>
          </cell>
        </row>
        <row r="111">
          <cell r="B111" t="str">
            <v>E022-01-1887/2018</v>
          </cell>
          <cell r="C111" t="str">
            <v>Elias Ndumo NDERITU</v>
          </cell>
          <cell r="D111">
            <v>12</v>
          </cell>
          <cell r="E111">
            <v>16</v>
          </cell>
          <cell r="F111">
            <v>0</v>
          </cell>
          <cell r="G111">
            <v>4.666666666666667</v>
          </cell>
          <cell r="H111">
            <v>6</v>
          </cell>
          <cell r="I111">
            <v>0</v>
          </cell>
          <cell r="J111">
            <v>3</v>
          </cell>
          <cell r="K111">
            <v>10</v>
          </cell>
          <cell r="L111">
            <v>11</v>
          </cell>
          <cell r="M111">
            <v>11</v>
          </cell>
          <cell r="N111">
            <v>10.666666666666666</v>
          </cell>
          <cell r="O111">
            <v>18.3</v>
          </cell>
          <cell r="P111">
            <v>11</v>
          </cell>
          <cell r="Q111">
            <v>7</v>
          </cell>
          <cell r="R111">
            <v>0</v>
          </cell>
          <cell r="S111">
            <v>0</v>
          </cell>
          <cell r="T111">
            <v>4</v>
          </cell>
          <cell r="U111">
            <v>22</v>
          </cell>
          <cell r="V111">
            <v>40</v>
          </cell>
        </row>
        <row r="112">
          <cell r="B112" t="str">
            <v>E022-01-2069/2018</v>
          </cell>
          <cell r="C112" t="str">
            <v>Elizabeth Mugure MAINA</v>
          </cell>
          <cell r="D112">
            <v>14</v>
          </cell>
          <cell r="E112">
            <v>16</v>
          </cell>
          <cell r="F112">
            <v>0</v>
          </cell>
          <cell r="G112">
            <v>5</v>
          </cell>
          <cell r="H112">
            <v>5</v>
          </cell>
          <cell r="I112">
            <v>0</v>
          </cell>
          <cell r="J112">
            <v>2.5</v>
          </cell>
          <cell r="K112">
            <v>10</v>
          </cell>
          <cell r="L112">
            <v>9</v>
          </cell>
          <cell r="M112">
            <v>10</v>
          </cell>
          <cell r="N112">
            <v>9.6666666666666661</v>
          </cell>
          <cell r="O112">
            <v>17.2</v>
          </cell>
          <cell r="P112">
            <v>12</v>
          </cell>
          <cell r="Q112">
            <v>7</v>
          </cell>
          <cell r="R112">
            <v>0</v>
          </cell>
          <cell r="S112">
            <v>0</v>
          </cell>
          <cell r="T112">
            <v>9.5</v>
          </cell>
          <cell r="U112">
            <v>28.5</v>
          </cell>
          <cell r="V112">
            <v>46</v>
          </cell>
        </row>
        <row r="113">
          <cell r="B113" t="str">
            <v>E022-01-0710/2017</v>
          </cell>
          <cell r="C113" t="str">
            <v>Charles Karibu RIKA</v>
          </cell>
          <cell r="D113">
            <v>14</v>
          </cell>
          <cell r="E113">
            <v>10</v>
          </cell>
          <cell r="F113">
            <v>0</v>
          </cell>
          <cell r="G113">
            <v>4</v>
          </cell>
          <cell r="H113">
            <v>5</v>
          </cell>
          <cell r="I113">
            <v>0</v>
          </cell>
          <cell r="J113">
            <v>2.5</v>
          </cell>
          <cell r="K113">
            <v>11</v>
          </cell>
          <cell r="L113">
            <v>11</v>
          </cell>
          <cell r="M113">
            <v>8</v>
          </cell>
          <cell r="N113">
            <v>10</v>
          </cell>
          <cell r="O113">
            <v>16.5</v>
          </cell>
          <cell r="P113">
            <v>17</v>
          </cell>
          <cell r="Q113">
            <v>6</v>
          </cell>
          <cell r="R113">
            <v>15</v>
          </cell>
          <cell r="S113">
            <v>0</v>
          </cell>
          <cell r="T113">
            <v>0</v>
          </cell>
          <cell r="U113">
            <v>38</v>
          </cell>
          <cell r="V113">
            <v>55</v>
          </cell>
        </row>
        <row r="114">
          <cell r="B114" t="str">
            <v>E022-01-1097/2018</v>
          </cell>
          <cell r="C114" t="str">
            <v>Johnstone Gakonya KUNG'U</v>
          </cell>
          <cell r="D114">
            <v>12</v>
          </cell>
          <cell r="E114">
            <v>11</v>
          </cell>
          <cell r="F114">
            <v>0</v>
          </cell>
          <cell r="G114">
            <v>3.833333333333333</v>
          </cell>
          <cell r="H114">
            <v>5</v>
          </cell>
          <cell r="I114">
            <v>0</v>
          </cell>
          <cell r="J114">
            <v>2.5</v>
          </cell>
          <cell r="K114">
            <v>10</v>
          </cell>
          <cell r="L114">
            <v>9</v>
          </cell>
          <cell r="M114">
            <v>11</v>
          </cell>
          <cell r="N114">
            <v>10</v>
          </cell>
          <cell r="O114">
            <v>16.3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16</v>
          </cell>
        </row>
        <row r="115">
          <cell r="B115" t="str">
            <v>E022-01-1755/2018</v>
          </cell>
          <cell r="C115" t="str">
            <v>Quinton Muriuki WANJOHI</v>
          </cell>
          <cell r="D115">
            <v>14</v>
          </cell>
          <cell r="E115">
            <v>12</v>
          </cell>
          <cell r="F115">
            <v>0</v>
          </cell>
          <cell r="G115">
            <v>4.3333333333333339</v>
          </cell>
          <cell r="H115">
            <v>6</v>
          </cell>
          <cell r="I115">
            <v>0</v>
          </cell>
          <cell r="J115">
            <v>3</v>
          </cell>
          <cell r="K115">
            <v>11</v>
          </cell>
          <cell r="L115">
            <v>9</v>
          </cell>
          <cell r="M115">
            <v>8</v>
          </cell>
          <cell r="N115">
            <v>9.3333333333333339</v>
          </cell>
          <cell r="O115">
            <v>16.7</v>
          </cell>
          <cell r="P115">
            <v>19</v>
          </cell>
          <cell r="Q115">
            <v>8</v>
          </cell>
          <cell r="R115">
            <v>7.5</v>
          </cell>
          <cell r="S115">
            <v>0</v>
          </cell>
          <cell r="T115">
            <v>0</v>
          </cell>
          <cell r="U115">
            <v>34.5</v>
          </cell>
          <cell r="V115">
            <v>51</v>
          </cell>
        </row>
        <row r="116">
          <cell r="B116" t="str">
            <v>E022-01-1087/2018</v>
          </cell>
          <cell r="C116" t="str">
            <v>Humphrey MUTUA</v>
          </cell>
          <cell r="D116">
            <v>10</v>
          </cell>
          <cell r="E116">
            <v>13</v>
          </cell>
          <cell r="F116">
            <v>0</v>
          </cell>
          <cell r="G116">
            <v>3.833333333333333</v>
          </cell>
          <cell r="H116">
            <v>5</v>
          </cell>
          <cell r="I116">
            <v>0</v>
          </cell>
          <cell r="J116">
            <v>2.5</v>
          </cell>
          <cell r="K116">
            <v>9</v>
          </cell>
          <cell r="L116">
            <v>10</v>
          </cell>
          <cell r="M116">
            <v>9</v>
          </cell>
          <cell r="N116">
            <v>9.3333333333333339</v>
          </cell>
          <cell r="O116">
            <v>15.7</v>
          </cell>
          <cell r="P116">
            <v>13</v>
          </cell>
          <cell r="Q116">
            <v>0</v>
          </cell>
          <cell r="R116">
            <v>10.5</v>
          </cell>
          <cell r="S116">
            <v>0</v>
          </cell>
          <cell r="T116">
            <v>9</v>
          </cell>
          <cell r="U116">
            <v>32.5</v>
          </cell>
          <cell r="V116">
            <v>48</v>
          </cell>
        </row>
        <row r="117">
          <cell r="B117" t="str">
            <v>E022-01-0698/2017</v>
          </cell>
          <cell r="C117" t="str">
            <v>Simon MWANGI</v>
          </cell>
          <cell r="D117">
            <v>13</v>
          </cell>
          <cell r="E117">
            <v>10</v>
          </cell>
          <cell r="F117">
            <v>0</v>
          </cell>
          <cell r="G117">
            <v>3.833333333333333</v>
          </cell>
          <cell r="H117">
            <v>6</v>
          </cell>
          <cell r="I117">
            <v>0</v>
          </cell>
          <cell r="J117">
            <v>3</v>
          </cell>
          <cell r="K117">
            <v>10</v>
          </cell>
          <cell r="L117">
            <v>11</v>
          </cell>
          <cell r="M117">
            <v>9</v>
          </cell>
          <cell r="N117">
            <v>10</v>
          </cell>
          <cell r="O117">
            <v>16.8</v>
          </cell>
          <cell r="P117">
            <v>9</v>
          </cell>
          <cell r="Q117">
            <v>8</v>
          </cell>
          <cell r="R117">
            <v>0</v>
          </cell>
          <cell r="S117">
            <v>0</v>
          </cell>
          <cell r="T117">
            <v>7</v>
          </cell>
          <cell r="U117">
            <v>24</v>
          </cell>
          <cell r="V117">
            <v>41</v>
          </cell>
        </row>
        <row r="118">
          <cell r="B118" t="str">
            <v>E022-01-2109/2016</v>
          </cell>
          <cell r="C118" t="str">
            <v>Amos CHEMWENO</v>
          </cell>
          <cell r="D118">
            <v>13</v>
          </cell>
          <cell r="E118">
            <v>17</v>
          </cell>
          <cell r="F118">
            <v>0</v>
          </cell>
          <cell r="G118">
            <v>5</v>
          </cell>
          <cell r="H118">
            <v>5</v>
          </cell>
          <cell r="I118">
            <v>0</v>
          </cell>
          <cell r="J118">
            <v>2.5</v>
          </cell>
          <cell r="K118">
            <v>10</v>
          </cell>
          <cell r="L118">
            <v>9</v>
          </cell>
          <cell r="M118">
            <v>8</v>
          </cell>
          <cell r="N118">
            <v>8.9999999999999982</v>
          </cell>
          <cell r="O118">
            <v>16.5</v>
          </cell>
          <cell r="P118">
            <v>20</v>
          </cell>
          <cell r="Q118">
            <v>0</v>
          </cell>
          <cell r="R118">
            <v>14</v>
          </cell>
          <cell r="S118">
            <v>0</v>
          </cell>
          <cell r="T118">
            <v>11</v>
          </cell>
          <cell r="U118">
            <v>45</v>
          </cell>
          <cell r="V118">
            <v>62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 t="str">
            <v/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 t="str">
            <v/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2">
          <cell r="C12" t="str">
            <v>E034-01-1142/2019</v>
          </cell>
          <cell r="D12" t="str">
            <v>-</v>
          </cell>
          <cell r="E12" t="str">
            <v>-</v>
          </cell>
          <cell r="F12" t="e">
            <v>#VALUE!</v>
          </cell>
          <cell r="G12" t="e">
            <v>#VALUE!</v>
          </cell>
          <cell r="H12" t="e">
            <v>#VALUE!</v>
          </cell>
        </row>
        <row r="13">
          <cell r="C13" t="str">
            <v>E022-01-1035/2020</v>
          </cell>
          <cell r="D13">
            <v>95.92</v>
          </cell>
          <cell r="E13">
            <v>86</v>
          </cell>
          <cell r="F13">
            <v>88</v>
          </cell>
          <cell r="G13">
            <v>67</v>
          </cell>
          <cell r="H13">
            <v>84.23</v>
          </cell>
        </row>
        <row r="14">
          <cell r="C14" t="str">
            <v>E022-01-1027/2020</v>
          </cell>
          <cell r="D14">
            <v>95.92</v>
          </cell>
          <cell r="E14">
            <v>86</v>
          </cell>
          <cell r="F14">
            <v>90</v>
          </cell>
          <cell r="G14">
            <v>65</v>
          </cell>
          <cell r="H14">
            <v>84.23</v>
          </cell>
        </row>
        <row r="15">
          <cell r="C15" t="str">
            <v>E022-01-2113/2020</v>
          </cell>
          <cell r="D15">
            <v>92.86</v>
          </cell>
          <cell r="E15">
            <v>87</v>
          </cell>
          <cell r="F15">
            <v>85</v>
          </cell>
          <cell r="G15">
            <v>74</v>
          </cell>
          <cell r="H15">
            <v>84.715000000000003</v>
          </cell>
        </row>
        <row r="16">
          <cell r="C16">
            <v>0</v>
          </cell>
          <cell r="D16" t="str">
            <v>-</v>
          </cell>
          <cell r="E16" t="str">
            <v>-</v>
          </cell>
          <cell r="F16" t="e">
            <v>#VALUE!</v>
          </cell>
          <cell r="G16" t="e">
            <v>#VALUE!</v>
          </cell>
          <cell r="H16" t="e">
            <v>#VALUE!</v>
          </cell>
        </row>
        <row r="17">
          <cell r="C17" t="str">
            <v>E022-01-1089/2020</v>
          </cell>
          <cell r="D17">
            <v>94.9</v>
          </cell>
          <cell r="E17">
            <v>86</v>
          </cell>
          <cell r="F17">
            <v>88</v>
          </cell>
          <cell r="G17">
            <v>62</v>
          </cell>
          <cell r="H17">
            <v>82.724999999999994</v>
          </cell>
        </row>
        <row r="18">
          <cell r="C18" t="str">
            <v>E022-01-1043/2020</v>
          </cell>
          <cell r="D18">
            <v>91.84</v>
          </cell>
          <cell r="E18">
            <v>85</v>
          </cell>
          <cell r="F18">
            <v>90</v>
          </cell>
          <cell r="G18">
            <v>73</v>
          </cell>
          <cell r="H18">
            <v>84.960000000000008</v>
          </cell>
        </row>
        <row r="19">
          <cell r="C19" t="str">
            <v>E022-01-1047/2020</v>
          </cell>
          <cell r="D19">
            <v>82.65</v>
          </cell>
          <cell r="E19" t="str">
            <v>-</v>
          </cell>
          <cell r="F19">
            <v>91</v>
          </cell>
          <cell r="G19">
            <v>64</v>
          </cell>
          <cell r="H19">
            <v>59.412500000000001</v>
          </cell>
        </row>
        <row r="20">
          <cell r="C20" t="str">
            <v>E022-01-1072/2020</v>
          </cell>
          <cell r="D20">
            <v>89.8</v>
          </cell>
          <cell r="E20">
            <v>76</v>
          </cell>
          <cell r="F20">
            <v>93</v>
          </cell>
          <cell r="G20">
            <v>67</v>
          </cell>
          <cell r="H20">
            <v>81.45</v>
          </cell>
        </row>
        <row r="21">
          <cell r="C21">
            <v>0</v>
          </cell>
          <cell r="D21" t="str">
            <v>-</v>
          </cell>
          <cell r="E21" t="str">
            <v>-</v>
          </cell>
          <cell r="F21" t="e">
            <v>#VALUE!</v>
          </cell>
          <cell r="G21" t="e">
            <v>#VALUE!</v>
          </cell>
          <cell r="H21" t="e">
            <v>#VALUE!</v>
          </cell>
        </row>
        <row r="22">
          <cell r="C22" t="str">
            <v>E022-01-1070/2020</v>
          </cell>
          <cell r="D22">
            <v>89.8</v>
          </cell>
          <cell r="E22">
            <v>8.6</v>
          </cell>
          <cell r="F22">
            <v>84</v>
          </cell>
          <cell r="G22">
            <v>63</v>
          </cell>
          <cell r="H22">
            <v>61.349999999999994</v>
          </cell>
        </row>
        <row r="23">
          <cell r="C23" t="str">
            <v>E022-01-1049/2020</v>
          </cell>
          <cell r="D23" t="str">
            <v>-</v>
          </cell>
          <cell r="E23" t="str">
            <v>-</v>
          </cell>
          <cell r="F23" t="e">
            <v>#VALUE!</v>
          </cell>
          <cell r="G23" t="e">
            <v>#VALUE!</v>
          </cell>
          <cell r="H23" t="e">
            <v>#VALUE!</v>
          </cell>
        </row>
        <row r="24">
          <cell r="C24" t="str">
            <v>E022-01-1065/2020</v>
          </cell>
          <cell r="D24">
            <v>94.9</v>
          </cell>
          <cell r="E24">
            <v>87</v>
          </cell>
          <cell r="F24">
            <v>88</v>
          </cell>
          <cell r="G24">
            <v>66</v>
          </cell>
          <cell r="H24">
            <v>83.974999999999994</v>
          </cell>
        </row>
        <row r="25">
          <cell r="C25" t="str">
            <v>E022-01-1058/2020</v>
          </cell>
          <cell r="D25">
            <v>78.569999999999993</v>
          </cell>
          <cell r="E25">
            <v>89</v>
          </cell>
          <cell r="F25">
            <v>84</v>
          </cell>
          <cell r="G25">
            <v>70</v>
          </cell>
          <cell r="H25">
            <v>80.392499999999998</v>
          </cell>
        </row>
        <row r="26">
          <cell r="C26" t="str">
            <v>E022-01-1053/2020</v>
          </cell>
          <cell r="D26" t="str">
            <v>-</v>
          </cell>
          <cell r="E26" t="str">
            <v>-</v>
          </cell>
          <cell r="F26" t="e">
            <v>#VALUE!</v>
          </cell>
          <cell r="G26" t="e">
            <v>#VALUE!</v>
          </cell>
          <cell r="H26" t="e">
            <v>#VALUE!</v>
          </cell>
        </row>
        <row r="27">
          <cell r="C27" t="str">
            <v>E022-01-1163/2020</v>
          </cell>
          <cell r="D27" t="str">
            <v>-</v>
          </cell>
          <cell r="E27">
            <v>89</v>
          </cell>
          <cell r="F27">
            <v>88</v>
          </cell>
          <cell r="G27">
            <v>68</v>
          </cell>
          <cell r="H27">
            <v>61.25</v>
          </cell>
        </row>
        <row r="28">
          <cell r="C28" t="str">
            <v>E022-01-1017/2020</v>
          </cell>
          <cell r="D28">
            <v>93.88</v>
          </cell>
          <cell r="E28">
            <v>87</v>
          </cell>
          <cell r="F28">
            <v>94</v>
          </cell>
          <cell r="G28">
            <v>63</v>
          </cell>
          <cell r="H28">
            <v>84.47</v>
          </cell>
        </row>
        <row r="29">
          <cell r="C29" t="str">
            <v>E022-01-1048/2020</v>
          </cell>
          <cell r="D29">
            <v>96.94</v>
          </cell>
          <cell r="E29">
            <v>75</v>
          </cell>
          <cell r="F29">
            <v>93</v>
          </cell>
          <cell r="G29">
            <v>67</v>
          </cell>
          <cell r="H29">
            <v>82.984999999999999</v>
          </cell>
        </row>
        <row r="30">
          <cell r="C30" t="str">
            <v>E022-01-1021/2020</v>
          </cell>
          <cell r="D30">
            <v>92.86</v>
          </cell>
          <cell r="E30">
            <v>74</v>
          </cell>
          <cell r="F30">
            <v>93</v>
          </cell>
          <cell r="G30">
            <v>74</v>
          </cell>
          <cell r="H30">
            <v>83.465000000000003</v>
          </cell>
        </row>
        <row r="31">
          <cell r="C31" t="str">
            <v>E022-01-1081/2020</v>
          </cell>
          <cell r="D31">
            <v>77.55</v>
          </cell>
          <cell r="E31">
            <v>80</v>
          </cell>
          <cell r="F31">
            <v>83</v>
          </cell>
          <cell r="G31">
            <v>70</v>
          </cell>
          <cell r="H31">
            <v>77.637500000000003</v>
          </cell>
        </row>
        <row r="32">
          <cell r="C32" t="str">
            <v>E022-01-1030/2020</v>
          </cell>
          <cell r="D32">
            <v>66.33</v>
          </cell>
          <cell r="E32">
            <v>67</v>
          </cell>
          <cell r="F32">
            <v>90</v>
          </cell>
          <cell r="G32">
            <v>64</v>
          </cell>
          <cell r="H32">
            <v>71.832499999999996</v>
          </cell>
        </row>
        <row r="33">
          <cell r="C33" t="str">
            <v>E022-01-1015/2020</v>
          </cell>
          <cell r="D33">
            <v>88.78</v>
          </cell>
          <cell r="E33">
            <v>71</v>
          </cell>
          <cell r="F33">
            <v>73</v>
          </cell>
          <cell r="G33">
            <v>0</v>
          </cell>
          <cell r="H33">
            <v>58.195</v>
          </cell>
        </row>
        <row r="34">
          <cell r="C34" t="str">
            <v>E022-01-1026/2020</v>
          </cell>
          <cell r="D34">
            <v>57.14</v>
          </cell>
          <cell r="E34">
            <v>41</v>
          </cell>
          <cell r="F34">
            <v>58</v>
          </cell>
          <cell r="G34">
            <v>63</v>
          </cell>
          <cell r="H34">
            <v>54.784999999999997</v>
          </cell>
        </row>
        <row r="35">
          <cell r="C35" t="str">
            <v>E022-01-1075/2020</v>
          </cell>
          <cell r="D35">
            <v>94.9</v>
          </cell>
          <cell r="E35">
            <v>50</v>
          </cell>
          <cell r="F35">
            <v>77</v>
          </cell>
          <cell r="G35">
            <v>59</v>
          </cell>
          <cell r="H35">
            <v>70.224999999999994</v>
          </cell>
        </row>
        <row r="36">
          <cell r="C36" t="str">
            <v>E022-01-1032/2020</v>
          </cell>
          <cell r="D36">
            <v>80.61</v>
          </cell>
          <cell r="E36">
            <v>77</v>
          </cell>
          <cell r="F36">
            <v>78</v>
          </cell>
          <cell r="G36">
            <v>56</v>
          </cell>
          <cell r="H36">
            <v>72.902500000000003</v>
          </cell>
        </row>
        <row r="37">
          <cell r="C37" t="str">
            <v>E022-01-1087/2020</v>
          </cell>
          <cell r="D37">
            <v>94.9</v>
          </cell>
          <cell r="E37">
            <v>86</v>
          </cell>
          <cell r="F37">
            <v>90</v>
          </cell>
          <cell r="G37">
            <v>70</v>
          </cell>
          <cell r="H37">
            <v>85.224999999999994</v>
          </cell>
        </row>
        <row r="38">
          <cell r="C38" t="str">
            <v>E022-01-1077/2020</v>
          </cell>
          <cell r="D38">
            <v>100</v>
          </cell>
          <cell r="E38">
            <v>82</v>
          </cell>
          <cell r="F38">
            <v>91</v>
          </cell>
          <cell r="G38">
            <v>67</v>
          </cell>
          <cell r="H38">
            <v>85</v>
          </cell>
        </row>
        <row r="39">
          <cell r="C39" t="str">
            <v>E022-01-1067/2020</v>
          </cell>
          <cell r="D39">
            <v>88.78</v>
          </cell>
          <cell r="E39">
            <v>77</v>
          </cell>
          <cell r="F39">
            <v>86</v>
          </cell>
          <cell r="G39">
            <v>68</v>
          </cell>
          <cell r="H39">
            <v>79.944999999999993</v>
          </cell>
        </row>
        <row r="40">
          <cell r="C40" t="str">
            <v>E022-01-1029/2020</v>
          </cell>
          <cell r="D40">
            <v>80.61</v>
          </cell>
          <cell r="E40">
            <v>85</v>
          </cell>
          <cell r="F40">
            <v>92</v>
          </cell>
          <cell r="G40">
            <v>64</v>
          </cell>
          <cell r="H40">
            <v>80.402500000000003</v>
          </cell>
        </row>
        <row r="41">
          <cell r="C41" t="str">
            <v>E022-01-1022/2020</v>
          </cell>
          <cell r="D41">
            <v>86.73</v>
          </cell>
          <cell r="E41">
            <v>86</v>
          </cell>
          <cell r="F41">
            <v>84</v>
          </cell>
          <cell r="G41">
            <v>73</v>
          </cell>
          <cell r="H41">
            <v>82.432500000000005</v>
          </cell>
        </row>
        <row r="42">
          <cell r="C42" t="str">
            <v>E022-01-1066/2020</v>
          </cell>
          <cell r="D42">
            <v>86.73</v>
          </cell>
          <cell r="E42">
            <v>56</v>
          </cell>
          <cell r="F42">
            <v>87</v>
          </cell>
          <cell r="G42">
            <v>68</v>
          </cell>
          <cell r="H42">
            <v>74.432500000000005</v>
          </cell>
        </row>
        <row r="43">
          <cell r="C43" t="str">
            <v>E022-01-1090/2020</v>
          </cell>
          <cell r="D43">
            <v>96.94</v>
          </cell>
          <cell r="E43">
            <v>89</v>
          </cell>
          <cell r="F43">
            <v>89</v>
          </cell>
          <cell r="G43">
            <v>68</v>
          </cell>
          <cell r="H43">
            <v>85.734999999999999</v>
          </cell>
        </row>
        <row r="44">
          <cell r="C44" t="str">
            <v>E022-01-2333/2020</v>
          </cell>
          <cell r="D44" t="str">
            <v>-</v>
          </cell>
          <cell r="E44" t="str">
            <v>-</v>
          </cell>
          <cell r="F44">
            <v>0</v>
          </cell>
          <cell r="G44">
            <v>0</v>
          </cell>
          <cell r="H44">
            <v>0</v>
          </cell>
        </row>
        <row r="45">
          <cell r="C45" t="str">
            <v>E022-01-1037/2020</v>
          </cell>
          <cell r="D45" t="str">
            <v>-</v>
          </cell>
          <cell r="E45" t="str">
            <v>-</v>
          </cell>
          <cell r="F45">
            <v>0</v>
          </cell>
          <cell r="G45">
            <v>0</v>
          </cell>
          <cell r="H45">
            <v>0</v>
          </cell>
        </row>
        <row r="46">
          <cell r="C46" t="str">
            <v>E022-01-1594/2020</v>
          </cell>
          <cell r="D46">
            <v>87.76</v>
          </cell>
          <cell r="E46">
            <v>89</v>
          </cell>
          <cell r="F46">
            <v>77</v>
          </cell>
          <cell r="G46">
            <v>63</v>
          </cell>
          <cell r="H46">
            <v>79.19</v>
          </cell>
        </row>
        <row r="47">
          <cell r="C47" t="str">
            <v>E022-01-1024/2020</v>
          </cell>
          <cell r="D47">
            <v>94.9</v>
          </cell>
          <cell r="E47">
            <v>85</v>
          </cell>
          <cell r="F47">
            <v>92</v>
          </cell>
          <cell r="G47">
            <v>66</v>
          </cell>
          <cell r="H47">
            <v>84.474999999999994</v>
          </cell>
        </row>
        <row r="48">
          <cell r="C48" t="str">
            <v>E022-01-1014/2020</v>
          </cell>
          <cell r="D48">
            <v>89.8</v>
          </cell>
          <cell r="E48">
            <v>86</v>
          </cell>
          <cell r="F48">
            <v>80</v>
          </cell>
          <cell r="G48">
            <v>60</v>
          </cell>
          <cell r="H48">
            <v>78.95</v>
          </cell>
        </row>
        <row r="49">
          <cell r="C49" t="str">
            <v>E022-01-1088/2020</v>
          </cell>
          <cell r="D49" t="str">
            <v>-</v>
          </cell>
          <cell r="E49" t="str">
            <v>-</v>
          </cell>
          <cell r="F49">
            <v>0</v>
          </cell>
          <cell r="G49">
            <v>0</v>
          </cell>
          <cell r="H49">
            <v>0</v>
          </cell>
        </row>
        <row r="50">
          <cell r="C50" t="str">
            <v>E022-01-0710/2017</v>
          </cell>
          <cell r="D50">
            <v>75.510000000000005</v>
          </cell>
          <cell r="E50">
            <v>80</v>
          </cell>
          <cell r="F50">
            <v>82</v>
          </cell>
          <cell r="G50">
            <v>78</v>
          </cell>
          <cell r="H50">
            <v>78.877499999999998</v>
          </cell>
        </row>
        <row r="51">
          <cell r="C51" t="str">
            <v>E022-01-0935/2020</v>
          </cell>
          <cell r="D51">
            <v>92.86</v>
          </cell>
          <cell r="E51">
            <v>86</v>
          </cell>
          <cell r="F51">
            <v>91</v>
          </cell>
          <cell r="G51">
            <v>72</v>
          </cell>
          <cell r="H51">
            <v>85.465000000000003</v>
          </cell>
        </row>
        <row r="52">
          <cell r="C52" t="str">
            <v>e022-01-1031/2020</v>
          </cell>
          <cell r="D52">
            <v>95.92</v>
          </cell>
          <cell r="E52">
            <v>14</v>
          </cell>
          <cell r="F52">
            <v>85</v>
          </cell>
          <cell r="G52">
            <v>68</v>
          </cell>
          <cell r="H52">
            <v>65.73</v>
          </cell>
        </row>
        <row r="53">
          <cell r="C53" t="str">
            <v>E022-01-0798/2019</v>
          </cell>
          <cell r="D53">
            <v>66.33</v>
          </cell>
          <cell r="E53">
            <v>70</v>
          </cell>
          <cell r="F53">
            <v>89</v>
          </cell>
          <cell r="G53">
            <v>66</v>
          </cell>
          <cell r="H53">
            <v>72.832499999999996</v>
          </cell>
        </row>
        <row r="54">
          <cell r="C54" t="str">
            <v>E022-01-1038/2020</v>
          </cell>
          <cell r="D54">
            <v>88.78</v>
          </cell>
          <cell r="E54">
            <v>91</v>
          </cell>
          <cell r="F54">
            <v>84</v>
          </cell>
          <cell r="G54">
            <v>65</v>
          </cell>
          <cell r="H54">
            <v>82.194999999999993</v>
          </cell>
        </row>
        <row r="55">
          <cell r="C55" t="str">
            <v>E022-01-1071/2020</v>
          </cell>
          <cell r="D55">
            <v>91.84</v>
          </cell>
          <cell r="E55">
            <v>85</v>
          </cell>
          <cell r="F55">
            <v>83</v>
          </cell>
          <cell r="G55">
            <v>70</v>
          </cell>
          <cell r="H55">
            <v>82.460000000000008</v>
          </cell>
        </row>
        <row r="56">
          <cell r="C56" t="str">
            <v>E022-01-2108/2020</v>
          </cell>
          <cell r="D56">
            <v>88.78</v>
          </cell>
          <cell r="E56">
            <v>73</v>
          </cell>
          <cell r="F56">
            <v>89</v>
          </cell>
          <cell r="G56">
            <v>66</v>
          </cell>
          <cell r="H56">
            <v>79.194999999999993</v>
          </cell>
        </row>
        <row r="57">
          <cell r="C57" t="str">
            <v>E022-01-1057/2020</v>
          </cell>
          <cell r="D57">
            <v>94.9</v>
          </cell>
          <cell r="E57">
            <v>85</v>
          </cell>
          <cell r="F57">
            <v>83</v>
          </cell>
          <cell r="G57">
            <v>63</v>
          </cell>
          <cell r="H57">
            <v>81.474999999999994</v>
          </cell>
        </row>
        <row r="58">
          <cell r="C58" t="str">
            <v>E022-01-1078/2020</v>
          </cell>
          <cell r="D58">
            <v>58.16</v>
          </cell>
          <cell r="E58">
            <v>66</v>
          </cell>
          <cell r="F58">
            <v>77</v>
          </cell>
          <cell r="G58">
            <v>62</v>
          </cell>
          <cell r="H58">
            <v>65.789999999999992</v>
          </cell>
        </row>
        <row r="59">
          <cell r="C59" t="str">
            <v>E022-01-2420/2020</v>
          </cell>
          <cell r="D59" t="str">
            <v>-</v>
          </cell>
          <cell r="E59" t="str">
            <v>-</v>
          </cell>
          <cell r="F59">
            <v>0</v>
          </cell>
          <cell r="G59">
            <v>0</v>
          </cell>
          <cell r="H59">
            <v>0</v>
          </cell>
        </row>
        <row r="60">
          <cell r="C60" t="str">
            <v>E022-01-1074/2020</v>
          </cell>
          <cell r="D60">
            <v>91.84</v>
          </cell>
          <cell r="E60">
            <v>70</v>
          </cell>
          <cell r="F60">
            <v>71</v>
          </cell>
          <cell r="G60">
            <v>73</v>
          </cell>
          <cell r="H60">
            <v>76.460000000000008</v>
          </cell>
        </row>
        <row r="61">
          <cell r="C61" t="str">
            <v>E022-01-1062/2020</v>
          </cell>
          <cell r="D61">
            <v>95.92</v>
          </cell>
          <cell r="E61">
            <v>85</v>
          </cell>
          <cell r="F61">
            <v>88</v>
          </cell>
          <cell r="G61">
            <v>79</v>
          </cell>
          <cell r="H61">
            <v>86.98</v>
          </cell>
        </row>
        <row r="62">
          <cell r="C62" t="str">
            <v>E022-01-1097/2018</v>
          </cell>
          <cell r="D62" t="str">
            <v>-</v>
          </cell>
          <cell r="E62" t="str">
            <v>-</v>
          </cell>
          <cell r="F62">
            <v>0</v>
          </cell>
          <cell r="G62">
            <v>0</v>
          </cell>
          <cell r="H62">
            <v>0</v>
          </cell>
        </row>
        <row r="63">
          <cell r="C63" t="str">
            <v>E022-01-1039/2020</v>
          </cell>
          <cell r="D63" t="str">
            <v>-</v>
          </cell>
          <cell r="E63" t="str">
            <v>-</v>
          </cell>
          <cell r="F63">
            <v>0</v>
          </cell>
          <cell r="G63">
            <v>0</v>
          </cell>
          <cell r="H63">
            <v>0</v>
          </cell>
        </row>
        <row r="64">
          <cell r="C64" t="str">
            <v>E022-01-2347/2020</v>
          </cell>
          <cell r="D64">
            <v>89.8</v>
          </cell>
          <cell r="E64">
            <v>89</v>
          </cell>
          <cell r="F64">
            <v>86</v>
          </cell>
          <cell r="G64">
            <v>71</v>
          </cell>
          <cell r="H64">
            <v>83.95</v>
          </cell>
        </row>
        <row r="65">
          <cell r="C65" t="str">
            <v>E022-001-2069/2018</v>
          </cell>
          <cell r="D65">
            <v>64.290000000000006</v>
          </cell>
          <cell r="E65">
            <v>63</v>
          </cell>
          <cell r="F65">
            <v>89</v>
          </cell>
          <cell r="G65">
            <v>74</v>
          </cell>
          <cell r="H65">
            <v>72.572500000000005</v>
          </cell>
        </row>
        <row r="66">
          <cell r="C66" t="str">
            <v>E022-01-1045/2020</v>
          </cell>
          <cell r="D66">
            <v>97.96</v>
          </cell>
          <cell r="E66">
            <v>90</v>
          </cell>
          <cell r="F66">
            <v>0</v>
          </cell>
          <cell r="G66">
            <v>55</v>
          </cell>
          <cell r="H66">
            <v>60.739999999999995</v>
          </cell>
        </row>
        <row r="67">
          <cell r="C67" t="str">
            <v>E022-01-0866/2019</v>
          </cell>
          <cell r="D67">
            <v>70.41</v>
          </cell>
          <cell r="E67">
            <v>72</v>
          </cell>
          <cell r="F67">
            <v>84</v>
          </cell>
          <cell r="G67">
            <v>58</v>
          </cell>
          <cell r="H67">
            <v>71.102499999999992</v>
          </cell>
        </row>
        <row r="68">
          <cell r="C68" t="str">
            <v>E022-01-1080/2020</v>
          </cell>
          <cell r="D68">
            <v>92.86</v>
          </cell>
          <cell r="E68">
            <v>90</v>
          </cell>
          <cell r="F68">
            <v>88</v>
          </cell>
          <cell r="G68">
            <v>71</v>
          </cell>
          <cell r="H68">
            <v>85.465000000000003</v>
          </cell>
        </row>
        <row r="69">
          <cell r="C69" t="str">
            <v>E022-01-1028/2020</v>
          </cell>
          <cell r="D69">
            <v>95.92</v>
          </cell>
          <cell r="E69">
            <v>82</v>
          </cell>
          <cell r="F69">
            <v>92</v>
          </cell>
          <cell r="G69">
            <v>70</v>
          </cell>
          <cell r="H69">
            <v>84.98</v>
          </cell>
        </row>
        <row r="70">
          <cell r="C70" t="str">
            <v>E022-01-1012/2020</v>
          </cell>
          <cell r="D70" t="str">
            <v>-</v>
          </cell>
          <cell r="E70" t="str">
            <v>-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E023-01-0845/2019</v>
          </cell>
          <cell r="D71" t="str">
            <v>-</v>
          </cell>
          <cell r="E71" t="str">
            <v>-</v>
          </cell>
          <cell r="F71">
            <v>56</v>
          </cell>
          <cell r="G71">
            <v>45</v>
          </cell>
          <cell r="H71">
            <v>25.25</v>
          </cell>
        </row>
        <row r="72">
          <cell r="C72" t="str">
            <v>E022-01-1051/2020</v>
          </cell>
          <cell r="D72" t="str">
            <v>-</v>
          </cell>
          <cell r="E72" t="str">
            <v>-</v>
          </cell>
          <cell r="F72">
            <v>0</v>
          </cell>
          <cell r="G72">
            <v>0</v>
          </cell>
          <cell r="H72">
            <v>0</v>
          </cell>
        </row>
        <row r="73">
          <cell r="C73" t="str">
            <v>E022-01-1056/2020</v>
          </cell>
          <cell r="D73">
            <v>89.8</v>
          </cell>
          <cell r="E73">
            <v>75</v>
          </cell>
          <cell r="F73">
            <v>85</v>
          </cell>
          <cell r="G73">
            <v>71</v>
          </cell>
          <cell r="H73">
            <v>80.2</v>
          </cell>
        </row>
        <row r="74">
          <cell r="C74" t="str">
            <v>E022-01-1036/2020</v>
          </cell>
          <cell r="D74" t="str">
            <v>-</v>
          </cell>
          <cell r="E74" t="str">
            <v>-</v>
          </cell>
          <cell r="F74">
            <v>0</v>
          </cell>
          <cell r="G74">
            <v>0</v>
          </cell>
          <cell r="H74">
            <v>0</v>
          </cell>
        </row>
        <row r="75">
          <cell r="C75" t="str">
            <v>E022-01-1016/2020</v>
          </cell>
          <cell r="D75">
            <v>90.82</v>
          </cell>
          <cell r="E75">
            <v>87</v>
          </cell>
          <cell r="F75">
            <v>95</v>
          </cell>
          <cell r="G75">
            <v>64</v>
          </cell>
          <cell r="H75">
            <v>84.204999999999998</v>
          </cell>
        </row>
        <row r="76">
          <cell r="C76" t="str">
            <v>E022-01-1041/2020</v>
          </cell>
          <cell r="D76">
            <v>91.84</v>
          </cell>
          <cell r="E76">
            <v>67</v>
          </cell>
          <cell r="F76">
            <v>0</v>
          </cell>
          <cell r="G76">
            <v>54</v>
          </cell>
          <cell r="H76">
            <v>53.21</v>
          </cell>
        </row>
        <row r="77">
          <cell r="C77" t="str">
            <v>E022-01-2385/2019</v>
          </cell>
          <cell r="D77">
            <v>90.82</v>
          </cell>
          <cell r="E77">
            <v>74</v>
          </cell>
          <cell r="F77">
            <v>90</v>
          </cell>
          <cell r="G77">
            <v>63</v>
          </cell>
          <cell r="H77">
            <v>79.454999999999998</v>
          </cell>
        </row>
        <row r="78">
          <cell r="C78" t="str">
            <v>e022-01-2454/2020</v>
          </cell>
          <cell r="D78">
            <v>82.65</v>
          </cell>
          <cell r="E78">
            <v>72</v>
          </cell>
          <cell r="F78">
            <v>85</v>
          </cell>
          <cell r="G78">
            <v>65</v>
          </cell>
          <cell r="H78">
            <v>76.162499999999994</v>
          </cell>
        </row>
        <row r="79">
          <cell r="C79">
            <v>0</v>
          </cell>
          <cell r="D79" t="str">
            <v>-</v>
          </cell>
          <cell r="E79">
            <v>49</v>
          </cell>
          <cell r="F79">
            <v>0</v>
          </cell>
          <cell r="G79">
            <v>0</v>
          </cell>
          <cell r="H79">
            <v>12.25</v>
          </cell>
        </row>
        <row r="80">
          <cell r="C80" t="str">
            <v>E022-01-2138/2020</v>
          </cell>
          <cell r="D80" t="str">
            <v>-</v>
          </cell>
          <cell r="E80" t="str">
            <v>-</v>
          </cell>
          <cell r="F80">
            <v>0</v>
          </cell>
          <cell r="G80">
            <v>0</v>
          </cell>
          <cell r="H80">
            <v>0</v>
          </cell>
        </row>
        <row r="81">
          <cell r="C81" t="str">
            <v>E022-01-1050/2020</v>
          </cell>
          <cell r="D81">
            <v>92.86</v>
          </cell>
          <cell r="E81">
            <v>83</v>
          </cell>
          <cell r="F81">
            <v>88</v>
          </cell>
          <cell r="G81">
            <v>59</v>
          </cell>
          <cell r="H81">
            <v>80.715000000000003</v>
          </cell>
        </row>
        <row r="82">
          <cell r="C82" t="str">
            <v>e022-01-2156/2020</v>
          </cell>
          <cell r="D82" t="str">
            <v>-</v>
          </cell>
          <cell r="E82" t="str">
            <v>-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E022-01-1755/2018</v>
          </cell>
          <cell r="D83">
            <v>60.2</v>
          </cell>
          <cell r="E83">
            <v>28</v>
          </cell>
          <cell r="F83">
            <v>76</v>
          </cell>
          <cell r="G83">
            <v>39</v>
          </cell>
          <cell r="H83">
            <v>50.8</v>
          </cell>
        </row>
        <row r="84">
          <cell r="C84" t="str">
            <v>E022-01-1044/2020</v>
          </cell>
          <cell r="D84">
            <v>90.82</v>
          </cell>
          <cell r="E84">
            <v>71</v>
          </cell>
          <cell r="F84">
            <v>63</v>
          </cell>
          <cell r="G84">
            <v>68</v>
          </cell>
          <cell r="H84">
            <v>73.204999999999998</v>
          </cell>
        </row>
        <row r="85">
          <cell r="C85" t="str">
            <v>E022-01-1087/2018</v>
          </cell>
          <cell r="D85">
            <v>71.430000000000007</v>
          </cell>
          <cell r="E85">
            <v>57</v>
          </cell>
          <cell r="F85">
            <v>85</v>
          </cell>
          <cell r="G85">
            <v>74</v>
          </cell>
          <cell r="H85">
            <v>71.857500000000002</v>
          </cell>
        </row>
        <row r="86">
          <cell r="C86" t="str">
            <v>E022-01-1059/2020</v>
          </cell>
          <cell r="D86" t="str">
            <v>-</v>
          </cell>
          <cell r="E86" t="str">
            <v>-</v>
          </cell>
          <cell r="F86">
            <v>0</v>
          </cell>
          <cell r="G86">
            <v>0</v>
          </cell>
          <cell r="H86">
            <v>0</v>
          </cell>
        </row>
        <row r="87">
          <cell r="C87" t="str">
            <v>E022-01-2101/2020</v>
          </cell>
          <cell r="D87">
            <v>72.45</v>
          </cell>
          <cell r="E87">
            <v>70</v>
          </cell>
          <cell r="F87">
            <v>79</v>
          </cell>
          <cell r="G87">
            <v>69</v>
          </cell>
          <cell r="H87">
            <v>72.612499999999997</v>
          </cell>
        </row>
        <row r="88">
          <cell r="C88" t="str">
            <v>e022-01-2608/2020</v>
          </cell>
          <cell r="D88">
            <v>91.84</v>
          </cell>
          <cell r="E88">
            <v>79</v>
          </cell>
          <cell r="F88">
            <v>89</v>
          </cell>
          <cell r="G88">
            <v>67</v>
          </cell>
          <cell r="H88">
            <v>81.710000000000008</v>
          </cell>
        </row>
        <row r="89">
          <cell r="C89" t="str">
            <v>E022-01-2151/2020</v>
          </cell>
          <cell r="D89">
            <v>93.88</v>
          </cell>
          <cell r="E89">
            <v>68</v>
          </cell>
          <cell r="F89">
            <v>41</v>
          </cell>
          <cell r="G89">
            <v>74</v>
          </cell>
          <cell r="H89">
            <v>69.22</v>
          </cell>
        </row>
        <row r="90">
          <cell r="C90" t="str">
            <v>E022-01-2140/2020</v>
          </cell>
          <cell r="D90">
            <v>91.84</v>
          </cell>
          <cell r="E90">
            <v>86</v>
          </cell>
          <cell r="F90">
            <v>83</v>
          </cell>
          <cell r="G90">
            <v>54</v>
          </cell>
          <cell r="H90">
            <v>78.710000000000008</v>
          </cell>
        </row>
        <row r="91">
          <cell r="C91">
            <v>0</v>
          </cell>
          <cell r="D91" t="str">
            <v>-</v>
          </cell>
          <cell r="E91" t="str">
            <v>-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E022-01-1011/2020</v>
          </cell>
          <cell r="D92" t="str">
            <v>-</v>
          </cell>
          <cell r="E92" t="str">
            <v>-</v>
          </cell>
          <cell r="F92">
            <v>0</v>
          </cell>
          <cell r="G92">
            <v>0</v>
          </cell>
          <cell r="H92">
            <v>0</v>
          </cell>
        </row>
        <row r="93">
          <cell r="C93" t="str">
            <v>E022-01-0815/2019</v>
          </cell>
          <cell r="D93" t="str">
            <v>-</v>
          </cell>
          <cell r="E93" t="str">
            <v>-</v>
          </cell>
          <cell r="F93">
            <v>0</v>
          </cell>
          <cell r="G93">
            <v>0</v>
          </cell>
          <cell r="H93">
            <v>0</v>
          </cell>
        </row>
        <row r="94">
          <cell r="C94" t="str">
            <v>E022-01-1020/2020</v>
          </cell>
          <cell r="D94">
            <v>86.73</v>
          </cell>
          <cell r="E94">
            <v>85</v>
          </cell>
          <cell r="F94">
            <v>86</v>
          </cell>
          <cell r="G94">
            <v>59</v>
          </cell>
          <cell r="H94">
            <v>79.182500000000005</v>
          </cell>
        </row>
        <row r="95">
          <cell r="C95" t="str">
            <v>E022-01-2285/2020</v>
          </cell>
          <cell r="D95" t="str">
            <v>-</v>
          </cell>
          <cell r="E95">
            <v>60</v>
          </cell>
          <cell r="F95">
            <v>0</v>
          </cell>
          <cell r="G95">
            <v>61</v>
          </cell>
          <cell r="H95">
            <v>30.25</v>
          </cell>
        </row>
        <row r="96">
          <cell r="C96" t="str">
            <v>E022-01-0758/2019</v>
          </cell>
          <cell r="D96">
            <v>70.41</v>
          </cell>
          <cell r="E96">
            <v>26</v>
          </cell>
          <cell r="F96">
            <v>88</v>
          </cell>
          <cell r="G96">
            <v>72</v>
          </cell>
          <cell r="H96">
            <v>64.102499999999992</v>
          </cell>
        </row>
        <row r="97">
          <cell r="C97" t="str">
            <v>E022-01-1887/2018</v>
          </cell>
          <cell r="D97" t="str">
            <v>-</v>
          </cell>
          <cell r="E97">
            <v>60</v>
          </cell>
          <cell r="F97">
            <v>77</v>
          </cell>
          <cell r="G97">
            <v>74</v>
          </cell>
          <cell r="H97">
            <v>52.75</v>
          </cell>
        </row>
        <row r="98">
          <cell r="C98" t="str">
            <v>E022-01-1084/2020</v>
          </cell>
          <cell r="D98">
            <v>87.76</v>
          </cell>
          <cell r="E98">
            <v>88</v>
          </cell>
          <cell r="F98">
            <v>85</v>
          </cell>
          <cell r="G98">
            <v>75</v>
          </cell>
          <cell r="H98">
            <v>83.94</v>
          </cell>
        </row>
        <row r="99">
          <cell r="C99" t="str">
            <v>E022-01-1055/2020</v>
          </cell>
          <cell r="D99">
            <v>86.73</v>
          </cell>
          <cell r="E99">
            <v>85</v>
          </cell>
          <cell r="F99">
            <v>91</v>
          </cell>
          <cell r="G99">
            <v>67</v>
          </cell>
          <cell r="H99">
            <v>82.432500000000005</v>
          </cell>
        </row>
        <row r="100">
          <cell r="C100" t="str">
            <v>E022-01-1068/2020</v>
          </cell>
          <cell r="D100">
            <v>75.510000000000005</v>
          </cell>
          <cell r="E100">
            <v>71</v>
          </cell>
          <cell r="F100">
            <v>74</v>
          </cell>
          <cell r="G100">
            <v>27</v>
          </cell>
          <cell r="H100">
            <v>61.877499999999998</v>
          </cell>
        </row>
        <row r="101">
          <cell r="C101" t="str">
            <v>E022-01-1167/2020</v>
          </cell>
          <cell r="D101">
            <v>94.9</v>
          </cell>
          <cell r="E101">
            <v>87</v>
          </cell>
          <cell r="F101">
            <v>92</v>
          </cell>
          <cell r="G101">
            <v>66</v>
          </cell>
          <cell r="H101">
            <v>84.974999999999994</v>
          </cell>
        </row>
        <row r="102">
          <cell r="C102" t="str">
            <v>E022-01-0783/2019</v>
          </cell>
          <cell r="D102">
            <v>65.31</v>
          </cell>
          <cell r="E102">
            <v>70</v>
          </cell>
          <cell r="F102">
            <v>90</v>
          </cell>
          <cell r="G102">
            <v>71</v>
          </cell>
          <cell r="H102">
            <v>74.077500000000001</v>
          </cell>
        </row>
        <row r="103">
          <cell r="C103" t="str">
            <v>E022-01-2007/2019</v>
          </cell>
          <cell r="D103" t="str">
            <v>-</v>
          </cell>
          <cell r="E103">
            <v>61</v>
          </cell>
          <cell r="F103">
            <v>80</v>
          </cell>
          <cell r="G103">
            <v>66</v>
          </cell>
          <cell r="H103">
            <v>51.75</v>
          </cell>
        </row>
        <row r="104">
          <cell r="C104" t="str">
            <v>E022-01-0791/2019</v>
          </cell>
          <cell r="D104" t="str">
            <v>-</v>
          </cell>
          <cell r="E104" t="str">
            <v>-</v>
          </cell>
          <cell r="F104">
            <v>68</v>
          </cell>
          <cell r="G104">
            <v>68</v>
          </cell>
          <cell r="H104">
            <v>34</v>
          </cell>
        </row>
        <row r="105">
          <cell r="C105" t="str">
            <v>E022-01-1060/2020</v>
          </cell>
          <cell r="D105">
            <v>91.84</v>
          </cell>
          <cell r="E105">
            <v>90</v>
          </cell>
          <cell r="F105">
            <v>90</v>
          </cell>
          <cell r="G105">
            <v>66</v>
          </cell>
          <cell r="H105">
            <v>84.460000000000008</v>
          </cell>
        </row>
        <row r="106">
          <cell r="C106" t="str">
            <v>E022-01-2174/2020</v>
          </cell>
          <cell r="D106">
            <v>97.96</v>
          </cell>
          <cell r="E106" t="str">
            <v>-</v>
          </cell>
          <cell r="F106">
            <v>79</v>
          </cell>
          <cell r="G106">
            <v>0</v>
          </cell>
          <cell r="H106">
            <v>44.239999999999995</v>
          </cell>
        </row>
        <row r="107">
          <cell r="C107" t="str">
            <v>E022-01-1085/2020</v>
          </cell>
          <cell r="D107">
            <v>93.88</v>
          </cell>
          <cell r="E107">
            <v>89</v>
          </cell>
          <cell r="F107">
            <v>93</v>
          </cell>
          <cell r="G107">
            <v>77</v>
          </cell>
          <cell r="H107">
            <v>88.22</v>
          </cell>
        </row>
        <row r="108">
          <cell r="C108" t="str">
            <v>E022-01-1064/2020</v>
          </cell>
          <cell r="D108">
            <v>89.8</v>
          </cell>
          <cell r="E108">
            <v>89</v>
          </cell>
          <cell r="F108">
            <v>91</v>
          </cell>
          <cell r="G108">
            <v>68</v>
          </cell>
          <cell r="H108">
            <v>84.45</v>
          </cell>
        </row>
        <row r="109">
          <cell r="C109" t="str">
            <v>E022-01-1034/2020</v>
          </cell>
          <cell r="D109" t="str">
            <v>-</v>
          </cell>
          <cell r="E109" t="str">
            <v>-</v>
          </cell>
          <cell r="F109">
            <v>0</v>
          </cell>
          <cell r="G109">
            <v>0</v>
          </cell>
          <cell r="H109">
            <v>0</v>
          </cell>
        </row>
        <row r="110">
          <cell r="C110" t="str">
            <v>E022-01-1054/2020</v>
          </cell>
          <cell r="D110">
            <v>87.76</v>
          </cell>
          <cell r="E110">
            <v>89</v>
          </cell>
          <cell r="F110">
            <v>90</v>
          </cell>
          <cell r="G110">
            <v>59</v>
          </cell>
          <cell r="H110">
            <v>81.44</v>
          </cell>
        </row>
        <row r="111">
          <cell r="C111" t="str">
            <v>E022-01-1083/2020</v>
          </cell>
          <cell r="D111">
            <v>96.94</v>
          </cell>
          <cell r="E111">
            <v>86</v>
          </cell>
          <cell r="F111">
            <v>91</v>
          </cell>
          <cell r="G111">
            <v>72</v>
          </cell>
          <cell r="H111">
            <v>86.484999999999999</v>
          </cell>
        </row>
        <row r="112">
          <cell r="C112" t="str">
            <v>E022-01-1082/2020</v>
          </cell>
          <cell r="D112">
            <v>94.9</v>
          </cell>
          <cell r="E112">
            <v>89</v>
          </cell>
          <cell r="F112">
            <v>86</v>
          </cell>
          <cell r="G112">
            <v>70</v>
          </cell>
          <cell r="H112">
            <v>84.974999999999994</v>
          </cell>
        </row>
        <row r="113">
          <cell r="C113" t="str">
            <v>E022-01-1069/2020</v>
          </cell>
          <cell r="D113">
            <v>92.86</v>
          </cell>
          <cell r="E113">
            <v>84</v>
          </cell>
          <cell r="F113">
            <v>85</v>
          </cell>
          <cell r="G113">
            <v>72</v>
          </cell>
          <cell r="H113">
            <v>83.465000000000003</v>
          </cell>
        </row>
        <row r="114">
          <cell r="C114" t="str">
            <v>E022-01-1086/2020</v>
          </cell>
          <cell r="D114">
            <v>76.53</v>
          </cell>
          <cell r="E114">
            <v>73</v>
          </cell>
          <cell r="F114">
            <v>83</v>
          </cell>
          <cell r="G114">
            <v>82</v>
          </cell>
          <cell r="H114">
            <v>78.632499999999993</v>
          </cell>
        </row>
        <row r="115">
          <cell r="C115" t="str">
            <v>E022-01-1046/2020</v>
          </cell>
          <cell r="D115">
            <v>95.92</v>
          </cell>
          <cell r="E115">
            <v>88</v>
          </cell>
          <cell r="F115">
            <v>91</v>
          </cell>
          <cell r="G115">
            <v>66</v>
          </cell>
          <cell r="H115">
            <v>85.23</v>
          </cell>
        </row>
        <row r="116">
          <cell r="C116" t="str">
            <v>E022-01-1040/2020</v>
          </cell>
          <cell r="D116">
            <v>96.94</v>
          </cell>
          <cell r="E116">
            <v>88</v>
          </cell>
          <cell r="F116">
            <v>89</v>
          </cell>
          <cell r="G116">
            <v>73</v>
          </cell>
          <cell r="H116">
            <v>86.734999999999999</v>
          </cell>
        </row>
        <row r="117">
          <cell r="C117" t="str">
            <v>E023-01-1096/2020</v>
          </cell>
          <cell r="D117" t="str">
            <v>-</v>
          </cell>
          <cell r="E117" t="str">
            <v>-</v>
          </cell>
          <cell r="F117">
            <v>0</v>
          </cell>
          <cell r="G117">
            <v>0</v>
          </cell>
          <cell r="H117">
            <v>0</v>
          </cell>
        </row>
        <row r="118">
          <cell r="C118" t="str">
            <v>E022-01-2325/2020</v>
          </cell>
          <cell r="D118">
            <v>90.82</v>
          </cell>
          <cell r="E118">
            <v>90</v>
          </cell>
          <cell r="F118">
            <v>91</v>
          </cell>
          <cell r="G118">
            <v>66</v>
          </cell>
          <cell r="H118">
            <v>84.454999999999998</v>
          </cell>
        </row>
        <row r="119">
          <cell r="C119" t="str">
            <v>E022-01-1079/2020</v>
          </cell>
          <cell r="D119">
            <v>93.88</v>
          </cell>
          <cell r="E119">
            <v>87</v>
          </cell>
          <cell r="F119">
            <v>89</v>
          </cell>
          <cell r="G119">
            <v>71</v>
          </cell>
          <cell r="H119">
            <v>85.22</v>
          </cell>
        </row>
        <row r="120">
          <cell r="C120" t="str">
            <v>E022-01-1033/2020</v>
          </cell>
          <cell r="D120">
            <v>93.88</v>
          </cell>
          <cell r="E120">
            <v>87</v>
          </cell>
          <cell r="F120">
            <v>92</v>
          </cell>
          <cell r="G120">
            <v>64</v>
          </cell>
          <cell r="H120">
            <v>84.22</v>
          </cell>
        </row>
        <row r="121">
          <cell r="C121" t="str">
            <v>E022-01-1042/2020</v>
          </cell>
          <cell r="D121">
            <v>90.82</v>
          </cell>
          <cell r="E121">
            <v>75</v>
          </cell>
          <cell r="F121">
            <v>84</v>
          </cell>
          <cell r="G121">
            <v>65</v>
          </cell>
          <cell r="H121">
            <v>78.704999999999998</v>
          </cell>
        </row>
        <row r="122">
          <cell r="C122" t="str">
            <v>E022-01-1013/2020</v>
          </cell>
          <cell r="D122">
            <v>87.76</v>
          </cell>
          <cell r="E122">
            <v>82</v>
          </cell>
          <cell r="F122">
            <v>92</v>
          </cell>
          <cell r="G122">
            <v>54</v>
          </cell>
          <cell r="H122">
            <v>78.94</v>
          </cell>
        </row>
        <row r="123">
          <cell r="C123" t="str">
            <v>E022-01-0776/2019</v>
          </cell>
          <cell r="D123">
            <v>72.45</v>
          </cell>
          <cell r="E123">
            <v>79</v>
          </cell>
          <cell r="F123">
            <v>81</v>
          </cell>
          <cell r="G123">
            <v>58</v>
          </cell>
          <cell r="H123">
            <v>72.612499999999997</v>
          </cell>
        </row>
        <row r="124">
          <cell r="C124" t="str">
            <v>E022-01-1063/2020</v>
          </cell>
          <cell r="D124">
            <v>91.84</v>
          </cell>
          <cell r="E124">
            <v>77</v>
          </cell>
          <cell r="F124">
            <v>82</v>
          </cell>
          <cell r="G124">
            <v>67</v>
          </cell>
          <cell r="H124">
            <v>79.460000000000008</v>
          </cell>
        </row>
        <row r="125">
          <cell r="C125" t="str">
            <v>E022-01-1052/2020</v>
          </cell>
          <cell r="D125">
            <v>88.78</v>
          </cell>
          <cell r="E125">
            <v>68</v>
          </cell>
          <cell r="F125">
            <v>58</v>
          </cell>
          <cell r="G125">
            <v>55</v>
          </cell>
          <cell r="H125">
            <v>67.444999999999993</v>
          </cell>
        </row>
        <row r="126">
          <cell r="C126" t="str">
            <v>E022-01-1076/2020</v>
          </cell>
          <cell r="D126">
            <v>88.78</v>
          </cell>
          <cell r="E126">
            <v>87</v>
          </cell>
          <cell r="F126">
            <v>84</v>
          </cell>
          <cell r="G126">
            <v>60</v>
          </cell>
          <cell r="H126">
            <v>79.944999999999993</v>
          </cell>
        </row>
        <row r="127">
          <cell r="C127" t="str">
            <v>E022-01-2626/2020</v>
          </cell>
          <cell r="D127" t="str">
            <v>-</v>
          </cell>
          <cell r="E127" t="str">
            <v>-</v>
          </cell>
          <cell r="F127">
            <v>0</v>
          </cell>
          <cell r="G127">
            <v>0</v>
          </cell>
          <cell r="H127">
            <v>0</v>
          </cell>
        </row>
        <row r="128">
          <cell r="C128" t="str">
            <v>e022-01-2192/2020</v>
          </cell>
          <cell r="D128">
            <v>60.2</v>
          </cell>
          <cell r="E128">
            <v>47</v>
          </cell>
          <cell r="F128">
            <v>79</v>
          </cell>
          <cell r="G128">
            <v>60</v>
          </cell>
          <cell r="H128">
            <v>61.55</v>
          </cell>
        </row>
        <row r="129">
          <cell r="C129" t="str">
            <v>E022-01-2283/2020</v>
          </cell>
          <cell r="D129">
            <v>64.290000000000006</v>
          </cell>
          <cell r="E129">
            <v>68</v>
          </cell>
          <cell r="F129">
            <v>93</v>
          </cell>
          <cell r="G129">
            <v>51</v>
          </cell>
          <cell r="H129">
            <v>69.072500000000005</v>
          </cell>
        </row>
        <row r="130">
          <cell r="C130" t="str">
            <v>E022-01-0754/2019</v>
          </cell>
          <cell r="D130" t="str">
            <v>-</v>
          </cell>
          <cell r="E130">
            <v>63</v>
          </cell>
          <cell r="F130">
            <v>75</v>
          </cell>
          <cell r="G130">
            <v>64</v>
          </cell>
          <cell r="H130">
            <v>50.5</v>
          </cell>
        </row>
        <row r="131">
          <cell r="C131" t="str">
            <v>E022-01-2222/2020</v>
          </cell>
          <cell r="D131" t="str">
            <v>-</v>
          </cell>
          <cell r="E131" t="str">
            <v>-</v>
          </cell>
          <cell r="F131">
            <v>0</v>
          </cell>
          <cell r="G131">
            <v>0</v>
          </cell>
          <cell r="H131">
            <v>0</v>
          </cell>
        </row>
        <row r="132">
          <cell r="C132" t="str">
            <v>E022-01-1025/2020</v>
          </cell>
          <cell r="D132">
            <v>69.39</v>
          </cell>
          <cell r="E132">
            <v>78</v>
          </cell>
          <cell r="F132">
            <v>92</v>
          </cell>
          <cell r="G132">
            <v>71</v>
          </cell>
          <cell r="H132">
            <v>77.597499999999997</v>
          </cell>
        </row>
        <row r="133">
          <cell r="C133" t="str">
            <v>E022-01-0810/2019</v>
          </cell>
          <cell r="D133">
            <v>73.47</v>
          </cell>
          <cell r="E133">
            <v>69</v>
          </cell>
          <cell r="F133">
            <v>64</v>
          </cell>
          <cell r="G133">
            <v>66</v>
          </cell>
          <cell r="H133">
            <v>68.117500000000007</v>
          </cell>
        </row>
        <row r="134">
          <cell r="C134" t="str">
            <v>E022-01-1061/2020</v>
          </cell>
          <cell r="D134">
            <v>87.76</v>
          </cell>
          <cell r="E134">
            <v>90</v>
          </cell>
          <cell r="F134">
            <v>94</v>
          </cell>
          <cell r="G134">
            <v>71</v>
          </cell>
          <cell r="H134">
            <v>85.69</v>
          </cell>
        </row>
        <row r="135">
          <cell r="C135" t="str">
            <v>E022-01-1019/2020</v>
          </cell>
          <cell r="D135">
            <v>92.86</v>
          </cell>
          <cell r="E135">
            <v>65</v>
          </cell>
          <cell r="F135">
            <v>83</v>
          </cell>
          <cell r="G135">
            <v>71</v>
          </cell>
          <cell r="H135">
            <v>77.965000000000003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10</v>
          </cell>
          <cell r="E15">
            <v>19</v>
          </cell>
          <cell r="F15">
            <v>0</v>
          </cell>
          <cell r="G15">
            <v>8.0833333333333339</v>
          </cell>
          <cell r="H15">
            <v>5</v>
          </cell>
          <cell r="I15">
            <v>7</v>
          </cell>
          <cell r="J15">
            <v>4.25</v>
          </cell>
          <cell r="K15">
            <v>11</v>
          </cell>
          <cell r="L15">
            <v>12.5</v>
          </cell>
          <cell r="M15">
            <v>0</v>
          </cell>
          <cell r="N15">
            <v>11.75</v>
          </cell>
          <cell r="O15">
            <v>24.1</v>
          </cell>
          <cell r="P15">
            <v>26</v>
          </cell>
          <cell r="Q15">
            <v>0</v>
          </cell>
          <cell r="R15">
            <v>9</v>
          </cell>
          <cell r="S15">
            <v>7</v>
          </cell>
          <cell r="T15">
            <v>0</v>
          </cell>
          <cell r="U15">
            <v>42</v>
          </cell>
          <cell r="V15">
            <v>66</v>
          </cell>
        </row>
        <row r="16">
          <cell r="B16" t="str">
            <v>E022-01-1013/2020</v>
          </cell>
          <cell r="C16" t="str">
            <v>Stephen Mwangi MAINA</v>
          </cell>
          <cell r="D16">
            <v>10</v>
          </cell>
          <cell r="E16">
            <v>14</v>
          </cell>
          <cell r="F16">
            <v>0</v>
          </cell>
          <cell r="G16">
            <v>6.8333333333333339</v>
          </cell>
          <cell r="H16">
            <v>4.5</v>
          </cell>
          <cell r="I16">
            <v>6</v>
          </cell>
          <cell r="J16">
            <v>3.75</v>
          </cell>
          <cell r="K16">
            <v>10</v>
          </cell>
          <cell r="L16">
            <v>12</v>
          </cell>
          <cell r="M16">
            <v>0</v>
          </cell>
          <cell r="N16">
            <v>11</v>
          </cell>
          <cell r="O16">
            <v>21.6</v>
          </cell>
          <cell r="P16">
            <v>17</v>
          </cell>
          <cell r="Q16">
            <v>0</v>
          </cell>
          <cell r="R16">
            <v>3</v>
          </cell>
          <cell r="S16">
            <v>0</v>
          </cell>
          <cell r="T16">
            <v>5</v>
          </cell>
          <cell r="U16">
            <v>25</v>
          </cell>
          <cell r="V16">
            <v>47</v>
          </cell>
        </row>
        <row r="17">
          <cell r="B17" t="str">
            <v>E022-01-1014/2020</v>
          </cell>
          <cell r="C17" t="str">
            <v>Joseph Kamau WAINAINA</v>
          </cell>
          <cell r="D17">
            <v>13</v>
          </cell>
          <cell r="E17">
            <v>9</v>
          </cell>
          <cell r="F17">
            <v>0</v>
          </cell>
          <cell r="G17">
            <v>6.583333333333333</v>
          </cell>
          <cell r="H17">
            <v>4</v>
          </cell>
          <cell r="I17">
            <v>8</v>
          </cell>
          <cell r="J17">
            <v>4</v>
          </cell>
          <cell r="K17">
            <v>10</v>
          </cell>
          <cell r="L17">
            <v>9</v>
          </cell>
          <cell r="M17">
            <v>0</v>
          </cell>
          <cell r="N17">
            <v>9.5</v>
          </cell>
          <cell r="O17">
            <v>20.100000000000001</v>
          </cell>
          <cell r="P17">
            <v>24</v>
          </cell>
          <cell r="Q17">
            <v>0</v>
          </cell>
          <cell r="R17">
            <v>11.5</v>
          </cell>
          <cell r="S17">
            <v>5</v>
          </cell>
          <cell r="T17">
            <v>0</v>
          </cell>
          <cell r="U17">
            <v>40.5</v>
          </cell>
          <cell r="V17">
            <v>61</v>
          </cell>
        </row>
        <row r="18">
          <cell r="B18" t="str">
            <v>E022-01-1015/2020</v>
          </cell>
          <cell r="C18" t="str">
            <v>Denis Wanyaga GITAU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 t="str">
            <v/>
          </cell>
          <cell r="P18">
            <v>8.5</v>
          </cell>
          <cell r="Q18">
            <v>4</v>
          </cell>
          <cell r="R18">
            <v>0</v>
          </cell>
          <cell r="S18">
            <v>0</v>
          </cell>
          <cell r="T18">
            <v>5</v>
          </cell>
          <cell r="U18">
            <v>17.5</v>
          </cell>
          <cell r="V18">
            <v>18</v>
          </cell>
        </row>
        <row r="19">
          <cell r="B19" t="str">
            <v>E022-01-1016/2020</v>
          </cell>
          <cell r="C19" t="str">
            <v>Moses Kimuhu WAITI</v>
          </cell>
          <cell r="D19">
            <v>7</v>
          </cell>
          <cell r="E19">
            <v>10</v>
          </cell>
          <cell r="F19">
            <v>0</v>
          </cell>
          <cell r="G19">
            <v>4.833333333333333</v>
          </cell>
          <cell r="H19">
            <v>4.5</v>
          </cell>
          <cell r="I19">
            <v>7</v>
          </cell>
          <cell r="J19">
            <v>4</v>
          </cell>
          <cell r="K19">
            <v>11.5</v>
          </cell>
          <cell r="L19">
            <v>9.5</v>
          </cell>
          <cell r="M19">
            <v>0</v>
          </cell>
          <cell r="N19">
            <v>10.5</v>
          </cell>
          <cell r="O19">
            <v>19.3</v>
          </cell>
          <cell r="P19">
            <v>17.5</v>
          </cell>
          <cell r="Q19">
            <v>0</v>
          </cell>
          <cell r="R19">
            <v>13</v>
          </cell>
          <cell r="S19">
            <v>0</v>
          </cell>
          <cell r="T19">
            <v>1</v>
          </cell>
          <cell r="U19">
            <v>31.5</v>
          </cell>
          <cell r="V19">
            <v>51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7</v>
          </cell>
          <cell r="E20">
            <v>10</v>
          </cell>
          <cell r="F20">
            <v>0</v>
          </cell>
          <cell r="G20">
            <v>4.833333333333333</v>
          </cell>
          <cell r="H20">
            <v>4.5</v>
          </cell>
          <cell r="I20">
            <v>8</v>
          </cell>
          <cell r="J20">
            <v>4.25</v>
          </cell>
          <cell r="K20">
            <v>11</v>
          </cell>
          <cell r="L20">
            <v>10.5</v>
          </cell>
          <cell r="M20">
            <v>0</v>
          </cell>
          <cell r="N20">
            <v>10.749999999999998</v>
          </cell>
          <cell r="O20">
            <v>19.8</v>
          </cell>
          <cell r="P20">
            <v>14.5</v>
          </cell>
          <cell r="Q20">
            <v>0</v>
          </cell>
          <cell r="R20">
            <v>11</v>
          </cell>
          <cell r="S20">
            <v>0</v>
          </cell>
          <cell r="T20">
            <v>4</v>
          </cell>
          <cell r="U20">
            <v>29.5</v>
          </cell>
          <cell r="V20">
            <v>49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10</v>
          </cell>
          <cell r="E21">
            <v>12</v>
          </cell>
          <cell r="F21">
            <v>0</v>
          </cell>
          <cell r="G21">
            <v>6.333333333333333</v>
          </cell>
          <cell r="H21">
            <v>4.5</v>
          </cell>
          <cell r="I21">
            <v>7</v>
          </cell>
          <cell r="J21">
            <v>4</v>
          </cell>
          <cell r="K21">
            <v>10</v>
          </cell>
          <cell r="L21">
            <v>12</v>
          </cell>
          <cell r="M21">
            <v>0</v>
          </cell>
          <cell r="N21">
            <v>11</v>
          </cell>
          <cell r="O21">
            <v>21.3</v>
          </cell>
          <cell r="P21">
            <v>6</v>
          </cell>
          <cell r="Q21">
            <v>0</v>
          </cell>
          <cell r="R21">
            <v>9.5</v>
          </cell>
          <cell r="S21">
            <v>3</v>
          </cell>
          <cell r="T21">
            <v>0</v>
          </cell>
          <cell r="U21">
            <v>18.5</v>
          </cell>
          <cell r="V21">
            <v>40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11</v>
          </cell>
          <cell r="E22">
            <v>8</v>
          </cell>
          <cell r="F22">
            <v>0</v>
          </cell>
          <cell r="G22">
            <v>5.6666666666666661</v>
          </cell>
          <cell r="H22">
            <v>4.5</v>
          </cell>
          <cell r="I22">
            <v>7</v>
          </cell>
          <cell r="J22">
            <v>4</v>
          </cell>
          <cell r="K22">
            <v>13</v>
          </cell>
          <cell r="L22">
            <v>11.5</v>
          </cell>
          <cell r="M22">
            <v>0</v>
          </cell>
          <cell r="N22">
            <v>12.25</v>
          </cell>
          <cell r="O22">
            <v>21.9</v>
          </cell>
          <cell r="P22">
            <v>16.5</v>
          </cell>
          <cell r="Q22">
            <v>0</v>
          </cell>
          <cell r="R22">
            <v>9</v>
          </cell>
          <cell r="S22">
            <v>1</v>
          </cell>
          <cell r="T22">
            <v>0</v>
          </cell>
          <cell r="U22">
            <v>26.5</v>
          </cell>
          <cell r="V22">
            <v>48</v>
          </cell>
        </row>
        <row r="23">
          <cell r="B23" t="str">
            <v>E022-01-1021/2020</v>
          </cell>
          <cell r="C23" t="str">
            <v>David Kihara WANGOME</v>
          </cell>
          <cell r="D23">
            <v>13</v>
          </cell>
          <cell r="E23">
            <v>13</v>
          </cell>
          <cell r="F23">
            <v>0</v>
          </cell>
          <cell r="G23">
            <v>7.583333333333333</v>
          </cell>
          <cell r="H23">
            <v>4.5</v>
          </cell>
          <cell r="I23">
            <v>8</v>
          </cell>
          <cell r="J23">
            <v>4.25</v>
          </cell>
          <cell r="K23">
            <v>10</v>
          </cell>
          <cell r="L23">
            <v>12</v>
          </cell>
          <cell r="M23">
            <v>0</v>
          </cell>
          <cell r="N23">
            <v>11</v>
          </cell>
          <cell r="O23">
            <v>22.8</v>
          </cell>
          <cell r="P23">
            <v>7</v>
          </cell>
          <cell r="Q23">
            <v>6</v>
          </cell>
          <cell r="R23">
            <v>0</v>
          </cell>
          <cell r="S23">
            <v>1</v>
          </cell>
          <cell r="T23">
            <v>0</v>
          </cell>
          <cell r="U23">
            <v>14</v>
          </cell>
          <cell r="V23">
            <v>37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10</v>
          </cell>
          <cell r="E24">
            <v>16</v>
          </cell>
          <cell r="F24">
            <v>0</v>
          </cell>
          <cell r="G24">
            <v>7.3333333333333339</v>
          </cell>
          <cell r="H24">
            <v>4</v>
          </cell>
          <cell r="I24">
            <v>9</v>
          </cell>
          <cell r="J24">
            <v>4.25</v>
          </cell>
          <cell r="K24">
            <v>11</v>
          </cell>
          <cell r="L24">
            <v>12.5</v>
          </cell>
          <cell r="M24">
            <v>0</v>
          </cell>
          <cell r="N24">
            <v>11.75</v>
          </cell>
          <cell r="O24">
            <v>23.3</v>
          </cell>
          <cell r="P24">
            <v>12.5</v>
          </cell>
          <cell r="Q24">
            <v>0</v>
          </cell>
          <cell r="R24">
            <v>3</v>
          </cell>
          <cell r="S24">
            <v>4</v>
          </cell>
          <cell r="T24">
            <v>0</v>
          </cell>
          <cell r="U24">
            <v>19.5</v>
          </cell>
          <cell r="V24">
            <v>43</v>
          </cell>
        </row>
        <row r="25">
          <cell r="B25" t="str">
            <v>E022-01-1024/2020</v>
          </cell>
          <cell r="C25" t="str">
            <v>John Kabue MUMBI</v>
          </cell>
          <cell r="D25">
            <v>11</v>
          </cell>
          <cell r="E25">
            <v>9</v>
          </cell>
          <cell r="F25">
            <v>0</v>
          </cell>
          <cell r="G25">
            <v>5.916666666666667</v>
          </cell>
          <cell r="H25">
            <v>3.5</v>
          </cell>
          <cell r="I25">
            <v>7</v>
          </cell>
          <cell r="J25">
            <v>3.5</v>
          </cell>
          <cell r="K25">
            <v>13</v>
          </cell>
          <cell r="L25">
            <v>11.5</v>
          </cell>
          <cell r="M25">
            <v>0</v>
          </cell>
          <cell r="N25">
            <v>12.25</v>
          </cell>
          <cell r="O25">
            <v>21.7</v>
          </cell>
          <cell r="P25">
            <v>18</v>
          </cell>
          <cell r="Q25">
            <v>0</v>
          </cell>
          <cell r="R25">
            <v>12.5</v>
          </cell>
          <cell r="S25">
            <v>9</v>
          </cell>
          <cell r="T25">
            <v>0</v>
          </cell>
          <cell r="U25">
            <v>39.5</v>
          </cell>
          <cell r="V25">
            <v>61</v>
          </cell>
        </row>
        <row r="26">
          <cell r="B26" t="str">
            <v>E022-01-1025/2020</v>
          </cell>
          <cell r="C26" t="str">
            <v>David Bundi WAWERU</v>
          </cell>
          <cell r="D26">
            <v>13</v>
          </cell>
          <cell r="E26">
            <v>9</v>
          </cell>
          <cell r="F26">
            <v>0</v>
          </cell>
          <cell r="G26">
            <v>6.583333333333333</v>
          </cell>
          <cell r="H26">
            <v>4.5</v>
          </cell>
          <cell r="I26">
            <v>6</v>
          </cell>
          <cell r="J26">
            <v>3.75</v>
          </cell>
          <cell r="K26">
            <v>11</v>
          </cell>
          <cell r="L26">
            <v>10.5</v>
          </cell>
          <cell r="M26">
            <v>0</v>
          </cell>
          <cell r="N26">
            <v>10.749999999999998</v>
          </cell>
          <cell r="O26">
            <v>21.1</v>
          </cell>
          <cell r="P26">
            <v>22</v>
          </cell>
          <cell r="Q26">
            <v>0</v>
          </cell>
          <cell r="R26">
            <v>11.5</v>
          </cell>
          <cell r="S26">
            <v>1</v>
          </cell>
          <cell r="T26">
            <v>0</v>
          </cell>
          <cell r="U26">
            <v>34.5</v>
          </cell>
          <cell r="V26">
            <v>56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0</v>
          </cell>
          <cell r="E27">
            <v>13</v>
          </cell>
          <cell r="F27">
            <v>0</v>
          </cell>
          <cell r="G27">
            <v>3.25</v>
          </cell>
          <cell r="H27">
            <v>0</v>
          </cell>
          <cell r="I27">
            <v>8</v>
          </cell>
          <cell r="J27">
            <v>2</v>
          </cell>
          <cell r="K27">
            <v>10</v>
          </cell>
          <cell r="L27">
            <v>9</v>
          </cell>
          <cell r="M27">
            <v>0</v>
          </cell>
          <cell r="N27">
            <v>9.5</v>
          </cell>
          <cell r="O27">
            <v>14.8</v>
          </cell>
          <cell r="P27">
            <v>20.5</v>
          </cell>
          <cell r="Q27">
            <v>3</v>
          </cell>
          <cell r="R27">
            <v>0</v>
          </cell>
          <cell r="S27">
            <v>5</v>
          </cell>
          <cell r="T27">
            <v>0</v>
          </cell>
          <cell r="U27">
            <v>28.5</v>
          </cell>
          <cell r="V27">
            <v>43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10</v>
          </cell>
          <cell r="E28">
            <v>14</v>
          </cell>
          <cell r="F28">
            <v>0</v>
          </cell>
          <cell r="G28">
            <v>6.8333333333333339</v>
          </cell>
          <cell r="H28">
            <v>4.5</v>
          </cell>
          <cell r="I28">
            <v>6</v>
          </cell>
          <cell r="J28">
            <v>3.75</v>
          </cell>
          <cell r="K28">
            <v>10</v>
          </cell>
          <cell r="L28">
            <v>12</v>
          </cell>
          <cell r="M28">
            <v>0</v>
          </cell>
          <cell r="N28">
            <v>11</v>
          </cell>
          <cell r="O28">
            <v>21.6</v>
          </cell>
          <cell r="P28">
            <v>15.5</v>
          </cell>
          <cell r="Q28">
            <v>0</v>
          </cell>
          <cell r="R28">
            <v>8.5</v>
          </cell>
          <cell r="S28">
            <v>5</v>
          </cell>
          <cell r="T28">
            <v>0</v>
          </cell>
          <cell r="U28">
            <v>29</v>
          </cell>
          <cell r="V28">
            <v>51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13</v>
          </cell>
          <cell r="E29">
            <v>13</v>
          </cell>
          <cell r="F29">
            <v>0</v>
          </cell>
          <cell r="G29">
            <v>7.583333333333333</v>
          </cell>
          <cell r="H29">
            <v>4.5</v>
          </cell>
          <cell r="I29">
            <v>8</v>
          </cell>
          <cell r="J29">
            <v>4.25</v>
          </cell>
          <cell r="K29">
            <v>10</v>
          </cell>
          <cell r="L29">
            <v>12</v>
          </cell>
          <cell r="M29">
            <v>0</v>
          </cell>
          <cell r="N29">
            <v>11</v>
          </cell>
          <cell r="O29">
            <v>22.8</v>
          </cell>
          <cell r="P29">
            <v>18</v>
          </cell>
          <cell r="Q29">
            <v>6</v>
          </cell>
          <cell r="R29">
            <v>0</v>
          </cell>
          <cell r="S29">
            <v>6</v>
          </cell>
          <cell r="T29">
            <v>0</v>
          </cell>
          <cell r="U29">
            <v>30</v>
          </cell>
          <cell r="V29">
            <v>53</v>
          </cell>
        </row>
        <row r="30">
          <cell r="B30" t="str">
            <v>E022-01-1029/2020</v>
          </cell>
          <cell r="C30" t="str">
            <v>George Muhia NGOTHO</v>
          </cell>
          <cell r="D30">
            <v>11</v>
          </cell>
          <cell r="E30">
            <v>10</v>
          </cell>
          <cell r="F30">
            <v>0</v>
          </cell>
          <cell r="G30">
            <v>6.166666666666667</v>
          </cell>
          <cell r="H30">
            <v>0</v>
          </cell>
          <cell r="I30">
            <v>7</v>
          </cell>
          <cell r="J30">
            <v>1.75</v>
          </cell>
          <cell r="K30">
            <v>10</v>
          </cell>
          <cell r="L30">
            <v>9</v>
          </cell>
          <cell r="M30">
            <v>0</v>
          </cell>
          <cell r="N30">
            <v>9.5</v>
          </cell>
          <cell r="O30">
            <v>17.399999999999999</v>
          </cell>
          <cell r="P30">
            <v>14.5</v>
          </cell>
          <cell r="Q30">
            <v>0</v>
          </cell>
          <cell r="R30">
            <v>7.5</v>
          </cell>
          <cell r="S30">
            <v>4</v>
          </cell>
          <cell r="T30">
            <v>0</v>
          </cell>
          <cell r="U30">
            <v>26</v>
          </cell>
          <cell r="V30">
            <v>43</v>
          </cell>
        </row>
        <row r="31">
          <cell r="B31" t="str">
            <v>E022-01-1030/2020</v>
          </cell>
          <cell r="C31" t="str">
            <v>Denis Karanja NJUGUNA</v>
          </cell>
          <cell r="D31">
            <v>5</v>
          </cell>
          <cell r="E31">
            <v>16</v>
          </cell>
          <cell r="F31">
            <v>0</v>
          </cell>
          <cell r="G31">
            <v>5.6666666666666661</v>
          </cell>
          <cell r="H31">
            <v>4.5</v>
          </cell>
          <cell r="I31">
            <v>7</v>
          </cell>
          <cell r="J31">
            <v>4</v>
          </cell>
          <cell r="K31">
            <v>10</v>
          </cell>
          <cell r="L31">
            <v>9</v>
          </cell>
          <cell r="M31">
            <v>0</v>
          </cell>
          <cell r="N31">
            <v>9.5</v>
          </cell>
          <cell r="O31">
            <v>19.2</v>
          </cell>
          <cell r="P31">
            <v>17.5</v>
          </cell>
          <cell r="Q31">
            <v>0</v>
          </cell>
          <cell r="R31">
            <v>12.5</v>
          </cell>
          <cell r="S31">
            <v>0</v>
          </cell>
          <cell r="T31">
            <v>2</v>
          </cell>
          <cell r="U31">
            <v>32</v>
          </cell>
          <cell r="V31">
            <v>51</v>
          </cell>
        </row>
        <row r="32">
          <cell r="B32" t="str">
            <v>E022-01-1031/2020</v>
          </cell>
          <cell r="C32" t="str">
            <v>Alex Kamau WANGARI</v>
          </cell>
          <cell r="D32">
            <v>13</v>
          </cell>
          <cell r="E32">
            <v>13</v>
          </cell>
          <cell r="F32">
            <v>0</v>
          </cell>
          <cell r="G32">
            <v>7.583333333333333</v>
          </cell>
          <cell r="H32">
            <v>4</v>
          </cell>
          <cell r="I32">
            <v>9</v>
          </cell>
          <cell r="J32">
            <v>4.25</v>
          </cell>
          <cell r="K32">
            <v>11</v>
          </cell>
          <cell r="L32">
            <v>10.5</v>
          </cell>
          <cell r="M32">
            <v>0</v>
          </cell>
          <cell r="N32">
            <v>10.749999999999998</v>
          </cell>
          <cell r="O32">
            <v>22.6</v>
          </cell>
          <cell r="P32">
            <v>18</v>
          </cell>
          <cell r="Q32">
            <v>11</v>
          </cell>
          <cell r="R32">
            <v>0</v>
          </cell>
          <cell r="S32">
            <v>0</v>
          </cell>
          <cell r="T32">
            <v>0</v>
          </cell>
          <cell r="U32">
            <v>29</v>
          </cell>
          <cell r="V32">
            <v>52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13</v>
          </cell>
          <cell r="E33">
            <v>12</v>
          </cell>
          <cell r="F33">
            <v>0</v>
          </cell>
          <cell r="G33">
            <v>7.3333333333333339</v>
          </cell>
          <cell r="H33">
            <v>4.5</v>
          </cell>
          <cell r="I33">
            <v>7</v>
          </cell>
          <cell r="J33">
            <v>4</v>
          </cell>
          <cell r="K33">
            <v>11</v>
          </cell>
          <cell r="L33">
            <v>12.5</v>
          </cell>
          <cell r="M33">
            <v>0</v>
          </cell>
          <cell r="N33">
            <v>11.75</v>
          </cell>
          <cell r="O33">
            <v>23.1</v>
          </cell>
          <cell r="P33">
            <v>22</v>
          </cell>
          <cell r="Q33">
            <v>0</v>
          </cell>
          <cell r="R33">
            <v>15</v>
          </cell>
          <cell r="S33">
            <v>0</v>
          </cell>
          <cell r="T33">
            <v>6</v>
          </cell>
          <cell r="U33">
            <v>43</v>
          </cell>
          <cell r="V33">
            <v>66</v>
          </cell>
        </row>
        <row r="34">
          <cell r="B34" t="str">
            <v>E022-01-1033/2020</v>
          </cell>
          <cell r="C34" t="str">
            <v>Simon Mwaura GICHIRI</v>
          </cell>
          <cell r="D34">
            <v>5</v>
          </cell>
          <cell r="E34">
            <v>16</v>
          </cell>
          <cell r="F34">
            <v>0</v>
          </cell>
          <cell r="G34">
            <v>5.6666666666666661</v>
          </cell>
          <cell r="H34">
            <v>4.5</v>
          </cell>
          <cell r="I34">
            <v>9</v>
          </cell>
          <cell r="J34">
            <v>4.5</v>
          </cell>
          <cell r="K34">
            <v>9</v>
          </cell>
          <cell r="L34">
            <v>11</v>
          </cell>
          <cell r="M34">
            <v>0</v>
          </cell>
          <cell r="N34">
            <v>10</v>
          </cell>
          <cell r="O34">
            <v>20.2</v>
          </cell>
          <cell r="P34">
            <v>15.5</v>
          </cell>
          <cell r="Q34">
            <v>0</v>
          </cell>
          <cell r="R34">
            <v>15</v>
          </cell>
          <cell r="S34">
            <v>12</v>
          </cell>
          <cell r="T34">
            <v>0</v>
          </cell>
          <cell r="U34">
            <v>42.5</v>
          </cell>
          <cell r="V34">
            <v>63</v>
          </cell>
        </row>
        <row r="35">
          <cell r="B35" t="str">
            <v>E022-01-1035/2020</v>
          </cell>
          <cell r="C35" t="str">
            <v>Agnes Mulekye MUTEMI</v>
          </cell>
          <cell r="D35">
            <v>8</v>
          </cell>
          <cell r="E35">
            <v>12</v>
          </cell>
          <cell r="F35">
            <v>0</v>
          </cell>
          <cell r="G35">
            <v>5.6666666666666661</v>
          </cell>
          <cell r="H35">
            <v>4.5</v>
          </cell>
          <cell r="I35">
            <v>7</v>
          </cell>
          <cell r="J35">
            <v>4</v>
          </cell>
          <cell r="K35">
            <v>10</v>
          </cell>
          <cell r="L35">
            <v>9</v>
          </cell>
          <cell r="M35">
            <v>0</v>
          </cell>
          <cell r="N35">
            <v>9.5</v>
          </cell>
          <cell r="O35">
            <v>19.2</v>
          </cell>
          <cell r="P35">
            <v>12</v>
          </cell>
          <cell r="Q35">
            <v>8</v>
          </cell>
          <cell r="R35">
            <v>0</v>
          </cell>
          <cell r="S35">
            <v>0</v>
          </cell>
          <cell r="T35">
            <v>8</v>
          </cell>
          <cell r="U35">
            <v>28</v>
          </cell>
          <cell r="V35">
            <v>47</v>
          </cell>
        </row>
        <row r="36">
          <cell r="B36" t="str">
            <v>E022-01-1038/2020</v>
          </cell>
          <cell r="C36" t="str">
            <v>Ian Kamau NJUGUNA</v>
          </cell>
          <cell r="D36">
            <v>13</v>
          </cell>
          <cell r="E36">
            <v>13</v>
          </cell>
          <cell r="F36">
            <v>0</v>
          </cell>
          <cell r="G36">
            <v>7.583333333333333</v>
          </cell>
          <cell r="H36">
            <v>4.5</v>
          </cell>
          <cell r="I36">
            <v>8</v>
          </cell>
          <cell r="J36">
            <v>4.25</v>
          </cell>
          <cell r="K36">
            <v>13</v>
          </cell>
          <cell r="L36">
            <v>11.5</v>
          </cell>
          <cell r="M36">
            <v>0</v>
          </cell>
          <cell r="N36">
            <v>12.25</v>
          </cell>
          <cell r="O36">
            <v>24.1</v>
          </cell>
          <cell r="P36">
            <v>16</v>
          </cell>
          <cell r="Q36">
            <v>0</v>
          </cell>
          <cell r="R36">
            <v>2.5</v>
          </cell>
          <cell r="S36">
            <v>0</v>
          </cell>
          <cell r="T36">
            <v>3.5</v>
          </cell>
          <cell r="U36">
            <v>22</v>
          </cell>
          <cell r="V36">
            <v>46</v>
          </cell>
        </row>
        <row r="37">
          <cell r="B37" t="str">
            <v>E022-01-1040/2020</v>
          </cell>
          <cell r="C37" t="str">
            <v>Salome Mukuhi KIIRIA</v>
          </cell>
          <cell r="D37">
            <v>12</v>
          </cell>
          <cell r="E37">
            <v>11</v>
          </cell>
          <cell r="F37">
            <v>0</v>
          </cell>
          <cell r="G37">
            <v>6.75</v>
          </cell>
          <cell r="H37">
            <v>4.5</v>
          </cell>
          <cell r="I37">
            <v>8</v>
          </cell>
          <cell r="J37">
            <v>4.25</v>
          </cell>
          <cell r="K37">
            <v>11</v>
          </cell>
          <cell r="L37">
            <v>12</v>
          </cell>
          <cell r="M37">
            <v>0</v>
          </cell>
          <cell r="N37">
            <v>11.5</v>
          </cell>
          <cell r="O37">
            <v>22.5</v>
          </cell>
          <cell r="P37">
            <v>14.5</v>
          </cell>
          <cell r="Q37">
            <v>0</v>
          </cell>
          <cell r="R37">
            <v>15</v>
          </cell>
          <cell r="S37">
            <v>5</v>
          </cell>
          <cell r="T37">
            <v>0</v>
          </cell>
          <cell r="U37">
            <v>34.5</v>
          </cell>
          <cell r="V37">
            <v>57</v>
          </cell>
        </row>
        <row r="38">
          <cell r="B38" t="str">
            <v>E022-01-1041/2020</v>
          </cell>
          <cell r="C38" t="str">
            <v>Moses Mwangi KANGETHE</v>
          </cell>
          <cell r="D38">
            <v>11</v>
          </cell>
          <cell r="E38">
            <v>7</v>
          </cell>
          <cell r="F38">
            <v>0</v>
          </cell>
          <cell r="G38">
            <v>5.4166666666666661</v>
          </cell>
          <cell r="H38">
            <v>4</v>
          </cell>
          <cell r="I38">
            <v>7</v>
          </cell>
          <cell r="J38">
            <v>3.75</v>
          </cell>
          <cell r="K38">
            <v>9</v>
          </cell>
          <cell r="L38">
            <v>11</v>
          </cell>
          <cell r="M38">
            <v>0</v>
          </cell>
          <cell r="N38">
            <v>10</v>
          </cell>
          <cell r="O38">
            <v>19.2</v>
          </cell>
          <cell r="P38">
            <v>16.5</v>
          </cell>
          <cell r="Q38">
            <v>0</v>
          </cell>
          <cell r="R38">
            <v>4.5</v>
          </cell>
          <cell r="S38">
            <v>3.5</v>
          </cell>
          <cell r="T38">
            <v>0</v>
          </cell>
          <cell r="U38">
            <v>24.5</v>
          </cell>
          <cell r="V38">
            <v>44</v>
          </cell>
        </row>
        <row r="39">
          <cell r="B39" t="str">
            <v>E022-01-1042/2020</v>
          </cell>
          <cell r="C39" t="str">
            <v>Stephen Munzyu MAINGI</v>
          </cell>
          <cell r="D39">
            <v>10</v>
          </cell>
          <cell r="E39">
            <v>15</v>
          </cell>
          <cell r="F39">
            <v>0</v>
          </cell>
          <cell r="G39">
            <v>7.0833333333333321</v>
          </cell>
          <cell r="H39">
            <v>3.5</v>
          </cell>
          <cell r="I39">
            <v>7</v>
          </cell>
          <cell r="J39">
            <v>3.5</v>
          </cell>
          <cell r="K39">
            <v>9</v>
          </cell>
          <cell r="L39">
            <v>10.5</v>
          </cell>
          <cell r="M39">
            <v>0</v>
          </cell>
          <cell r="N39">
            <v>9.7499999999999982</v>
          </cell>
          <cell r="O39">
            <v>20.3</v>
          </cell>
          <cell r="P39">
            <v>20.5</v>
          </cell>
          <cell r="Q39">
            <v>0</v>
          </cell>
          <cell r="R39">
            <v>8.5</v>
          </cell>
          <cell r="S39">
            <v>4</v>
          </cell>
          <cell r="T39">
            <v>0</v>
          </cell>
          <cell r="U39">
            <v>33</v>
          </cell>
          <cell r="V39">
            <v>53</v>
          </cell>
        </row>
        <row r="40">
          <cell r="B40" t="str">
            <v>E022-01-1043/2020</v>
          </cell>
          <cell r="C40" t="str">
            <v>Amos Sila MULWA</v>
          </cell>
          <cell r="D40">
            <v>11</v>
          </cell>
          <cell r="E40">
            <v>18</v>
          </cell>
          <cell r="F40">
            <v>0</v>
          </cell>
          <cell r="G40">
            <v>8.1666666666666661</v>
          </cell>
          <cell r="H40">
            <v>4.5</v>
          </cell>
          <cell r="I40">
            <v>7</v>
          </cell>
          <cell r="J40">
            <v>4</v>
          </cell>
          <cell r="K40">
            <v>9</v>
          </cell>
          <cell r="L40">
            <v>11</v>
          </cell>
          <cell r="M40">
            <v>0</v>
          </cell>
          <cell r="N40">
            <v>10</v>
          </cell>
          <cell r="O40">
            <v>22.2</v>
          </cell>
          <cell r="P40">
            <v>18.5</v>
          </cell>
          <cell r="Q40">
            <v>0</v>
          </cell>
          <cell r="R40">
            <v>17</v>
          </cell>
          <cell r="S40">
            <v>7</v>
          </cell>
          <cell r="T40">
            <v>0</v>
          </cell>
          <cell r="U40">
            <v>42.5</v>
          </cell>
          <cell r="V40">
            <v>65</v>
          </cell>
        </row>
        <row r="41">
          <cell r="B41" t="str">
            <v>E022-01-1044/2020</v>
          </cell>
          <cell r="C41" t="str">
            <v>Muthawa KIVAA</v>
          </cell>
          <cell r="D41">
            <v>11</v>
          </cell>
          <cell r="E41">
            <v>14</v>
          </cell>
          <cell r="F41">
            <v>0</v>
          </cell>
          <cell r="G41">
            <v>7.1666666666666661</v>
          </cell>
          <cell r="H41">
            <v>4.5</v>
          </cell>
          <cell r="I41">
            <v>9</v>
          </cell>
          <cell r="J41">
            <v>4.5</v>
          </cell>
          <cell r="K41">
            <v>10</v>
          </cell>
          <cell r="L41">
            <v>9</v>
          </cell>
          <cell r="M41">
            <v>0</v>
          </cell>
          <cell r="N41">
            <v>9.5</v>
          </cell>
          <cell r="O41">
            <v>21.2</v>
          </cell>
          <cell r="P41">
            <v>25.5</v>
          </cell>
          <cell r="Q41">
            <v>10</v>
          </cell>
          <cell r="R41">
            <v>0</v>
          </cell>
          <cell r="S41">
            <v>4</v>
          </cell>
          <cell r="T41">
            <v>0</v>
          </cell>
          <cell r="U41">
            <v>39.5</v>
          </cell>
          <cell r="V41">
            <v>61</v>
          </cell>
        </row>
        <row r="42">
          <cell r="B42" t="str">
            <v>E022-01-1045/2020</v>
          </cell>
          <cell r="C42" t="str">
            <v>Joshua Maina KAMAU</v>
          </cell>
          <cell r="D42">
            <v>9</v>
          </cell>
          <cell r="E42">
            <v>14</v>
          </cell>
          <cell r="F42">
            <v>0</v>
          </cell>
          <cell r="G42">
            <v>6.4999999999999991</v>
          </cell>
          <cell r="H42">
            <v>4</v>
          </cell>
          <cell r="I42">
            <v>7</v>
          </cell>
          <cell r="J42">
            <v>3.75</v>
          </cell>
          <cell r="K42">
            <v>11</v>
          </cell>
          <cell r="L42">
            <v>12</v>
          </cell>
          <cell r="M42">
            <v>0</v>
          </cell>
          <cell r="N42">
            <v>11.5</v>
          </cell>
          <cell r="O42">
            <v>21.8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>
            <v>22</v>
          </cell>
        </row>
        <row r="43">
          <cell r="B43" t="str">
            <v>E022-01-1046/2020</v>
          </cell>
          <cell r="C43" t="str">
            <v>Sally Kinya KIMATHI</v>
          </cell>
          <cell r="D43">
            <v>10</v>
          </cell>
          <cell r="E43">
            <v>14</v>
          </cell>
          <cell r="F43">
            <v>0</v>
          </cell>
          <cell r="G43">
            <v>6.8333333333333339</v>
          </cell>
          <cell r="H43">
            <v>4.5</v>
          </cell>
          <cell r="I43">
            <v>9</v>
          </cell>
          <cell r="J43">
            <v>4.5</v>
          </cell>
          <cell r="K43">
            <v>13</v>
          </cell>
          <cell r="L43">
            <v>11.5</v>
          </cell>
          <cell r="M43">
            <v>0</v>
          </cell>
          <cell r="N43">
            <v>12.25</v>
          </cell>
          <cell r="O43">
            <v>23.6</v>
          </cell>
          <cell r="P43">
            <v>18</v>
          </cell>
          <cell r="Q43">
            <v>0</v>
          </cell>
          <cell r="R43">
            <v>14</v>
          </cell>
          <cell r="S43">
            <v>15</v>
          </cell>
          <cell r="T43">
            <v>0</v>
          </cell>
          <cell r="U43">
            <v>47</v>
          </cell>
          <cell r="V43">
            <v>71</v>
          </cell>
        </row>
        <row r="44">
          <cell r="B44" t="str">
            <v>E022-01-1047/2020</v>
          </cell>
          <cell r="C44" t="str">
            <v>Angela Waithera MAINA</v>
          </cell>
          <cell r="D44">
            <v>12</v>
          </cell>
          <cell r="E44">
            <v>12</v>
          </cell>
          <cell r="F44">
            <v>0</v>
          </cell>
          <cell r="G44">
            <v>7</v>
          </cell>
          <cell r="H44">
            <v>4</v>
          </cell>
          <cell r="I44">
            <v>7</v>
          </cell>
          <cell r="J44">
            <v>3.75</v>
          </cell>
          <cell r="K44">
            <v>10</v>
          </cell>
          <cell r="L44">
            <v>9</v>
          </cell>
          <cell r="M44">
            <v>0</v>
          </cell>
          <cell r="N44">
            <v>9.5</v>
          </cell>
          <cell r="O44">
            <v>20.3</v>
          </cell>
          <cell r="P44">
            <v>23</v>
          </cell>
          <cell r="Q44">
            <v>0</v>
          </cell>
          <cell r="R44">
            <v>5</v>
          </cell>
          <cell r="S44">
            <v>5</v>
          </cell>
          <cell r="T44">
            <v>0</v>
          </cell>
          <cell r="U44">
            <v>33</v>
          </cell>
          <cell r="V44">
            <v>53</v>
          </cell>
        </row>
        <row r="45">
          <cell r="B45" t="str">
            <v>E022-01-1048/2020</v>
          </cell>
          <cell r="C45" t="str">
            <v>Tony Clinton MUTUMA</v>
          </cell>
          <cell r="D45">
            <v>11</v>
          </cell>
          <cell r="E45">
            <v>10</v>
          </cell>
          <cell r="F45">
            <v>0</v>
          </cell>
          <cell r="G45">
            <v>6.166666666666667</v>
          </cell>
          <cell r="H45">
            <v>5</v>
          </cell>
          <cell r="I45">
            <v>9</v>
          </cell>
          <cell r="J45">
            <v>4.75</v>
          </cell>
          <cell r="K45">
            <v>9</v>
          </cell>
          <cell r="L45">
            <v>10</v>
          </cell>
          <cell r="M45">
            <v>0</v>
          </cell>
          <cell r="N45">
            <v>9.5</v>
          </cell>
          <cell r="O45">
            <v>20.399999999999999</v>
          </cell>
          <cell r="P45">
            <v>10.5</v>
          </cell>
          <cell r="Q45">
            <v>0</v>
          </cell>
          <cell r="R45">
            <v>6</v>
          </cell>
          <cell r="S45">
            <v>4</v>
          </cell>
          <cell r="T45">
            <v>0</v>
          </cell>
          <cell r="U45">
            <v>20.5</v>
          </cell>
          <cell r="V45">
            <v>41</v>
          </cell>
        </row>
        <row r="46">
          <cell r="B46" t="str">
            <v>E022-01-1050/2020</v>
          </cell>
          <cell r="C46" t="str">
            <v>Lewis Murithi MWENDA</v>
          </cell>
          <cell r="D46">
            <v>8</v>
          </cell>
          <cell r="E46">
            <v>11</v>
          </cell>
          <cell r="F46">
            <v>0</v>
          </cell>
          <cell r="G46">
            <v>5.4166666666666679</v>
          </cell>
          <cell r="H46">
            <v>4.5</v>
          </cell>
          <cell r="I46">
            <v>9</v>
          </cell>
          <cell r="J46">
            <v>4.5</v>
          </cell>
          <cell r="K46">
            <v>9</v>
          </cell>
          <cell r="L46">
            <v>10.5</v>
          </cell>
          <cell r="M46">
            <v>0</v>
          </cell>
          <cell r="N46">
            <v>9.7499999999999982</v>
          </cell>
          <cell r="O46">
            <v>19.7</v>
          </cell>
          <cell r="P46">
            <v>16.5</v>
          </cell>
          <cell r="Q46">
            <v>10</v>
          </cell>
          <cell r="R46">
            <v>0</v>
          </cell>
          <cell r="S46">
            <v>5</v>
          </cell>
          <cell r="T46">
            <v>0</v>
          </cell>
          <cell r="U46">
            <v>31.5</v>
          </cell>
          <cell r="V46">
            <v>51</v>
          </cell>
        </row>
        <row r="47">
          <cell r="B47" t="str">
            <v>E022-01-1052/2020</v>
          </cell>
          <cell r="C47" t="str">
            <v>Victor MWIRIGI</v>
          </cell>
          <cell r="D47">
            <v>8</v>
          </cell>
          <cell r="E47">
            <v>14</v>
          </cell>
          <cell r="F47">
            <v>0</v>
          </cell>
          <cell r="G47">
            <v>6.166666666666667</v>
          </cell>
          <cell r="H47">
            <v>4.5</v>
          </cell>
          <cell r="I47">
            <v>6</v>
          </cell>
          <cell r="J47">
            <v>3.75</v>
          </cell>
          <cell r="K47">
            <v>9</v>
          </cell>
          <cell r="L47">
            <v>11</v>
          </cell>
          <cell r="M47">
            <v>0</v>
          </cell>
          <cell r="N47">
            <v>10</v>
          </cell>
          <cell r="O47">
            <v>19.899999999999999</v>
          </cell>
          <cell r="P47">
            <v>15.5</v>
          </cell>
          <cell r="Q47">
            <v>11</v>
          </cell>
          <cell r="R47">
            <v>0</v>
          </cell>
          <cell r="S47">
            <v>5</v>
          </cell>
          <cell r="T47">
            <v>0</v>
          </cell>
          <cell r="U47">
            <v>31.5</v>
          </cell>
          <cell r="V47">
            <v>51</v>
          </cell>
        </row>
        <row r="48">
          <cell r="B48" t="str">
            <v>E022-01-1054/2020</v>
          </cell>
          <cell r="C48" t="str">
            <v>Julius Righa MGHANGA</v>
          </cell>
          <cell r="D48">
            <v>11</v>
          </cell>
          <cell r="E48">
            <v>17</v>
          </cell>
          <cell r="F48">
            <v>0</v>
          </cell>
          <cell r="G48">
            <v>7.9166666666666661</v>
          </cell>
          <cell r="H48">
            <v>4.5</v>
          </cell>
          <cell r="I48">
            <v>6</v>
          </cell>
          <cell r="J48">
            <v>3.75</v>
          </cell>
          <cell r="K48">
            <v>9</v>
          </cell>
          <cell r="L48">
            <v>9</v>
          </cell>
          <cell r="M48">
            <v>0</v>
          </cell>
          <cell r="N48">
            <v>9</v>
          </cell>
          <cell r="O48">
            <v>20.7</v>
          </cell>
          <cell r="P48">
            <v>18.5</v>
          </cell>
          <cell r="Q48">
            <v>0</v>
          </cell>
          <cell r="R48">
            <v>15.5</v>
          </cell>
          <cell r="S48">
            <v>9.5</v>
          </cell>
          <cell r="T48">
            <v>0</v>
          </cell>
          <cell r="U48">
            <v>43.5</v>
          </cell>
          <cell r="V48">
            <v>64</v>
          </cell>
        </row>
        <row r="49">
          <cell r="B49" t="str">
            <v>E022-01-1055/2020</v>
          </cell>
          <cell r="C49" t="str">
            <v>Joe Albert NGIGI</v>
          </cell>
          <cell r="D49">
            <v>10</v>
          </cell>
          <cell r="E49">
            <v>12</v>
          </cell>
          <cell r="F49">
            <v>0</v>
          </cell>
          <cell r="G49">
            <v>6.333333333333333</v>
          </cell>
          <cell r="H49">
            <v>5</v>
          </cell>
          <cell r="I49">
            <v>8</v>
          </cell>
          <cell r="J49">
            <v>4.5</v>
          </cell>
          <cell r="K49">
            <v>11</v>
          </cell>
          <cell r="L49">
            <v>10.5</v>
          </cell>
          <cell r="M49">
            <v>0</v>
          </cell>
          <cell r="N49">
            <v>10.749999999999998</v>
          </cell>
          <cell r="O49">
            <v>21.6</v>
          </cell>
          <cell r="P49">
            <v>17</v>
          </cell>
          <cell r="Q49">
            <v>0</v>
          </cell>
          <cell r="R49">
            <v>17</v>
          </cell>
          <cell r="S49">
            <v>5</v>
          </cell>
          <cell r="T49">
            <v>0</v>
          </cell>
          <cell r="U49">
            <v>39</v>
          </cell>
          <cell r="V49">
            <v>61</v>
          </cell>
        </row>
        <row r="50">
          <cell r="B50" t="str">
            <v>E022-01-1056/2020</v>
          </cell>
          <cell r="C50" t="str">
            <v>Michael Adrian NGURU</v>
          </cell>
          <cell r="D50">
            <v>13</v>
          </cell>
          <cell r="E50">
            <v>10</v>
          </cell>
          <cell r="F50">
            <v>0</v>
          </cell>
          <cell r="G50">
            <v>6.8333333333333339</v>
          </cell>
          <cell r="H50">
            <v>3.5</v>
          </cell>
          <cell r="I50">
            <v>8</v>
          </cell>
          <cell r="J50">
            <v>3.75</v>
          </cell>
          <cell r="K50">
            <v>9</v>
          </cell>
          <cell r="L50">
            <v>10</v>
          </cell>
          <cell r="M50">
            <v>0</v>
          </cell>
          <cell r="N50">
            <v>9.5</v>
          </cell>
          <cell r="O50">
            <v>20.100000000000001</v>
          </cell>
          <cell r="P50">
            <v>23</v>
          </cell>
          <cell r="Q50">
            <v>0</v>
          </cell>
          <cell r="R50">
            <v>5</v>
          </cell>
          <cell r="S50">
            <v>1</v>
          </cell>
          <cell r="T50">
            <v>0</v>
          </cell>
          <cell r="U50">
            <v>29</v>
          </cell>
          <cell r="V50">
            <v>49</v>
          </cell>
        </row>
        <row r="51">
          <cell r="B51" t="str">
            <v>E022-01-1057/2020</v>
          </cell>
          <cell r="C51" t="str">
            <v>Gad Kimathi MURITHI</v>
          </cell>
          <cell r="D51">
            <v>8</v>
          </cell>
          <cell r="E51">
            <v>7</v>
          </cell>
          <cell r="F51">
            <v>0</v>
          </cell>
          <cell r="G51">
            <v>4.4166666666666661</v>
          </cell>
          <cell r="H51">
            <v>4.5</v>
          </cell>
          <cell r="I51">
            <v>8</v>
          </cell>
          <cell r="J51">
            <v>4.25</v>
          </cell>
          <cell r="K51">
            <v>9</v>
          </cell>
          <cell r="L51">
            <v>10.5</v>
          </cell>
          <cell r="M51">
            <v>0</v>
          </cell>
          <cell r="N51">
            <v>9.7499999999999982</v>
          </cell>
          <cell r="O51">
            <v>18.399999999999999</v>
          </cell>
          <cell r="P51">
            <v>12.5</v>
          </cell>
          <cell r="Q51">
            <v>0</v>
          </cell>
          <cell r="R51">
            <v>3</v>
          </cell>
          <cell r="S51">
            <v>7</v>
          </cell>
          <cell r="T51">
            <v>0</v>
          </cell>
          <cell r="U51">
            <v>22.5</v>
          </cell>
          <cell r="V51">
            <v>41</v>
          </cell>
        </row>
        <row r="52">
          <cell r="B52" t="str">
            <v>E022-01-1058/2020</v>
          </cell>
          <cell r="C52" t="str">
            <v>Brighton Kariuki MURANGIRI</v>
          </cell>
          <cell r="D52">
            <v>10</v>
          </cell>
          <cell r="E52">
            <v>19</v>
          </cell>
          <cell r="F52">
            <v>0</v>
          </cell>
          <cell r="G52">
            <v>8.0833333333333339</v>
          </cell>
          <cell r="H52">
            <v>4.5</v>
          </cell>
          <cell r="I52">
            <v>9</v>
          </cell>
          <cell r="J52">
            <v>4.5</v>
          </cell>
          <cell r="K52">
            <v>10</v>
          </cell>
          <cell r="L52">
            <v>9</v>
          </cell>
          <cell r="M52">
            <v>0</v>
          </cell>
          <cell r="N52">
            <v>9.5</v>
          </cell>
          <cell r="O52">
            <v>22.1</v>
          </cell>
          <cell r="P52">
            <v>20</v>
          </cell>
          <cell r="Q52">
            <v>0</v>
          </cell>
          <cell r="R52">
            <v>9</v>
          </cell>
          <cell r="S52">
            <v>6</v>
          </cell>
          <cell r="T52">
            <v>0</v>
          </cell>
          <cell r="U52">
            <v>35</v>
          </cell>
          <cell r="V52">
            <v>57</v>
          </cell>
        </row>
        <row r="53">
          <cell r="B53" t="str">
            <v>E022-01-1060/2020</v>
          </cell>
          <cell r="C53" t="str">
            <v>Joshua NYANDWAKI</v>
          </cell>
          <cell r="D53">
            <v>9</v>
          </cell>
          <cell r="E53">
            <v>16</v>
          </cell>
          <cell r="F53">
            <v>0</v>
          </cell>
          <cell r="G53">
            <v>7</v>
          </cell>
          <cell r="H53">
            <v>0</v>
          </cell>
          <cell r="I53">
            <v>9</v>
          </cell>
          <cell r="J53">
            <v>2.25</v>
          </cell>
          <cell r="K53">
            <v>9</v>
          </cell>
          <cell r="L53">
            <v>11</v>
          </cell>
          <cell r="M53">
            <v>0</v>
          </cell>
          <cell r="N53">
            <v>10</v>
          </cell>
          <cell r="O53">
            <v>19.3</v>
          </cell>
          <cell r="P53">
            <v>20</v>
          </cell>
          <cell r="Q53">
            <v>3</v>
          </cell>
          <cell r="R53">
            <v>0</v>
          </cell>
          <cell r="S53">
            <v>0</v>
          </cell>
          <cell r="T53">
            <v>4</v>
          </cell>
          <cell r="U53">
            <v>27</v>
          </cell>
          <cell r="V53">
            <v>46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9</v>
          </cell>
          <cell r="E54">
            <v>0</v>
          </cell>
          <cell r="F54">
            <v>0</v>
          </cell>
          <cell r="G54">
            <v>3</v>
          </cell>
          <cell r="H54">
            <v>4</v>
          </cell>
          <cell r="I54">
            <v>7</v>
          </cell>
          <cell r="J54">
            <v>3.75</v>
          </cell>
          <cell r="K54">
            <v>9</v>
          </cell>
          <cell r="L54">
            <v>10.5</v>
          </cell>
          <cell r="M54">
            <v>0</v>
          </cell>
          <cell r="N54">
            <v>9.7499999999999982</v>
          </cell>
          <cell r="O54">
            <v>16.5</v>
          </cell>
          <cell r="P54">
            <v>17.5</v>
          </cell>
          <cell r="Q54">
            <v>8</v>
          </cell>
          <cell r="R54">
            <v>0</v>
          </cell>
          <cell r="S54">
            <v>0</v>
          </cell>
          <cell r="T54">
            <v>1</v>
          </cell>
          <cell r="U54">
            <v>26.5</v>
          </cell>
          <cell r="V54">
            <v>43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11</v>
          </cell>
          <cell r="E55">
            <v>18</v>
          </cell>
          <cell r="F55">
            <v>0</v>
          </cell>
          <cell r="G55">
            <v>8.1666666666666661</v>
          </cell>
          <cell r="H55">
            <v>4.5</v>
          </cell>
          <cell r="I55">
            <v>8</v>
          </cell>
          <cell r="J55">
            <v>4.25</v>
          </cell>
          <cell r="K55">
            <v>11.5</v>
          </cell>
          <cell r="L55">
            <v>9.5</v>
          </cell>
          <cell r="M55">
            <v>0</v>
          </cell>
          <cell r="N55">
            <v>10.5</v>
          </cell>
          <cell r="O55">
            <v>22.9</v>
          </cell>
          <cell r="P55">
            <v>17</v>
          </cell>
          <cell r="Q55">
            <v>0</v>
          </cell>
          <cell r="R55">
            <v>8.5</v>
          </cell>
          <cell r="S55">
            <v>5</v>
          </cell>
          <cell r="T55">
            <v>0</v>
          </cell>
          <cell r="U55">
            <v>30.5</v>
          </cell>
          <cell r="V55">
            <v>53</v>
          </cell>
        </row>
        <row r="56">
          <cell r="B56" t="str">
            <v>E022-01-1063/2020</v>
          </cell>
          <cell r="C56" t="str">
            <v>Tracy Atieno OCHIENG</v>
          </cell>
          <cell r="D56">
            <v>12</v>
          </cell>
          <cell r="E56">
            <v>12</v>
          </cell>
          <cell r="F56">
            <v>0</v>
          </cell>
          <cell r="G56">
            <v>7</v>
          </cell>
          <cell r="H56">
            <v>4.5</v>
          </cell>
          <cell r="I56">
            <v>9</v>
          </cell>
          <cell r="J56">
            <v>4.5</v>
          </cell>
          <cell r="K56">
            <v>10</v>
          </cell>
          <cell r="L56">
            <v>11.5</v>
          </cell>
          <cell r="M56">
            <v>0</v>
          </cell>
          <cell r="N56">
            <v>10.75</v>
          </cell>
          <cell r="O56">
            <v>22.3</v>
          </cell>
          <cell r="P56">
            <v>24</v>
          </cell>
          <cell r="Q56">
            <v>0</v>
          </cell>
          <cell r="R56">
            <v>1</v>
          </cell>
          <cell r="S56">
            <v>5</v>
          </cell>
          <cell r="T56">
            <v>0</v>
          </cell>
          <cell r="U56">
            <v>30</v>
          </cell>
          <cell r="V56">
            <v>52</v>
          </cell>
        </row>
        <row r="57">
          <cell r="B57" t="str">
            <v>E022-01-1064/2020</v>
          </cell>
          <cell r="C57" t="str">
            <v>Michael OMOLO</v>
          </cell>
          <cell r="D57">
            <v>10</v>
          </cell>
          <cell r="E57">
            <v>12</v>
          </cell>
          <cell r="F57">
            <v>0</v>
          </cell>
          <cell r="G57">
            <v>6.333333333333333</v>
          </cell>
          <cell r="H57">
            <v>4</v>
          </cell>
          <cell r="I57">
            <v>6</v>
          </cell>
          <cell r="J57">
            <v>3.5</v>
          </cell>
          <cell r="K57">
            <v>11</v>
          </cell>
          <cell r="L57">
            <v>10.5</v>
          </cell>
          <cell r="M57">
            <v>0</v>
          </cell>
          <cell r="N57">
            <v>10.749999999999998</v>
          </cell>
          <cell r="O57">
            <v>20.6</v>
          </cell>
          <cell r="P57">
            <v>21</v>
          </cell>
          <cell r="Q57">
            <v>0</v>
          </cell>
          <cell r="R57">
            <v>8</v>
          </cell>
          <cell r="S57">
            <v>5</v>
          </cell>
          <cell r="T57">
            <v>0</v>
          </cell>
          <cell r="U57">
            <v>34</v>
          </cell>
          <cell r="V57">
            <v>55</v>
          </cell>
        </row>
        <row r="58">
          <cell r="B58" t="str">
            <v>E022-01-1065/2020</v>
          </cell>
          <cell r="C58" t="str">
            <v>Brian Kiprono KOTON</v>
          </cell>
          <cell r="D58">
            <v>13</v>
          </cell>
          <cell r="E58">
            <v>12</v>
          </cell>
          <cell r="F58">
            <v>0</v>
          </cell>
          <cell r="G58">
            <v>7.3333333333333339</v>
          </cell>
          <cell r="H58">
            <v>4.5</v>
          </cell>
          <cell r="I58">
            <v>8</v>
          </cell>
          <cell r="J58">
            <v>4.25</v>
          </cell>
          <cell r="K58">
            <v>9</v>
          </cell>
          <cell r="L58">
            <v>11</v>
          </cell>
          <cell r="M58">
            <v>0</v>
          </cell>
          <cell r="N58">
            <v>10</v>
          </cell>
          <cell r="O58">
            <v>21.6</v>
          </cell>
          <cell r="P58">
            <v>12.5</v>
          </cell>
          <cell r="Q58">
            <v>0</v>
          </cell>
          <cell r="R58">
            <v>10</v>
          </cell>
          <cell r="S58">
            <v>4</v>
          </cell>
          <cell r="T58">
            <v>0</v>
          </cell>
          <cell r="U58">
            <v>26.5</v>
          </cell>
          <cell r="V58">
            <v>48</v>
          </cell>
        </row>
        <row r="59">
          <cell r="B59" t="str">
            <v>E022-01-1066/2020</v>
          </cell>
          <cell r="C59" t="str">
            <v>Christopher GITAU</v>
          </cell>
          <cell r="D59">
            <v>13</v>
          </cell>
          <cell r="E59">
            <v>13</v>
          </cell>
          <cell r="F59">
            <v>0</v>
          </cell>
          <cell r="G59">
            <v>7.583333333333333</v>
          </cell>
          <cell r="H59">
            <v>4</v>
          </cell>
          <cell r="I59">
            <v>9</v>
          </cell>
          <cell r="J59">
            <v>4.25</v>
          </cell>
          <cell r="K59">
            <v>10</v>
          </cell>
          <cell r="L59">
            <v>9</v>
          </cell>
          <cell r="M59">
            <v>0</v>
          </cell>
          <cell r="N59">
            <v>9.5</v>
          </cell>
          <cell r="O59">
            <v>21.3</v>
          </cell>
          <cell r="P59">
            <v>15</v>
          </cell>
          <cell r="Q59">
            <v>6</v>
          </cell>
          <cell r="R59">
            <v>0</v>
          </cell>
          <cell r="S59">
            <v>1</v>
          </cell>
          <cell r="T59">
            <v>0</v>
          </cell>
          <cell r="U59">
            <v>22</v>
          </cell>
          <cell r="V59">
            <v>43</v>
          </cell>
        </row>
        <row r="60">
          <cell r="B60" t="str">
            <v>E022-01-1067/2020</v>
          </cell>
          <cell r="C60" t="str">
            <v>Florence Auma ODERO</v>
          </cell>
          <cell r="D60">
            <v>9</v>
          </cell>
          <cell r="E60">
            <v>7</v>
          </cell>
          <cell r="F60">
            <v>0</v>
          </cell>
          <cell r="G60">
            <v>4.75</v>
          </cell>
          <cell r="H60">
            <v>4</v>
          </cell>
          <cell r="I60">
            <v>6</v>
          </cell>
          <cell r="J60">
            <v>3.5</v>
          </cell>
          <cell r="K60">
            <v>9</v>
          </cell>
          <cell r="L60">
            <v>9</v>
          </cell>
          <cell r="M60">
            <v>0</v>
          </cell>
          <cell r="N60">
            <v>9</v>
          </cell>
          <cell r="O60">
            <v>17.3</v>
          </cell>
          <cell r="P60">
            <v>14</v>
          </cell>
          <cell r="Q60">
            <v>0</v>
          </cell>
          <cell r="R60">
            <v>9</v>
          </cell>
          <cell r="S60">
            <v>0</v>
          </cell>
          <cell r="T60">
            <v>0</v>
          </cell>
          <cell r="U60">
            <v>23</v>
          </cell>
          <cell r="V60">
            <v>40</v>
          </cell>
        </row>
        <row r="61">
          <cell r="B61" t="str">
            <v>E022-01-1068/2020</v>
          </cell>
          <cell r="C61" t="str">
            <v>Nicholus Kamau NG'ANG'A</v>
          </cell>
          <cell r="D61">
            <v>0</v>
          </cell>
          <cell r="E61">
            <v>9</v>
          </cell>
          <cell r="F61">
            <v>0</v>
          </cell>
          <cell r="G61">
            <v>2.25</v>
          </cell>
          <cell r="H61">
            <v>4</v>
          </cell>
          <cell r="I61">
            <v>9</v>
          </cell>
          <cell r="J61">
            <v>4.25</v>
          </cell>
          <cell r="K61">
            <v>11</v>
          </cell>
          <cell r="L61">
            <v>10.5</v>
          </cell>
          <cell r="M61">
            <v>0</v>
          </cell>
          <cell r="N61">
            <v>10.749999999999998</v>
          </cell>
          <cell r="O61">
            <v>17.3</v>
          </cell>
          <cell r="P61">
            <v>9</v>
          </cell>
          <cell r="Q61">
            <v>0</v>
          </cell>
          <cell r="R61">
            <v>3</v>
          </cell>
          <cell r="S61">
            <v>0</v>
          </cell>
          <cell r="T61">
            <v>0</v>
          </cell>
          <cell r="U61">
            <v>12</v>
          </cell>
          <cell r="V61">
            <v>29</v>
          </cell>
        </row>
        <row r="62">
          <cell r="B62" t="str">
            <v>E022-01-1069/2020</v>
          </cell>
          <cell r="C62" t="str">
            <v>Raymond KILONZO</v>
          </cell>
          <cell r="D62">
            <v>11</v>
          </cell>
          <cell r="E62">
            <v>16</v>
          </cell>
          <cell r="F62">
            <v>0</v>
          </cell>
          <cell r="G62">
            <v>7.6666666666666661</v>
          </cell>
          <cell r="H62">
            <v>4</v>
          </cell>
          <cell r="I62">
            <v>9</v>
          </cell>
          <cell r="J62">
            <v>4.25</v>
          </cell>
          <cell r="K62">
            <v>11</v>
          </cell>
          <cell r="L62">
            <v>10.5</v>
          </cell>
          <cell r="M62">
            <v>0</v>
          </cell>
          <cell r="N62">
            <v>10.749999999999998</v>
          </cell>
          <cell r="O62">
            <v>22.7</v>
          </cell>
          <cell r="P62">
            <v>18</v>
          </cell>
          <cell r="Q62">
            <v>0</v>
          </cell>
          <cell r="R62">
            <v>12</v>
          </cell>
          <cell r="S62">
            <v>4</v>
          </cell>
          <cell r="T62">
            <v>0</v>
          </cell>
          <cell r="U62">
            <v>34</v>
          </cell>
          <cell r="V62">
            <v>57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10</v>
          </cell>
          <cell r="E63">
            <v>19</v>
          </cell>
          <cell r="F63">
            <v>0</v>
          </cell>
          <cell r="G63">
            <v>8.0833333333333339</v>
          </cell>
          <cell r="H63">
            <v>5</v>
          </cell>
          <cell r="I63">
            <v>9</v>
          </cell>
          <cell r="J63">
            <v>4.75</v>
          </cell>
          <cell r="K63">
            <v>9</v>
          </cell>
          <cell r="L63">
            <v>9</v>
          </cell>
          <cell r="M63">
            <v>0</v>
          </cell>
          <cell r="N63">
            <v>9</v>
          </cell>
          <cell r="O63">
            <v>21.8</v>
          </cell>
          <cell r="P63">
            <v>17</v>
          </cell>
          <cell r="Q63">
            <v>0</v>
          </cell>
          <cell r="R63">
            <v>2</v>
          </cell>
          <cell r="S63">
            <v>2</v>
          </cell>
          <cell r="T63">
            <v>0</v>
          </cell>
          <cell r="U63">
            <v>21</v>
          </cell>
          <cell r="V63">
            <v>43</v>
          </cell>
        </row>
        <row r="64">
          <cell r="B64" t="str">
            <v>E022-01-1071/2020</v>
          </cell>
          <cell r="C64" t="str">
            <v>David Karanja MWANGI</v>
          </cell>
          <cell r="D64">
            <v>11</v>
          </cell>
          <cell r="E64">
            <v>14</v>
          </cell>
          <cell r="F64">
            <v>0</v>
          </cell>
          <cell r="G64">
            <v>7.1666666666666661</v>
          </cell>
          <cell r="H64">
            <v>4</v>
          </cell>
          <cell r="I64">
            <v>7</v>
          </cell>
          <cell r="J64">
            <v>3.75</v>
          </cell>
          <cell r="K64">
            <v>11.5</v>
          </cell>
          <cell r="L64">
            <v>9.5</v>
          </cell>
          <cell r="M64">
            <v>0</v>
          </cell>
          <cell r="N64">
            <v>10.5</v>
          </cell>
          <cell r="O64">
            <v>21.4</v>
          </cell>
          <cell r="P64">
            <v>18</v>
          </cell>
          <cell r="Q64">
            <v>6</v>
          </cell>
          <cell r="R64">
            <v>0</v>
          </cell>
          <cell r="S64">
            <v>0</v>
          </cell>
          <cell r="T64">
            <v>0.5</v>
          </cell>
          <cell r="U64">
            <v>24.5</v>
          </cell>
          <cell r="V64">
            <v>46</v>
          </cell>
        </row>
        <row r="65">
          <cell r="B65" t="str">
            <v>E022-01-1072/2020</v>
          </cell>
          <cell r="C65" t="str">
            <v>Austin Kaburia KIBAARA</v>
          </cell>
          <cell r="D65">
            <v>6</v>
          </cell>
          <cell r="E65">
            <v>11</v>
          </cell>
          <cell r="F65">
            <v>0</v>
          </cell>
          <cell r="G65">
            <v>4.75</v>
          </cell>
          <cell r="H65">
            <v>4</v>
          </cell>
          <cell r="I65">
            <v>8</v>
          </cell>
          <cell r="J65">
            <v>4</v>
          </cell>
          <cell r="K65">
            <v>9</v>
          </cell>
          <cell r="L65">
            <v>10</v>
          </cell>
          <cell r="M65">
            <v>0</v>
          </cell>
          <cell r="N65">
            <v>9.5</v>
          </cell>
          <cell r="O65">
            <v>18.3</v>
          </cell>
          <cell r="P65">
            <v>14</v>
          </cell>
          <cell r="Q65">
            <v>0</v>
          </cell>
          <cell r="R65">
            <v>12</v>
          </cell>
          <cell r="S65">
            <v>0</v>
          </cell>
          <cell r="T65">
            <v>7.5</v>
          </cell>
          <cell r="U65">
            <v>33.5</v>
          </cell>
          <cell r="V65">
            <v>52</v>
          </cell>
        </row>
        <row r="66">
          <cell r="B66" t="str">
            <v>E022-01-1074/2020</v>
          </cell>
          <cell r="C66" t="str">
            <v>Ian Kiptoo ROTICH</v>
          </cell>
          <cell r="D66">
            <v>8</v>
          </cell>
          <cell r="E66">
            <v>13</v>
          </cell>
          <cell r="F66">
            <v>0</v>
          </cell>
          <cell r="G66">
            <v>5.916666666666667</v>
          </cell>
          <cell r="H66">
            <v>3.5</v>
          </cell>
          <cell r="I66">
            <v>8</v>
          </cell>
          <cell r="J66">
            <v>3.75</v>
          </cell>
          <cell r="K66">
            <v>10</v>
          </cell>
          <cell r="L66">
            <v>9</v>
          </cell>
          <cell r="M66">
            <v>0</v>
          </cell>
          <cell r="N66">
            <v>9.5</v>
          </cell>
          <cell r="O66">
            <v>19.2</v>
          </cell>
          <cell r="P66">
            <v>12.5</v>
          </cell>
          <cell r="Q66">
            <v>0</v>
          </cell>
          <cell r="R66">
            <v>7</v>
          </cell>
          <cell r="S66">
            <v>6</v>
          </cell>
          <cell r="T66">
            <v>0</v>
          </cell>
          <cell r="U66">
            <v>25.5</v>
          </cell>
          <cell r="V66">
            <v>45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13</v>
          </cell>
          <cell r="E67">
            <v>14</v>
          </cell>
          <cell r="F67">
            <v>0</v>
          </cell>
          <cell r="G67">
            <v>7.833333333333333</v>
          </cell>
          <cell r="H67">
            <v>4.5</v>
          </cell>
          <cell r="I67">
            <v>9</v>
          </cell>
          <cell r="J67">
            <v>4.5</v>
          </cell>
          <cell r="K67">
            <v>9</v>
          </cell>
          <cell r="L67">
            <v>10</v>
          </cell>
          <cell r="M67">
            <v>0</v>
          </cell>
          <cell r="N67">
            <v>9.5</v>
          </cell>
          <cell r="O67">
            <v>21.8</v>
          </cell>
          <cell r="P67">
            <v>23</v>
          </cell>
          <cell r="Q67">
            <v>0</v>
          </cell>
          <cell r="R67">
            <v>7.5</v>
          </cell>
          <cell r="S67">
            <v>5.5</v>
          </cell>
          <cell r="T67">
            <v>0</v>
          </cell>
          <cell r="U67">
            <v>36</v>
          </cell>
          <cell r="V67">
            <v>58</v>
          </cell>
        </row>
        <row r="68">
          <cell r="B68" t="str">
            <v>E022-01-1076/2020</v>
          </cell>
          <cell r="C68" t="str">
            <v>Victory Ayuma SITATI</v>
          </cell>
          <cell r="D68">
            <v>6</v>
          </cell>
          <cell r="E68">
            <v>12</v>
          </cell>
          <cell r="F68">
            <v>0</v>
          </cell>
          <cell r="G68">
            <v>5</v>
          </cell>
          <cell r="H68">
            <v>4.5</v>
          </cell>
          <cell r="I68">
            <v>6</v>
          </cell>
          <cell r="J68">
            <v>3.75</v>
          </cell>
          <cell r="K68">
            <v>11</v>
          </cell>
          <cell r="L68">
            <v>12</v>
          </cell>
          <cell r="M68">
            <v>0</v>
          </cell>
          <cell r="N68">
            <v>11.5</v>
          </cell>
          <cell r="O68">
            <v>20.3</v>
          </cell>
          <cell r="P68">
            <v>19</v>
          </cell>
          <cell r="Q68">
            <v>0</v>
          </cell>
          <cell r="R68">
            <v>4</v>
          </cell>
          <cell r="S68">
            <v>11</v>
          </cell>
          <cell r="T68">
            <v>0</v>
          </cell>
          <cell r="U68">
            <v>34</v>
          </cell>
          <cell r="V68">
            <v>54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12</v>
          </cell>
          <cell r="E69">
            <v>13</v>
          </cell>
          <cell r="F69">
            <v>0</v>
          </cell>
          <cell r="G69">
            <v>7.2500000000000009</v>
          </cell>
          <cell r="H69">
            <v>4.5</v>
          </cell>
          <cell r="I69">
            <v>8</v>
          </cell>
          <cell r="J69">
            <v>4.25</v>
          </cell>
          <cell r="K69">
            <v>9</v>
          </cell>
          <cell r="L69">
            <v>10.5</v>
          </cell>
          <cell r="M69">
            <v>0</v>
          </cell>
          <cell r="N69">
            <v>9.7499999999999982</v>
          </cell>
          <cell r="O69">
            <v>21.3</v>
          </cell>
          <cell r="P69">
            <v>21.5</v>
          </cell>
          <cell r="Q69">
            <v>0</v>
          </cell>
          <cell r="R69">
            <v>4.5</v>
          </cell>
          <cell r="S69">
            <v>3</v>
          </cell>
          <cell r="T69">
            <v>0</v>
          </cell>
          <cell r="U69">
            <v>29</v>
          </cell>
          <cell r="V69">
            <v>50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12</v>
          </cell>
          <cell r="E70">
            <v>6</v>
          </cell>
          <cell r="F70">
            <v>0</v>
          </cell>
          <cell r="G70">
            <v>5.5</v>
          </cell>
          <cell r="H70">
            <v>4</v>
          </cell>
          <cell r="I70">
            <v>7</v>
          </cell>
          <cell r="J70">
            <v>3.75</v>
          </cell>
          <cell r="K70">
            <v>13</v>
          </cell>
          <cell r="L70">
            <v>11.5</v>
          </cell>
          <cell r="M70">
            <v>0</v>
          </cell>
          <cell r="N70">
            <v>12.25</v>
          </cell>
          <cell r="O70">
            <v>21.5</v>
          </cell>
          <cell r="P70">
            <v>21</v>
          </cell>
          <cell r="Q70">
            <v>0</v>
          </cell>
          <cell r="R70">
            <v>12</v>
          </cell>
          <cell r="S70">
            <v>4</v>
          </cell>
          <cell r="T70">
            <v>0</v>
          </cell>
          <cell r="U70">
            <v>37</v>
          </cell>
          <cell r="V70">
            <v>59</v>
          </cell>
        </row>
        <row r="71">
          <cell r="B71" t="str">
            <v>E022-01-1079/2020</v>
          </cell>
          <cell r="C71" t="str">
            <v>Seth Baraka WEKESA</v>
          </cell>
          <cell r="D71">
            <v>10</v>
          </cell>
          <cell r="E71">
            <v>0</v>
          </cell>
          <cell r="F71">
            <v>0</v>
          </cell>
          <cell r="G71">
            <v>3.333333333333333</v>
          </cell>
          <cell r="H71">
            <v>4</v>
          </cell>
          <cell r="I71">
            <v>9</v>
          </cell>
          <cell r="J71">
            <v>4.25</v>
          </cell>
          <cell r="K71">
            <v>9</v>
          </cell>
          <cell r="L71">
            <v>10</v>
          </cell>
          <cell r="M71">
            <v>0</v>
          </cell>
          <cell r="N71">
            <v>9.5</v>
          </cell>
          <cell r="O71">
            <v>17.100000000000001</v>
          </cell>
          <cell r="P71">
            <v>20</v>
          </cell>
          <cell r="Q71">
            <v>0</v>
          </cell>
          <cell r="R71">
            <v>9</v>
          </cell>
          <cell r="S71">
            <v>5</v>
          </cell>
          <cell r="T71">
            <v>0</v>
          </cell>
          <cell r="U71">
            <v>34</v>
          </cell>
          <cell r="V71">
            <v>51</v>
          </cell>
        </row>
        <row r="72">
          <cell r="B72" t="str">
            <v>E022-01-1080/2020</v>
          </cell>
          <cell r="C72" t="str">
            <v>Collins Mumo MANTHI</v>
          </cell>
          <cell r="D72">
            <v>11</v>
          </cell>
          <cell r="E72">
            <v>12</v>
          </cell>
          <cell r="F72">
            <v>0</v>
          </cell>
          <cell r="G72">
            <v>6.6666666666666661</v>
          </cell>
          <cell r="H72">
            <v>0</v>
          </cell>
          <cell r="I72">
            <v>7</v>
          </cell>
          <cell r="J72">
            <v>1.75</v>
          </cell>
          <cell r="K72">
            <v>11.5</v>
          </cell>
          <cell r="L72">
            <v>9.5</v>
          </cell>
          <cell r="M72">
            <v>0</v>
          </cell>
          <cell r="N72">
            <v>10.5</v>
          </cell>
          <cell r="O72">
            <v>18.899999999999999</v>
          </cell>
          <cell r="P72">
            <v>15.5</v>
          </cell>
          <cell r="Q72">
            <v>0</v>
          </cell>
          <cell r="R72">
            <v>0</v>
          </cell>
          <cell r="S72">
            <v>3</v>
          </cell>
          <cell r="T72">
            <v>0</v>
          </cell>
          <cell r="U72">
            <v>18.5</v>
          </cell>
          <cell r="V72">
            <v>37</v>
          </cell>
        </row>
        <row r="73">
          <cell r="B73" t="str">
            <v>E022-01-1081/2020</v>
          </cell>
          <cell r="C73" t="str">
            <v>Davies Musheni SHISIA</v>
          </cell>
          <cell r="D73">
            <v>10</v>
          </cell>
          <cell r="E73">
            <v>0</v>
          </cell>
          <cell r="F73">
            <v>0</v>
          </cell>
          <cell r="G73">
            <v>3.333333333333333</v>
          </cell>
          <cell r="H73">
            <v>0</v>
          </cell>
          <cell r="I73">
            <v>9</v>
          </cell>
          <cell r="J73">
            <v>2.25</v>
          </cell>
          <cell r="K73">
            <v>11</v>
          </cell>
          <cell r="L73">
            <v>10.5</v>
          </cell>
          <cell r="M73">
            <v>0</v>
          </cell>
          <cell r="N73">
            <v>10.749999999999998</v>
          </cell>
          <cell r="O73">
            <v>16.3</v>
          </cell>
          <cell r="P73">
            <v>8.5</v>
          </cell>
          <cell r="Q73">
            <v>0</v>
          </cell>
          <cell r="R73">
            <v>8</v>
          </cell>
          <cell r="S73">
            <v>4</v>
          </cell>
          <cell r="T73">
            <v>0</v>
          </cell>
          <cell r="U73">
            <v>20.5</v>
          </cell>
          <cell r="V73">
            <v>37</v>
          </cell>
        </row>
        <row r="74">
          <cell r="B74" t="str">
            <v>E022-01-1082/2020</v>
          </cell>
          <cell r="C74" t="str">
            <v>Ray Wafula WEKESA</v>
          </cell>
          <cell r="D74">
            <v>10</v>
          </cell>
          <cell r="E74">
            <v>0</v>
          </cell>
          <cell r="F74">
            <v>0</v>
          </cell>
          <cell r="G74">
            <v>3.333333333333333</v>
          </cell>
          <cell r="H74">
            <v>4</v>
          </cell>
          <cell r="I74">
            <v>6</v>
          </cell>
          <cell r="J74">
            <v>3.5</v>
          </cell>
          <cell r="K74">
            <v>11</v>
          </cell>
          <cell r="L74">
            <v>12.5</v>
          </cell>
          <cell r="M74">
            <v>0</v>
          </cell>
          <cell r="N74">
            <v>11.75</v>
          </cell>
          <cell r="O74">
            <v>18.600000000000001</v>
          </cell>
          <cell r="P74">
            <v>16.5</v>
          </cell>
          <cell r="Q74">
            <v>0</v>
          </cell>
          <cell r="R74">
            <v>3.5</v>
          </cell>
          <cell r="S74">
            <v>2.5</v>
          </cell>
          <cell r="T74">
            <v>0</v>
          </cell>
          <cell r="U74">
            <v>22.5</v>
          </cell>
          <cell r="V74">
            <v>41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10</v>
          </cell>
          <cell r="E75">
            <v>12</v>
          </cell>
          <cell r="F75">
            <v>0</v>
          </cell>
          <cell r="G75">
            <v>6.333333333333333</v>
          </cell>
          <cell r="H75">
            <v>5</v>
          </cell>
          <cell r="I75">
            <v>8</v>
          </cell>
          <cell r="J75">
            <v>4.5</v>
          </cell>
          <cell r="K75">
            <v>11</v>
          </cell>
          <cell r="L75">
            <v>10.5</v>
          </cell>
          <cell r="M75">
            <v>0</v>
          </cell>
          <cell r="N75">
            <v>10.749999999999998</v>
          </cell>
          <cell r="O75">
            <v>21.6</v>
          </cell>
          <cell r="P75">
            <v>18.5</v>
          </cell>
          <cell r="Q75">
            <v>0</v>
          </cell>
          <cell r="R75">
            <v>9</v>
          </cell>
          <cell r="S75">
            <v>3</v>
          </cell>
          <cell r="T75">
            <v>0</v>
          </cell>
          <cell r="U75">
            <v>30.5</v>
          </cell>
          <cell r="V75">
            <v>52</v>
          </cell>
        </row>
        <row r="76">
          <cell r="B76" t="str">
            <v>E022-01-1084/2020</v>
          </cell>
          <cell r="C76" t="str">
            <v>Farries Ngai SEDA</v>
          </cell>
          <cell r="D76">
            <v>10</v>
          </cell>
          <cell r="E76">
            <v>16</v>
          </cell>
          <cell r="F76">
            <v>0</v>
          </cell>
          <cell r="G76">
            <v>7.3333333333333339</v>
          </cell>
          <cell r="H76">
            <v>0</v>
          </cell>
          <cell r="I76">
            <v>9</v>
          </cell>
          <cell r="J76">
            <v>2.25</v>
          </cell>
          <cell r="K76">
            <v>9</v>
          </cell>
          <cell r="L76">
            <v>10</v>
          </cell>
          <cell r="M76">
            <v>0</v>
          </cell>
          <cell r="N76">
            <v>9.5</v>
          </cell>
          <cell r="O76">
            <v>19.100000000000001</v>
          </cell>
          <cell r="P76">
            <v>22</v>
          </cell>
          <cell r="Q76">
            <v>0</v>
          </cell>
          <cell r="R76">
            <v>12.5</v>
          </cell>
          <cell r="S76">
            <v>7</v>
          </cell>
          <cell r="T76">
            <v>0</v>
          </cell>
          <cell r="U76">
            <v>41.5</v>
          </cell>
          <cell r="V76">
            <v>61</v>
          </cell>
        </row>
        <row r="77">
          <cell r="B77" t="str">
            <v>E022-01-1085/2020</v>
          </cell>
          <cell r="C77" t="str">
            <v>Kelvin Ochieng OMONDI</v>
          </cell>
          <cell r="D77">
            <v>11</v>
          </cell>
          <cell r="E77">
            <v>14</v>
          </cell>
          <cell r="F77">
            <v>0</v>
          </cell>
          <cell r="G77">
            <v>7.1666666666666661</v>
          </cell>
          <cell r="H77">
            <v>5</v>
          </cell>
          <cell r="I77">
            <v>9</v>
          </cell>
          <cell r="J77">
            <v>4.75</v>
          </cell>
          <cell r="K77">
            <v>9</v>
          </cell>
          <cell r="L77">
            <v>9</v>
          </cell>
          <cell r="M77">
            <v>0</v>
          </cell>
          <cell r="N77">
            <v>9</v>
          </cell>
          <cell r="O77">
            <v>20.9</v>
          </cell>
          <cell r="P77">
            <v>18.5</v>
          </cell>
          <cell r="Q77">
            <v>0</v>
          </cell>
          <cell r="R77">
            <v>10.5</v>
          </cell>
          <cell r="S77">
            <v>0</v>
          </cell>
          <cell r="T77">
            <v>5.5</v>
          </cell>
          <cell r="U77">
            <v>34.5</v>
          </cell>
          <cell r="V77">
            <v>55</v>
          </cell>
        </row>
        <row r="78">
          <cell r="B78" t="str">
            <v>E022-01-1086/2020</v>
          </cell>
          <cell r="C78" t="str">
            <v>Rony Oronje ONYANGO</v>
          </cell>
          <cell r="D78">
            <v>13</v>
          </cell>
          <cell r="E78">
            <v>0</v>
          </cell>
          <cell r="F78">
            <v>0</v>
          </cell>
          <cell r="G78">
            <v>4.3333333333333339</v>
          </cell>
          <cell r="H78">
            <v>4.5</v>
          </cell>
          <cell r="I78">
            <v>9</v>
          </cell>
          <cell r="J78">
            <v>4.5</v>
          </cell>
          <cell r="K78">
            <v>11.5</v>
          </cell>
          <cell r="L78">
            <v>9.5</v>
          </cell>
          <cell r="M78">
            <v>0</v>
          </cell>
          <cell r="N78">
            <v>10.5</v>
          </cell>
          <cell r="O78">
            <v>19.3</v>
          </cell>
          <cell r="P78">
            <v>22</v>
          </cell>
          <cell r="Q78">
            <v>0</v>
          </cell>
          <cell r="R78">
            <v>1</v>
          </cell>
          <cell r="S78">
            <v>6</v>
          </cell>
          <cell r="T78">
            <v>0</v>
          </cell>
          <cell r="U78">
            <v>29</v>
          </cell>
          <cell r="V78">
            <v>48</v>
          </cell>
        </row>
        <row r="79">
          <cell r="B79" t="str">
            <v>E022-01-1087/2020</v>
          </cell>
          <cell r="C79" t="str">
            <v>Geoffrey Elly NISSI</v>
          </cell>
          <cell r="D79">
            <v>0</v>
          </cell>
          <cell r="E79">
            <v>18</v>
          </cell>
          <cell r="F79">
            <v>0</v>
          </cell>
          <cell r="G79">
            <v>4.5</v>
          </cell>
          <cell r="H79">
            <v>0</v>
          </cell>
          <cell r="I79">
            <v>8</v>
          </cell>
          <cell r="J79">
            <v>2</v>
          </cell>
          <cell r="K79">
            <v>10</v>
          </cell>
          <cell r="L79">
            <v>12</v>
          </cell>
          <cell r="M79">
            <v>0</v>
          </cell>
          <cell r="N79">
            <v>11</v>
          </cell>
          <cell r="O79">
            <v>17.5</v>
          </cell>
          <cell r="P79">
            <v>14</v>
          </cell>
          <cell r="Q79">
            <v>7</v>
          </cell>
          <cell r="R79">
            <v>0</v>
          </cell>
          <cell r="S79">
            <v>0</v>
          </cell>
          <cell r="T79">
            <v>11</v>
          </cell>
          <cell r="U79">
            <v>32</v>
          </cell>
          <cell r="V79">
            <v>50</v>
          </cell>
        </row>
        <row r="80">
          <cell r="B80" t="str">
            <v>E022-01-1089/2020</v>
          </cell>
          <cell r="C80" t="str">
            <v>David MISANGO</v>
          </cell>
          <cell r="D80">
            <v>8</v>
          </cell>
          <cell r="E80">
            <v>14</v>
          </cell>
          <cell r="F80">
            <v>0</v>
          </cell>
          <cell r="G80">
            <v>6.166666666666667</v>
          </cell>
          <cell r="H80">
            <v>4.5</v>
          </cell>
          <cell r="I80">
            <v>7</v>
          </cell>
          <cell r="J80">
            <v>4</v>
          </cell>
          <cell r="K80">
            <v>10</v>
          </cell>
          <cell r="L80">
            <v>9</v>
          </cell>
          <cell r="M80">
            <v>0</v>
          </cell>
          <cell r="N80">
            <v>9.5</v>
          </cell>
          <cell r="O80">
            <v>19.7</v>
          </cell>
          <cell r="P80">
            <v>21</v>
          </cell>
          <cell r="Q80">
            <v>9</v>
          </cell>
          <cell r="R80">
            <v>0</v>
          </cell>
          <cell r="S80">
            <v>0</v>
          </cell>
          <cell r="T80">
            <v>1</v>
          </cell>
          <cell r="U80">
            <v>31</v>
          </cell>
          <cell r="V80">
            <v>51</v>
          </cell>
        </row>
        <row r="81">
          <cell r="B81" t="str">
            <v>E022-01-1090/2020</v>
          </cell>
          <cell r="C81" t="str">
            <v>Ignatius Kiptoo RUTO</v>
          </cell>
          <cell r="D81">
            <v>13</v>
          </cell>
          <cell r="E81">
            <v>12</v>
          </cell>
          <cell r="F81">
            <v>0</v>
          </cell>
          <cell r="G81">
            <v>7.3333333333333339</v>
          </cell>
          <cell r="H81">
            <v>4.5</v>
          </cell>
          <cell r="I81">
            <v>6</v>
          </cell>
          <cell r="J81">
            <v>3.75</v>
          </cell>
          <cell r="K81">
            <v>11</v>
          </cell>
          <cell r="L81">
            <v>12.5</v>
          </cell>
          <cell r="M81">
            <v>0</v>
          </cell>
          <cell r="N81">
            <v>11.75</v>
          </cell>
          <cell r="O81">
            <v>22.8</v>
          </cell>
          <cell r="P81">
            <v>14.5</v>
          </cell>
          <cell r="Q81">
            <v>0</v>
          </cell>
          <cell r="R81">
            <v>9.5</v>
          </cell>
          <cell r="S81">
            <v>0</v>
          </cell>
          <cell r="T81">
            <v>0</v>
          </cell>
          <cell r="U81">
            <v>24</v>
          </cell>
          <cell r="V81">
            <v>47</v>
          </cell>
        </row>
        <row r="82">
          <cell r="B82" t="str">
            <v>E022-01-1163/2020</v>
          </cell>
          <cell r="C82" t="str">
            <v>Caleb LUHOMBO</v>
          </cell>
          <cell r="D82">
            <v>10</v>
          </cell>
          <cell r="E82">
            <v>12</v>
          </cell>
          <cell r="F82">
            <v>0</v>
          </cell>
          <cell r="G82">
            <v>6.333333333333333</v>
          </cell>
          <cell r="H82">
            <v>4.5</v>
          </cell>
          <cell r="I82">
            <v>9</v>
          </cell>
          <cell r="J82">
            <v>4.5</v>
          </cell>
          <cell r="K82">
            <v>10</v>
          </cell>
          <cell r="L82">
            <v>11.5</v>
          </cell>
          <cell r="M82">
            <v>0</v>
          </cell>
          <cell r="N82">
            <v>10.75</v>
          </cell>
          <cell r="O82">
            <v>21.6</v>
          </cell>
          <cell r="P82">
            <v>25</v>
          </cell>
          <cell r="Q82">
            <v>0</v>
          </cell>
          <cell r="R82">
            <v>10</v>
          </cell>
          <cell r="S82">
            <v>4</v>
          </cell>
          <cell r="T82">
            <v>0</v>
          </cell>
          <cell r="U82">
            <v>39</v>
          </cell>
          <cell r="V82">
            <v>61</v>
          </cell>
        </row>
        <row r="83">
          <cell r="B83" t="str">
            <v>E022-01-1167/2020</v>
          </cell>
          <cell r="C83" t="str">
            <v>Nicolas Kipchumba TANUI</v>
          </cell>
          <cell r="D83">
            <v>11</v>
          </cell>
          <cell r="E83">
            <v>0</v>
          </cell>
          <cell r="F83">
            <v>0</v>
          </cell>
          <cell r="G83">
            <v>3.6666666666666665</v>
          </cell>
          <cell r="H83">
            <v>4</v>
          </cell>
          <cell r="I83">
            <v>8</v>
          </cell>
          <cell r="J83">
            <v>4</v>
          </cell>
          <cell r="K83">
            <v>9</v>
          </cell>
          <cell r="L83">
            <v>10.5</v>
          </cell>
          <cell r="M83">
            <v>0</v>
          </cell>
          <cell r="N83">
            <v>9.7499999999999982</v>
          </cell>
          <cell r="O83">
            <v>17.399999999999999</v>
          </cell>
          <cell r="P83">
            <v>14.5</v>
          </cell>
          <cell r="Q83">
            <v>4</v>
          </cell>
          <cell r="R83">
            <v>0</v>
          </cell>
          <cell r="S83">
            <v>2</v>
          </cell>
          <cell r="T83">
            <v>0</v>
          </cell>
          <cell r="U83">
            <v>20.5</v>
          </cell>
          <cell r="V83">
            <v>38</v>
          </cell>
        </row>
        <row r="84">
          <cell r="B84" t="str">
            <v>E022-01-1594/2020</v>
          </cell>
          <cell r="C84" t="str">
            <v>Joash KIPROTICH</v>
          </cell>
          <cell r="D84">
            <v>11</v>
          </cell>
          <cell r="E84">
            <v>17</v>
          </cell>
          <cell r="F84">
            <v>0</v>
          </cell>
          <cell r="G84">
            <v>7.9166666666666661</v>
          </cell>
          <cell r="H84">
            <v>4.5</v>
          </cell>
          <cell r="I84">
            <v>7</v>
          </cell>
          <cell r="J84">
            <v>4</v>
          </cell>
          <cell r="K84">
            <v>10</v>
          </cell>
          <cell r="L84">
            <v>9</v>
          </cell>
          <cell r="M84">
            <v>0</v>
          </cell>
          <cell r="N84">
            <v>9.5</v>
          </cell>
          <cell r="O84">
            <v>21.4</v>
          </cell>
          <cell r="P84">
            <v>16.5</v>
          </cell>
          <cell r="Q84">
            <v>3</v>
          </cell>
          <cell r="R84">
            <v>0</v>
          </cell>
          <cell r="S84">
            <v>0</v>
          </cell>
          <cell r="T84">
            <v>2</v>
          </cell>
          <cell r="U84">
            <v>21.5</v>
          </cell>
          <cell r="V84">
            <v>43</v>
          </cell>
        </row>
        <row r="85">
          <cell r="B85" t="str">
            <v>E022-01-2101/2020</v>
          </cell>
          <cell r="C85" t="str">
            <v>Brian Mwangala AYEKHA</v>
          </cell>
          <cell r="D85">
            <v>11</v>
          </cell>
          <cell r="E85">
            <v>11</v>
          </cell>
          <cell r="F85">
            <v>0</v>
          </cell>
          <cell r="G85">
            <v>6.4166666666666661</v>
          </cell>
          <cell r="H85">
            <v>0</v>
          </cell>
          <cell r="I85">
            <v>9</v>
          </cell>
          <cell r="J85">
            <v>2.25</v>
          </cell>
          <cell r="K85">
            <v>11</v>
          </cell>
          <cell r="L85">
            <v>12.5</v>
          </cell>
          <cell r="M85">
            <v>0</v>
          </cell>
          <cell r="N85">
            <v>11.75</v>
          </cell>
          <cell r="O85">
            <v>20.399999999999999</v>
          </cell>
          <cell r="P85">
            <v>14.5</v>
          </cell>
          <cell r="Q85">
            <v>5</v>
          </cell>
          <cell r="R85">
            <v>0</v>
          </cell>
          <cell r="S85">
            <v>4</v>
          </cell>
          <cell r="T85">
            <v>0</v>
          </cell>
          <cell r="U85">
            <v>23.5</v>
          </cell>
          <cell r="V85">
            <v>44</v>
          </cell>
        </row>
        <row r="86">
          <cell r="B86" t="str">
            <v>E022-01-2108/2020</v>
          </cell>
          <cell r="C86" t="str">
            <v>Benson Mwendwa KILEI</v>
          </cell>
          <cell r="D86">
            <v>10</v>
          </cell>
          <cell r="E86">
            <v>8</v>
          </cell>
          <cell r="F86">
            <v>0</v>
          </cell>
          <cell r="G86">
            <v>5.333333333333333</v>
          </cell>
          <cell r="H86">
            <v>0</v>
          </cell>
          <cell r="I86">
            <v>7</v>
          </cell>
          <cell r="J86">
            <v>1.75</v>
          </cell>
          <cell r="K86">
            <v>9</v>
          </cell>
          <cell r="L86">
            <v>9</v>
          </cell>
          <cell r="M86">
            <v>0</v>
          </cell>
          <cell r="N86">
            <v>9</v>
          </cell>
          <cell r="O86">
            <v>16.100000000000001</v>
          </cell>
          <cell r="P86">
            <v>16.5</v>
          </cell>
          <cell r="Q86">
            <v>0</v>
          </cell>
          <cell r="R86">
            <v>6</v>
          </cell>
          <cell r="S86">
            <v>4.5</v>
          </cell>
          <cell r="T86">
            <v>0</v>
          </cell>
          <cell r="U86">
            <v>27</v>
          </cell>
          <cell r="V86">
            <v>43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11</v>
          </cell>
          <cell r="E87">
            <v>18</v>
          </cell>
          <cell r="F87">
            <v>0</v>
          </cell>
          <cell r="G87">
            <v>8.1666666666666661</v>
          </cell>
          <cell r="H87">
            <v>4.5</v>
          </cell>
          <cell r="I87">
            <v>8</v>
          </cell>
          <cell r="J87">
            <v>4.25</v>
          </cell>
          <cell r="K87">
            <v>11</v>
          </cell>
          <cell r="L87">
            <v>12.5</v>
          </cell>
          <cell r="M87">
            <v>0</v>
          </cell>
          <cell r="N87">
            <v>11.75</v>
          </cell>
          <cell r="O87">
            <v>24.2</v>
          </cell>
          <cell r="P87">
            <v>17.5</v>
          </cell>
          <cell r="Q87">
            <v>0</v>
          </cell>
          <cell r="R87">
            <v>6.5</v>
          </cell>
          <cell r="S87">
            <v>0</v>
          </cell>
          <cell r="T87">
            <v>7</v>
          </cell>
          <cell r="U87">
            <v>31</v>
          </cell>
          <cell r="V87">
            <v>55</v>
          </cell>
        </row>
        <row r="88">
          <cell r="B88" t="str">
            <v>E022-01-2138/2020</v>
          </cell>
          <cell r="C88" t="str">
            <v>Dennis Mungai NDUNGU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 t="str">
            <v/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B89" t="str">
            <v>E022-01-2140/2020</v>
          </cell>
          <cell r="C89" t="str">
            <v>Dennis Mwangi KAMATHIRO</v>
          </cell>
          <cell r="D89">
            <v>12</v>
          </cell>
          <cell r="E89">
            <v>12</v>
          </cell>
          <cell r="F89">
            <v>0</v>
          </cell>
          <cell r="G89">
            <v>7</v>
          </cell>
          <cell r="H89">
            <v>4</v>
          </cell>
          <cell r="I89">
            <v>7</v>
          </cell>
          <cell r="J89">
            <v>3.75</v>
          </cell>
          <cell r="K89">
            <v>13</v>
          </cell>
          <cell r="L89">
            <v>11.5</v>
          </cell>
          <cell r="M89">
            <v>0</v>
          </cell>
          <cell r="N89">
            <v>12.25</v>
          </cell>
          <cell r="O89">
            <v>23</v>
          </cell>
          <cell r="P89">
            <v>15</v>
          </cell>
          <cell r="Q89">
            <v>4</v>
          </cell>
          <cell r="R89">
            <v>0</v>
          </cell>
          <cell r="S89">
            <v>4</v>
          </cell>
          <cell r="T89">
            <v>0</v>
          </cell>
          <cell r="U89">
            <v>23</v>
          </cell>
          <cell r="V89">
            <v>46</v>
          </cell>
        </row>
        <row r="90">
          <cell r="B90" t="str">
            <v>E022-01-2151/2020</v>
          </cell>
          <cell r="C90" t="str">
            <v>Milton Kiai MWANGI</v>
          </cell>
          <cell r="D90">
            <v>11</v>
          </cell>
          <cell r="E90">
            <v>7</v>
          </cell>
          <cell r="F90">
            <v>0</v>
          </cell>
          <cell r="G90">
            <v>5.4166666666666661</v>
          </cell>
          <cell r="H90">
            <v>4.5</v>
          </cell>
          <cell r="I90">
            <v>8</v>
          </cell>
          <cell r="J90">
            <v>4.25</v>
          </cell>
          <cell r="K90">
            <v>9</v>
          </cell>
          <cell r="L90">
            <v>10.5</v>
          </cell>
          <cell r="M90">
            <v>0</v>
          </cell>
          <cell r="N90">
            <v>9.7499999999999982</v>
          </cell>
          <cell r="O90">
            <v>19.399999999999999</v>
          </cell>
          <cell r="P90">
            <v>10</v>
          </cell>
          <cell r="Q90">
            <v>1</v>
          </cell>
          <cell r="R90">
            <v>0</v>
          </cell>
          <cell r="S90">
            <v>0</v>
          </cell>
          <cell r="T90">
            <v>5</v>
          </cell>
          <cell r="U90">
            <v>16</v>
          </cell>
          <cell r="V90">
            <v>35</v>
          </cell>
        </row>
        <row r="91">
          <cell r="B91" t="str">
            <v>E022-01-2156/2020</v>
          </cell>
          <cell r="C91" t="str">
            <v>Isaac Muriuki NJERU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 t="str">
            <v/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B92" t="str">
            <v>E022-01-2174/2020</v>
          </cell>
          <cell r="C92" t="str">
            <v>Brendan Jesse OCHIENG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 t="str">
            <v/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 t="str">
            <v/>
          </cell>
        </row>
        <row r="93">
          <cell r="B93" t="str">
            <v>E022-01-2192/2020</v>
          </cell>
          <cell r="C93" t="str">
            <v>Mark Waitiki THUO</v>
          </cell>
          <cell r="D93">
            <v>12</v>
          </cell>
          <cell r="E93">
            <v>12</v>
          </cell>
          <cell r="F93">
            <v>0</v>
          </cell>
          <cell r="G93">
            <v>7</v>
          </cell>
          <cell r="H93">
            <v>4.5</v>
          </cell>
          <cell r="I93">
            <v>9</v>
          </cell>
          <cell r="J93">
            <v>4.5</v>
          </cell>
          <cell r="K93">
            <v>9</v>
          </cell>
          <cell r="L93">
            <v>9</v>
          </cell>
          <cell r="M93">
            <v>0</v>
          </cell>
          <cell r="N93">
            <v>9</v>
          </cell>
          <cell r="O93">
            <v>20.5</v>
          </cell>
          <cell r="P93">
            <v>15</v>
          </cell>
          <cell r="Q93">
            <v>0</v>
          </cell>
          <cell r="R93">
            <v>2</v>
          </cell>
          <cell r="S93">
            <v>0</v>
          </cell>
          <cell r="T93">
            <v>5</v>
          </cell>
          <cell r="U93">
            <v>22</v>
          </cell>
          <cell r="V93">
            <v>43</v>
          </cell>
        </row>
        <row r="94">
          <cell r="B94" t="str">
            <v>E022-01-2283/2020</v>
          </cell>
          <cell r="C94" t="str">
            <v>Kenneth Ng'ang'a WAMBUI</v>
          </cell>
          <cell r="D94">
            <v>13</v>
          </cell>
          <cell r="E94">
            <v>5</v>
          </cell>
          <cell r="F94">
            <v>0</v>
          </cell>
          <cell r="G94">
            <v>5.5833333333333339</v>
          </cell>
          <cell r="H94">
            <v>3.5</v>
          </cell>
          <cell r="I94">
            <v>8</v>
          </cell>
          <cell r="J94">
            <v>3.75</v>
          </cell>
          <cell r="K94">
            <v>10</v>
          </cell>
          <cell r="L94">
            <v>9</v>
          </cell>
          <cell r="M94">
            <v>0</v>
          </cell>
          <cell r="N94">
            <v>9.5</v>
          </cell>
          <cell r="O94">
            <v>18.8</v>
          </cell>
          <cell r="P94">
            <v>14.5</v>
          </cell>
          <cell r="Q94">
            <v>0</v>
          </cell>
          <cell r="R94">
            <v>7.5</v>
          </cell>
          <cell r="S94">
            <v>5</v>
          </cell>
          <cell r="T94">
            <v>0</v>
          </cell>
          <cell r="U94">
            <v>27</v>
          </cell>
          <cell r="V94">
            <v>46</v>
          </cell>
        </row>
        <row r="95">
          <cell r="B95" t="str">
            <v>E022-01-2285/2020</v>
          </cell>
          <cell r="C95" t="str">
            <v>Victor Mwangi NDABA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 t="str">
            <v/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B96" t="str">
            <v>E022-01-2325/2020</v>
          </cell>
          <cell r="C96" t="str">
            <v>Elsie Sang CHEROP</v>
          </cell>
          <cell r="D96">
            <v>10</v>
          </cell>
          <cell r="E96">
            <v>16</v>
          </cell>
          <cell r="F96">
            <v>0</v>
          </cell>
          <cell r="G96">
            <v>7.3333333333333339</v>
          </cell>
          <cell r="H96">
            <v>4.5</v>
          </cell>
          <cell r="I96">
            <v>8</v>
          </cell>
          <cell r="J96">
            <v>4.25</v>
          </cell>
          <cell r="K96">
            <v>11.5</v>
          </cell>
          <cell r="L96">
            <v>9.5</v>
          </cell>
          <cell r="M96">
            <v>0</v>
          </cell>
          <cell r="N96">
            <v>10.5</v>
          </cell>
          <cell r="O96">
            <v>22.1</v>
          </cell>
          <cell r="P96">
            <v>17</v>
          </cell>
          <cell r="Q96">
            <v>0</v>
          </cell>
          <cell r="R96">
            <v>3</v>
          </cell>
          <cell r="S96">
            <v>4</v>
          </cell>
          <cell r="T96">
            <v>0</v>
          </cell>
          <cell r="U96">
            <v>24</v>
          </cell>
          <cell r="V96">
            <v>46</v>
          </cell>
        </row>
        <row r="97">
          <cell r="B97" t="str">
            <v>E022-01-2347/2020</v>
          </cell>
          <cell r="C97" t="str">
            <v>Mbarak Mahmud BREK</v>
          </cell>
          <cell r="D97">
            <v>10</v>
          </cell>
          <cell r="E97">
            <v>19</v>
          </cell>
          <cell r="F97">
            <v>0</v>
          </cell>
          <cell r="G97">
            <v>8.0833333333333339</v>
          </cell>
          <cell r="H97">
            <v>4.5</v>
          </cell>
          <cell r="I97">
            <v>9</v>
          </cell>
          <cell r="J97">
            <v>4.5</v>
          </cell>
          <cell r="K97">
            <v>10</v>
          </cell>
          <cell r="L97">
            <v>11.5</v>
          </cell>
          <cell r="M97">
            <v>0</v>
          </cell>
          <cell r="N97">
            <v>10.75</v>
          </cell>
          <cell r="O97">
            <v>23.3</v>
          </cell>
          <cell r="P97">
            <v>9.5</v>
          </cell>
          <cell r="Q97">
            <v>0</v>
          </cell>
          <cell r="R97">
            <v>10</v>
          </cell>
          <cell r="S97">
            <v>0</v>
          </cell>
          <cell r="T97">
            <v>3</v>
          </cell>
          <cell r="U97">
            <v>22.5</v>
          </cell>
          <cell r="V97">
            <v>46</v>
          </cell>
        </row>
        <row r="98">
          <cell r="B98" t="str">
            <v>E022-01-2385/2019</v>
          </cell>
          <cell r="C98" t="str">
            <v>Bernard Kimani MUGWE</v>
          </cell>
          <cell r="D98">
            <v>10</v>
          </cell>
          <cell r="E98">
            <v>11</v>
          </cell>
          <cell r="F98">
            <v>0</v>
          </cell>
          <cell r="G98">
            <v>6.0833333333333339</v>
          </cell>
          <cell r="H98">
            <v>4</v>
          </cell>
          <cell r="I98">
            <v>6</v>
          </cell>
          <cell r="J98">
            <v>3.5</v>
          </cell>
          <cell r="K98">
            <v>9</v>
          </cell>
          <cell r="L98">
            <v>10</v>
          </cell>
          <cell r="M98">
            <v>0</v>
          </cell>
          <cell r="N98">
            <v>9.5</v>
          </cell>
          <cell r="O98">
            <v>19.100000000000001</v>
          </cell>
          <cell r="P98">
            <v>9</v>
          </cell>
          <cell r="Q98">
            <v>0</v>
          </cell>
          <cell r="R98">
            <v>4</v>
          </cell>
          <cell r="S98">
            <v>0</v>
          </cell>
          <cell r="T98">
            <v>3</v>
          </cell>
          <cell r="U98">
            <v>16</v>
          </cell>
          <cell r="V98">
            <v>35</v>
          </cell>
        </row>
        <row r="99">
          <cell r="B99" t="str">
            <v>E022-01-2454/2020</v>
          </cell>
          <cell r="C99" t="str">
            <v>Peter Ndiba MUIGAI</v>
          </cell>
          <cell r="D99">
            <v>11</v>
          </cell>
          <cell r="E99">
            <v>15</v>
          </cell>
          <cell r="F99">
            <v>0</v>
          </cell>
          <cell r="G99">
            <v>7.416666666666667</v>
          </cell>
          <cell r="H99">
            <v>4.5</v>
          </cell>
          <cell r="I99">
            <v>8</v>
          </cell>
          <cell r="J99">
            <v>4.25</v>
          </cell>
          <cell r="K99">
            <v>10</v>
          </cell>
          <cell r="L99">
            <v>12</v>
          </cell>
          <cell r="M99">
            <v>0</v>
          </cell>
          <cell r="N99">
            <v>11</v>
          </cell>
          <cell r="O99">
            <v>22.7</v>
          </cell>
          <cell r="P99">
            <v>15.5</v>
          </cell>
          <cell r="Q99">
            <v>0</v>
          </cell>
          <cell r="R99">
            <v>7.5</v>
          </cell>
          <cell r="S99">
            <v>3</v>
          </cell>
          <cell r="T99">
            <v>0</v>
          </cell>
          <cell r="U99">
            <v>26</v>
          </cell>
          <cell r="V99">
            <v>49</v>
          </cell>
        </row>
        <row r="100">
          <cell r="B100" t="str">
            <v>E022-01-2608/2020</v>
          </cell>
          <cell r="C100" t="str">
            <v>Martin Irungu MWANGI</v>
          </cell>
          <cell r="D100">
            <v>11</v>
          </cell>
          <cell r="E100">
            <v>9</v>
          </cell>
          <cell r="F100">
            <v>0</v>
          </cell>
          <cell r="G100">
            <v>5.916666666666667</v>
          </cell>
          <cell r="H100">
            <v>4.5</v>
          </cell>
          <cell r="I100">
            <v>6</v>
          </cell>
          <cell r="J100">
            <v>3.75</v>
          </cell>
          <cell r="K100">
            <v>10</v>
          </cell>
          <cell r="L100">
            <v>9</v>
          </cell>
          <cell r="M100">
            <v>0</v>
          </cell>
          <cell r="N100">
            <v>9.5</v>
          </cell>
          <cell r="O100">
            <v>19.2</v>
          </cell>
          <cell r="P100">
            <v>14.5</v>
          </cell>
          <cell r="Q100">
            <v>12</v>
          </cell>
          <cell r="R100">
            <v>0</v>
          </cell>
          <cell r="S100">
            <v>0</v>
          </cell>
          <cell r="T100">
            <v>6</v>
          </cell>
          <cell r="U100">
            <v>32.5</v>
          </cell>
          <cell r="V100">
            <v>52</v>
          </cell>
        </row>
        <row r="101">
          <cell r="B101" t="str">
            <v>E022-01-0754/2019</v>
          </cell>
          <cell r="C101" t="str">
            <v>John MATHAI</v>
          </cell>
          <cell r="D101">
            <v>9</v>
          </cell>
          <cell r="E101">
            <v>8</v>
          </cell>
          <cell r="F101">
            <v>0</v>
          </cell>
          <cell r="G101">
            <v>5</v>
          </cell>
          <cell r="H101">
            <v>4</v>
          </cell>
          <cell r="I101">
            <v>7</v>
          </cell>
          <cell r="J101">
            <v>3.75</v>
          </cell>
          <cell r="K101">
            <v>10</v>
          </cell>
          <cell r="L101">
            <v>11.5</v>
          </cell>
          <cell r="M101">
            <v>0</v>
          </cell>
          <cell r="N101">
            <v>10.75</v>
          </cell>
          <cell r="O101">
            <v>19.5</v>
          </cell>
          <cell r="P101">
            <v>10.5</v>
          </cell>
          <cell r="Q101">
            <v>0</v>
          </cell>
          <cell r="R101">
            <v>6</v>
          </cell>
          <cell r="S101">
            <v>1</v>
          </cell>
          <cell r="T101">
            <v>0</v>
          </cell>
          <cell r="U101">
            <v>17.5</v>
          </cell>
          <cell r="V101">
            <v>37</v>
          </cell>
        </row>
        <row r="102">
          <cell r="B102" t="str">
            <v>E022-01-0758/2019</v>
          </cell>
          <cell r="C102" t="str">
            <v>Bwonda Brian NDEMO</v>
          </cell>
          <cell r="D102">
            <v>8</v>
          </cell>
          <cell r="E102">
            <v>13</v>
          </cell>
          <cell r="F102">
            <v>0</v>
          </cell>
          <cell r="G102">
            <v>5.916666666666667</v>
          </cell>
          <cell r="H102">
            <v>0</v>
          </cell>
          <cell r="I102">
            <v>7</v>
          </cell>
          <cell r="J102">
            <v>1.75</v>
          </cell>
          <cell r="K102">
            <v>13</v>
          </cell>
          <cell r="L102">
            <v>11.5</v>
          </cell>
          <cell r="M102">
            <v>0</v>
          </cell>
          <cell r="N102">
            <v>12.25</v>
          </cell>
          <cell r="O102">
            <v>19.899999999999999</v>
          </cell>
          <cell r="P102">
            <v>18.5</v>
          </cell>
          <cell r="Q102">
            <v>0</v>
          </cell>
          <cell r="R102">
            <v>3</v>
          </cell>
          <cell r="S102">
            <v>5</v>
          </cell>
          <cell r="T102">
            <v>0</v>
          </cell>
          <cell r="U102">
            <v>26.5</v>
          </cell>
          <cell r="V102">
            <v>46</v>
          </cell>
        </row>
        <row r="103">
          <cell r="B103" t="str">
            <v>E022-01-0775/2019</v>
          </cell>
          <cell r="C103" t="str">
            <v>James Wambua NGEI</v>
          </cell>
          <cell r="D103">
            <v>8</v>
          </cell>
          <cell r="E103">
            <v>14</v>
          </cell>
          <cell r="F103">
            <v>0</v>
          </cell>
          <cell r="G103">
            <v>0</v>
          </cell>
          <cell r="H103">
            <v>5</v>
          </cell>
          <cell r="I103">
            <v>7</v>
          </cell>
          <cell r="J103">
            <v>0</v>
          </cell>
          <cell r="K103">
            <v>9</v>
          </cell>
          <cell r="L103">
            <v>9</v>
          </cell>
          <cell r="M103">
            <v>0</v>
          </cell>
          <cell r="N103">
            <v>9</v>
          </cell>
          <cell r="O103">
            <v>9</v>
          </cell>
          <cell r="P103">
            <v>22</v>
          </cell>
          <cell r="Q103">
            <v>12</v>
          </cell>
          <cell r="R103">
            <v>0</v>
          </cell>
          <cell r="S103">
            <v>0</v>
          </cell>
          <cell r="T103">
            <v>10</v>
          </cell>
          <cell r="U103">
            <v>44</v>
          </cell>
          <cell r="V103">
            <v>53</v>
          </cell>
        </row>
        <row r="104">
          <cell r="B104" t="str">
            <v>E022-01-0776/2019</v>
          </cell>
          <cell r="C104" t="str">
            <v>George Gichuki THUKU</v>
          </cell>
          <cell r="D104">
            <v>8</v>
          </cell>
          <cell r="E104">
            <v>14</v>
          </cell>
          <cell r="F104">
            <v>0</v>
          </cell>
          <cell r="G104">
            <v>6.166666666666667</v>
          </cell>
          <cell r="H104">
            <v>5</v>
          </cell>
          <cell r="I104">
            <v>7</v>
          </cell>
          <cell r="J104">
            <v>4.25</v>
          </cell>
          <cell r="K104">
            <v>9</v>
          </cell>
          <cell r="L104">
            <v>11</v>
          </cell>
          <cell r="M104">
            <v>0</v>
          </cell>
          <cell r="N104">
            <v>10</v>
          </cell>
          <cell r="O104">
            <v>20.399999999999999</v>
          </cell>
          <cell r="P104">
            <v>22.5</v>
          </cell>
          <cell r="Q104">
            <v>5</v>
          </cell>
          <cell r="R104">
            <v>0</v>
          </cell>
          <cell r="S104">
            <v>5</v>
          </cell>
          <cell r="T104">
            <v>0</v>
          </cell>
          <cell r="U104">
            <v>32.5</v>
          </cell>
          <cell r="V104">
            <v>53</v>
          </cell>
        </row>
        <row r="105">
          <cell r="B105" t="str">
            <v>E022-01-0783/2019</v>
          </cell>
          <cell r="C105" t="str">
            <v>Mwaniki Fredrick NJAGI</v>
          </cell>
          <cell r="D105">
            <v>12</v>
          </cell>
          <cell r="E105">
            <v>11</v>
          </cell>
          <cell r="F105">
            <v>0</v>
          </cell>
          <cell r="G105">
            <v>6.75</v>
          </cell>
          <cell r="H105">
            <v>4.5</v>
          </cell>
          <cell r="I105">
            <v>9</v>
          </cell>
          <cell r="J105">
            <v>4.5</v>
          </cell>
          <cell r="K105">
            <v>10</v>
          </cell>
          <cell r="L105">
            <v>9</v>
          </cell>
          <cell r="M105">
            <v>0</v>
          </cell>
          <cell r="N105">
            <v>9.5</v>
          </cell>
          <cell r="O105">
            <v>20.8</v>
          </cell>
          <cell r="P105">
            <v>17</v>
          </cell>
          <cell r="Q105">
            <v>0</v>
          </cell>
          <cell r="R105">
            <v>5.5</v>
          </cell>
          <cell r="S105">
            <v>0</v>
          </cell>
          <cell r="T105">
            <v>3</v>
          </cell>
          <cell r="U105">
            <v>25.5</v>
          </cell>
          <cell r="V105">
            <v>46</v>
          </cell>
        </row>
        <row r="106">
          <cell r="B106" t="str">
            <v>E022-01-0791/2019</v>
          </cell>
          <cell r="C106" t="str">
            <v>Precious Mumbi NYAMBURA</v>
          </cell>
          <cell r="D106">
            <v>9</v>
          </cell>
          <cell r="E106">
            <v>11</v>
          </cell>
          <cell r="F106">
            <v>0</v>
          </cell>
          <cell r="G106">
            <v>5.75</v>
          </cell>
          <cell r="H106">
            <v>4.5</v>
          </cell>
          <cell r="I106">
            <v>6</v>
          </cell>
          <cell r="J106">
            <v>3.75</v>
          </cell>
          <cell r="K106">
            <v>10</v>
          </cell>
          <cell r="L106">
            <v>9</v>
          </cell>
          <cell r="M106">
            <v>0</v>
          </cell>
          <cell r="N106">
            <v>9.5</v>
          </cell>
          <cell r="O106">
            <v>19</v>
          </cell>
          <cell r="P106">
            <v>9</v>
          </cell>
          <cell r="Q106">
            <v>0</v>
          </cell>
          <cell r="R106">
            <v>2</v>
          </cell>
          <cell r="S106">
            <v>5</v>
          </cell>
          <cell r="T106">
            <v>0</v>
          </cell>
          <cell r="U106">
            <v>16</v>
          </cell>
          <cell r="V106">
            <v>35</v>
          </cell>
        </row>
        <row r="107">
          <cell r="B107" t="str">
            <v>E022-01-0798/2019</v>
          </cell>
          <cell r="C107" t="str">
            <v>Peter Kinyanjui KAMAU</v>
          </cell>
          <cell r="D107">
            <v>8</v>
          </cell>
          <cell r="E107">
            <v>8</v>
          </cell>
          <cell r="F107">
            <v>0</v>
          </cell>
          <cell r="G107">
            <v>4.666666666666667</v>
          </cell>
          <cell r="H107">
            <v>4.5</v>
          </cell>
          <cell r="I107">
            <v>6</v>
          </cell>
          <cell r="J107">
            <v>3.75</v>
          </cell>
          <cell r="K107">
            <v>10</v>
          </cell>
          <cell r="L107">
            <v>9</v>
          </cell>
          <cell r="M107">
            <v>0</v>
          </cell>
          <cell r="N107">
            <v>9.5</v>
          </cell>
          <cell r="O107">
            <v>17.899999999999999</v>
          </cell>
          <cell r="P107">
            <v>19</v>
          </cell>
          <cell r="Q107">
            <v>4</v>
          </cell>
          <cell r="R107">
            <v>0</v>
          </cell>
          <cell r="S107">
            <v>0</v>
          </cell>
          <cell r="T107">
            <v>5</v>
          </cell>
          <cell r="U107">
            <v>28</v>
          </cell>
          <cell r="V107">
            <v>46</v>
          </cell>
        </row>
        <row r="108">
          <cell r="B108" t="str">
            <v>E022-01-0810/2019</v>
          </cell>
          <cell r="C108" t="str">
            <v>Wilson Kisompe TOROGE</v>
          </cell>
          <cell r="D108">
            <v>10</v>
          </cell>
          <cell r="E108">
            <v>8</v>
          </cell>
          <cell r="F108">
            <v>0</v>
          </cell>
          <cell r="G108">
            <v>5.333333333333333</v>
          </cell>
          <cell r="H108">
            <v>4</v>
          </cell>
          <cell r="I108">
            <v>6</v>
          </cell>
          <cell r="J108">
            <v>3.5</v>
          </cell>
          <cell r="K108">
            <v>10</v>
          </cell>
          <cell r="L108">
            <v>9</v>
          </cell>
          <cell r="M108">
            <v>0</v>
          </cell>
          <cell r="N108">
            <v>9.5</v>
          </cell>
          <cell r="O108">
            <v>18.3</v>
          </cell>
          <cell r="P108">
            <v>22</v>
          </cell>
          <cell r="Q108">
            <v>4</v>
          </cell>
          <cell r="R108">
            <v>0</v>
          </cell>
          <cell r="S108">
            <v>5</v>
          </cell>
          <cell r="T108">
            <v>0</v>
          </cell>
          <cell r="U108">
            <v>31</v>
          </cell>
          <cell r="V108">
            <v>49</v>
          </cell>
        </row>
        <row r="109">
          <cell r="B109" t="str">
            <v>E022-01-0845/2019</v>
          </cell>
          <cell r="C109" t="str">
            <v>Bright Mambo MAWEU</v>
          </cell>
          <cell r="D109">
            <v>9</v>
          </cell>
          <cell r="E109">
            <v>0</v>
          </cell>
          <cell r="F109">
            <v>0</v>
          </cell>
          <cell r="G109">
            <v>3</v>
          </cell>
          <cell r="H109">
            <v>4</v>
          </cell>
          <cell r="I109">
            <v>8</v>
          </cell>
          <cell r="J109">
            <v>4</v>
          </cell>
          <cell r="K109">
            <v>9</v>
          </cell>
          <cell r="L109">
            <v>11</v>
          </cell>
          <cell r="M109">
            <v>0</v>
          </cell>
          <cell r="N109">
            <v>10</v>
          </cell>
          <cell r="O109">
            <v>17</v>
          </cell>
          <cell r="P109">
            <v>24</v>
          </cell>
          <cell r="Q109">
            <v>0</v>
          </cell>
          <cell r="R109">
            <v>8</v>
          </cell>
          <cell r="S109">
            <v>1</v>
          </cell>
          <cell r="T109">
            <v>0</v>
          </cell>
          <cell r="U109">
            <v>33</v>
          </cell>
          <cell r="V109">
            <v>50</v>
          </cell>
        </row>
        <row r="110">
          <cell r="B110" t="str">
            <v>E022-01-0866/2019</v>
          </cell>
          <cell r="C110" t="str">
            <v>Edwin Kariuki MAINA</v>
          </cell>
          <cell r="D110">
            <v>10</v>
          </cell>
          <cell r="E110">
            <v>8</v>
          </cell>
          <cell r="F110">
            <v>0</v>
          </cell>
          <cell r="G110">
            <v>5.333333333333333</v>
          </cell>
          <cell r="H110">
            <v>0</v>
          </cell>
          <cell r="I110">
            <v>7</v>
          </cell>
          <cell r="J110">
            <v>1.75</v>
          </cell>
          <cell r="K110">
            <v>10</v>
          </cell>
          <cell r="L110">
            <v>11.5</v>
          </cell>
          <cell r="M110">
            <v>0</v>
          </cell>
          <cell r="N110">
            <v>10.75</v>
          </cell>
          <cell r="O110">
            <v>17.8</v>
          </cell>
          <cell r="P110">
            <v>19.5</v>
          </cell>
          <cell r="Q110">
            <v>0</v>
          </cell>
          <cell r="R110">
            <v>7</v>
          </cell>
          <cell r="S110">
            <v>0</v>
          </cell>
          <cell r="T110">
            <v>0</v>
          </cell>
          <cell r="U110">
            <v>26.5</v>
          </cell>
          <cell r="V110">
            <v>44</v>
          </cell>
        </row>
        <row r="111">
          <cell r="B111" t="str">
            <v>E022-01-2007/2019</v>
          </cell>
          <cell r="C111" t="str">
            <v>John KABI</v>
          </cell>
          <cell r="D111">
            <v>11</v>
          </cell>
          <cell r="E111">
            <v>15</v>
          </cell>
          <cell r="F111">
            <v>0</v>
          </cell>
          <cell r="G111">
            <v>7.416666666666667</v>
          </cell>
          <cell r="H111">
            <v>5</v>
          </cell>
          <cell r="I111">
            <v>6</v>
          </cell>
          <cell r="J111">
            <v>4</v>
          </cell>
          <cell r="K111">
            <v>10</v>
          </cell>
          <cell r="L111">
            <v>9</v>
          </cell>
          <cell r="M111">
            <v>0</v>
          </cell>
          <cell r="N111">
            <v>9.5</v>
          </cell>
          <cell r="O111">
            <v>20.9</v>
          </cell>
          <cell r="P111">
            <v>14</v>
          </cell>
          <cell r="Q111">
            <v>0</v>
          </cell>
          <cell r="R111">
            <v>5</v>
          </cell>
          <cell r="S111">
            <v>0</v>
          </cell>
          <cell r="T111">
            <v>3</v>
          </cell>
          <cell r="U111">
            <v>22</v>
          </cell>
          <cell r="V111">
            <v>43</v>
          </cell>
        </row>
        <row r="112">
          <cell r="B112" t="str">
            <v>E022-01-1087/2019</v>
          </cell>
          <cell r="C112" t="str">
            <v>Humphrey Muasya MUTUA</v>
          </cell>
          <cell r="D112">
            <v>0</v>
          </cell>
          <cell r="E112">
            <v>8</v>
          </cell>
          <cell r="F112">
            <v>0</v>
          </cell>
          <cell r="G112">
            <v>2</v>
          </cell>
          <cell r="H112">
            <v>0</v>
          </cell>
          <cell r="I112">
            <v>9</v>
          </cell>
          <cell r="J112">
            <v>2.25</v>
          </cell>
          <cell r="K112">
            <v>10</v>
          </cell>
          <cell r="L112">
            <v>11.5</v>
          </cell>
          <cell r="M112">
            <v>0</v>
          </cell>
          <cell r="N112">
            <v>10.75</v>
          </cell>
          <cell r="O112">
            <v>15</v>
          </cell>
          <cell r="P112">
            <v>10.5</v>
          </cell>
          <cell r="Q112">
            <v>0</v>
          </cell>
          <cell r="R112">
            <v>2</v>
          </cell>
          <cell r="S112">
            <v>5</v>
          </cell>
          <cell r="T112">
            <v>0</v>
          </cell>
          <cell r="U112">
            <v>17.5</v>
          </cell>
          <cell r="V112">
            <v>33</v>
          </cell>
        </row>
        <row r="113">
          <cell r="B113" t="str">
            <v>E022-01-1887/2018</v>
          </cell>
          <cell r="C113" t="str">
            <v>Elias Ndumo NDERITU</v>
          </cell>
          <cell r="D113">
            <v>11</v>
          </cell>
          <cell r="E113">
            <v>15</v>
          </cell>
          <cell r="F113">
            <v>0</v>
          </cell>
          <cell r="G113">
            <v>7.416666666666667</v>
          </cell>
          <cell r="H113">
            <v>0</v>
          </cell>
          <cell r="I113">
            <v>8</v>
          </cell>
          <cell r="J113">
            <v>2</v>
          </cell>
          <cell r="K113">
            <v>10</v>
          </cell>
          <cell r="L113">
            <v>9</v>
          </cell>
          <cell r="M113">
            <v>0</v>
          </cell>
          <cell r="N113">
            <v>9.5</v>
          </cell>
          <cell r="O113">
            <v>18.899999999999999</v>
          </cell>
          <cell r="P113">
            <v>15.5</v>
          </cell>
          <cell r="Q113">
            <v>0</v>
          </cell>
          <cell r="R113">
            <v>1</v>
          </cell>
          <cell r="S113">
            <v>1</v>
          </cell>
          <cell r="T113">
            <v>0</v>
          </cell>
          <cell r="U113">
            <v>17.5</v>
          </cell>
          <cell r="V113">
            <v>36</v>
          </cell>
        </row>
        <row r="114">
          <cell r="B114" t="str">
            <v>E022-01-2069/2018</v>
          </cell>
          <cell r="C114" t="str">
            <v>Elizabeth Mugure MAINA</v>
          </cell>
          <cell r="D114">
            <v>8</v>
          </cell>
          <cell r="E114">
            <v>13</v>
          </cell>
          <cell r="F114">
            <v>0</v>
          </cell>
          <cell r="G114">
            <v>5.916666666666667</v>
          </cell>
          <cell r="H114">
            <v>4.5</v>
          </cell>
          <cell r="I114">
            <v>6</v>
          </cell>
          <cell r="J114">
            <v>3.75</v>
          </cell>
          <cell r="K114">
            <v>9</v>
          </cell>
          <cell r="L114">
            <v>10.5</v>
          </cell>
          <cell r="M114">
            <v>0</v>
          </cell>
          <cell r="N114">
            <v>9.7499999999999982</v>
          </cell>
          <cell r="O114">
            <v>19.399999999999999</v>
          </cell>
          <cell r="P114">
            <v>16.5</v>
          </cell>
          <cell r="Q114">
            <v>0</v>
          </cell>
          <cell r="R114">
            <v>5</v>
          </cell>
          <cell r="S114">
            <v>3</v>
          </cell>
          <cell r="T114">
            <v>0</v>
          </cell>
          <cell r="U114">
            <v>24.5</v>
          </cell>
          <cell r="V114">
            <v>44</v>
          </cell>
        </row>
        <row r="115">
          <cell r="B115" t="str">
            <v>E022-01-0710/2017</v>
          </cell>
          <cell r="C115" t="str">
            <v>Charles Karibu RIKA</v>
          </cell>
          <cell r="D115">
            <v>12</v>
          </cell>
          <cell r="E115">
            <v>0</v>
          </cell>
          <cell r="F115">
            <v>0</v>
          </cell>
          <cell r="G115">
            <v>4</v>
          </cell>
          <cell r="H115">
            <v>4</v>
          </cell>
          <cell r="I115">
            <v>8</v>
          </cell>
          <cell r="J115">
            <v>4</v>
          </cell>
          <cell r="K115">
            <v>13</v>
          </cell>
          <cell r="L115">
            <v>11.5</v>
          </cell>
          <cell r="M115">
            <v>0</v>
          </cell>
          <cell r="N115">
            <v>12.25</v>
          </cell>
          <cell r="O115">
            <v>20.3</v>
          </cell>
          <cell r="P115">
            <v>18.5</v>
          </cell>
          <cell r="Q115">
            <v>0</v>
          </cell>
          <cell r="R115">
            <v>6</v>
          </cell>
          <cell r="S115">
            <v>0</v>
          </cell>
          <cell r="T115">
            <v>2</v>
          </cell>
          <cell r="U115">
            <v>26.5</v>
          </cell>
          <cell r="V115">
            <v>47</v>
          </cell>
        </row>
        <row r="116">
          <cell r="B116" t="str">
            <v>E022-01-1097/2018</v>
          </cell>
          <cell r="C116" t="str">
            <v>Johnstone Gakonya KUNG'U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 t="str">
            <v/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 t="str">
            <v/>
          </cell>
        </row>
        <row r="117">
          <cell r="B117" t="str">
            <v>E022-01-1755/2018</v>
          </cell>
          <cell r="C117" t="str">
            <v>Quinton Muriuki WANJOHI</v>
          </cell>
          <cell r="D117">
            <v>8</v>
          </cell>
          <cell r="E117">
            <v>13</v>
          </cell>
          <cell r="F117">
            <v>0</v>
          </cell>
          <cell r="G117">
            <v>5.916666666666667</v>
          </cell>
          <cell r="H117">
            <v>4.5</v>
          </cell>
          <cell r="I117">
            <v>9</v>
          </cell>
          <cell r="J117">
            <v>4.5</v>
          </cell>
          <cell r="K117">
            <v>9</v>
          </cell>
          <cell r="L117">
            <v>9</v>
          </cell>
          <cell r="M117">
            <v>0</v>
          </cell>
          <cell r="N117">
            <v>9</v>
          </cell>
          <cell r="O117">
            <v>19.399999999999999</v>
          </cell>
          <cell r="P117">
            <v>22</v>
          </cell>
          <cell r="Q117">
            <v>9</v>
          </cell>
          <cell r="R117">
            <v>0</v>
          </cell>
          <cell r="S117">
            <v>0</v>
          </cell>
          <cell r="T117">
            <v>0</v>
          </cell>
          <cell r="U117">
            <v>31</v>
          </cell>
          <cell r="V117">
            <v>50</v>
          </cell>
        </row>
        <row r="118">
          <cell r="B118" t="str">
            <v>E022-01-0815/2019</v>
          </cell>
          <cell r="C118" t="str">
            <v>Neville Andera NASIWE</v>
          </cell>
          <cell r="D118">
            <v>9</v>
          </cell>
          <cell r="E118">
            <v>7</v>
          </cell>
          <cell r="F118">
            <v>0</v>
          </cell>
          <cell r="G118">
            <v>4.75</v>
          </cell>
          <cell r="H118">
            <v>4.5</v>
          </cell>
          <cell r="I118">
            <v>8</v>
          </cell>
          <cell r="J118">
            <v>4.25</v>
          </cell>
          <cell r="K118">
            <v>10</v>
          </cell>
          <cell r="L118">
            <v>11.5</v>
          </cell>
          <cell r="M118">
            <v>0</v>
          </cell>
          <cell r="N118">
            <v>10.75</v>
          </cell>
          <cell r="O118">
            <v>19.8</v>
          </cell>
          <cell r="P118">
            <v>10.5</v>
          </cell>
          <cell r="Q118">
            <v>0</v>
          </cell>
          <cell r="R118">
            <v>9</v>
          </cell>
          <cell r="S118">
            <v>5</v>
          </cell>
          <cell r="T118">
            <v>0</v>
          </cell>
          <cell r="U118">
            <v>24.5</v>
          </cell>
          <cell r="V118">
            <v>44</v>
          </cell>
        </row>
        <row r="119">
          <cell r="B119" t="str">
            <v>E022-01-0698/2017</v>
          </cell>
          <cell r="C119" t="str">
            <v>Simon Mwangi MURIUKI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10</v>
          </cell>
          <cell r="L119">
            <v>9</v>
          </cell>
          <cell r="M119">
            <v>0</v>
          </cell>
          <cell r="N119">
            <v>9.5</v>
          </cell>
          <cell r="O119">
            <v>9.5</v>
          </cell>
          <cell r="P119">
            <v>8.5</v>
          </cell>
          <cell r="Q119">
            <v>1</v>
          </cell>
          <cell r="R119">
            <v>0</v>
          </cell>
          <cell r="S119">
            <v>0</v>
          </cell>
          <cell r="T119">
            <v>0</v>
          </cell>
          <cell r="U119">
            <v>9.5</v>
          </cell>
          <cell r="V119">
            <v>19</v>
          </cell>
        </row>
        <row r="120">
          <cell r="B120" t="str">
            <v>E022-01-1998/2019</v>
          </cell>
          <cell r="C120" t="str">
            <v>Ruth Mbugua NDUTA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 t="str">
            <v/>
          </cell>
          <cell r="P120">
            <v>22</v>
          </cell>
          <cell r="Q120">
            <v>0</v>
          </cell>
          <cell r="R120">
            <v>6</v>
          </cell>
          <cell r="S120">
            <v>0</v>
          </cell>
          <cell r="T120">
            <v>2</v>
          </cell>
          <cell r="U120">
            <v>30</v>
          </cell>
          <cell r="V120">
            <v>42.857142857142854</v>
          </cell>
        </row>
        <row r="121">
          <cell r="B121" t="str">
            <v>E022-01-0804/2019</v>
          </cell>
          <cell r="C121" t="str">
            <v>Dalton KIPKOECH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 t="str">
            <v/>
          </cell>
          <cell r="P121">
            <v>19.5</v>
          </cell>
          <cell r="Q121">
            <v>4</v>
          </cell>
          <cell r="R121">
            <v>0</v>
          </cell>
          <cell r="S121">
            <v>4.5</v>
          </cell>
          <cell r="T121">
            <v>0</v>
          </cell>
          <cell r="U121">
            <v>28</v>
          </cell>
          <cell r="V121">
            <v>40</v>
          </cell>
        </row>
        <row r="122">
          <cell r="B122" t="str">
            <v>E022-01-0824/2019</v>
          </cell>
          <cell r="C122" t="str">
            <v>Fernado GHATI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15.5</v>
          </cell>
          <cell r="Q122">
            <v>4</v>
          </cell>
          <cell r="R122">
            <v>0</v>
          </cell>
          <cell r="S122">
            <v>0</v>
          </cell>
          <cell r="T122">
            <v>5</v>
          </cell>
          <cell r="U122">
            <v>24.5</v>
          </cell>
          <cell r="V122">
            <v>35</v>
          </cell>
        </row>
        <row r="123">
          <cell r="B123" t="str">
            <v>E022-01-0786/2019</v>
          </cell>
          <cell r="C123" t="str">
            <v>David Manjari MUCHAI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19</v>
          </cell>
          <cell r="Q123">
            <v>10</v>
          </cell>
          <cell r="R123">
            <v>0</v>
          </cell>
          <cell r="S123">
            <v>0</v>
          </cell>
          <cell r="T123">
            <v>0</v>
          </cell>
          <cell r="U123">
            <v>29</v>
          </cell>
          <cell r="V123">
            <v>40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7.5</v>
          </cell>
          <cell r="E15">
            <v>8</v>
          </cell>
          <cell r="G15">
            <v>7.75</v>
          </cell>
          <cell r="H15">
            <v>3</v>
          </cell>
          <cell r="I15">
            <v>3</v>
          </cell>
          <cell r="J15">
            <v>3</v>
          </cell>
          <cell r="K15">
            <v>9</v>
          </cell>
          <cell r="L15">
            <v>9</v>
          </cell>
          <cell r="N15">
            <v>9</v>
          </cell>
          <cell r="O15">
            <v>19.8</v>
          </cell>
          <cell r="P15">
            <v>20</v>
          </cell>
          <cell r="Q15">
            <v>9</v>
          </cell>
          <cell r="S15">
            <v>13</v>
          </cell>
          <cell r="U15">
            <v>42</v>
          </cell>
          <cell r="V15">
            <v>62</v>
          </cell>
        </row>
        <row r="16">
          <cell r="B16" t="str">
            <v>E022-01-1013/2020</v>
          </cell>
          <cell r="C16" t="str">
            <v>Stephen Mwangi MAINA</v>
          </cell>
          <cell r="D16">
            <v>8</v>
          </cell>
          <cell r="E16">
            <v>7.5</v>
          </cell>
          <cell r="G16">
            <v>7.75</v>
          </cell>
          <cell r="H16">
            <v>2.5</v>
          </cell>
          <cell r="I16">
            <v>2.5</v>
          </cell>
          <cell r="J16">
            <v>2.5</v>
          </cell>
          <cell r="K16">
            <v>11</v>
          </cell>
          <cell r="L16">
            <v>11</v>
          </cell>
          <cell r="N16">
            <v>11</v>
          </cell>
          <cell r="O16">
            <v>21.3</v>
          </cell>
          <cell r="P16">
            <v>16</v>
          </cell>
          <cell r="Q16">
            <v>10</v>
          </cell>
          <cell r="S16">
            <v>16</v>
          </cell>
          <cell r="U16">
            <v>42</v>
          </cell>
          <cell r="V16">
            <v>63</v>
          </cell>
        </row>
        <row r="17">
          <cell r="B17" t="str">
            <v>E022-01-1014/2020</v>
          </cell>
          <cell r="C17" t="str">
            <v>Joseph Kamau WAINAINA</v>
          </cell>
          <cell r="D17">
            <v>7.5</v>
          </cell>
          <cell r="E17">
            <v>8</v>
          </cell>
          <cell r="G17">
            <v>7.75</v>
          </cell>
          <cell r="H17">
            <v>3</v>
          </cell>
          <cell r="I17">
            <v>3</v>
          </cell>
          <cell r="J17">
            <v>3</v>
          </cell>
          <cell r="K17">
            <v>13</v>
          </cell>
          <cell r="L17">
            <v>14</v>
          </cell>
          <cell r="N17">
            <v>13.5</v>
          </cell>
          <cell r="O17">
            <v>24.3</v>
          </cell>
          <cell r="P17">
            <v>23</v>
          </cell>
          <cell r="Q17">
            <v>7</v>
          </cell>
          <cell r="S17">
            <v>11</v>
          </cell>
          <cell r="U17">
            <v>41</v>
          </cell>
          <cell r="V17">
            <v>65</v>
          </cell>
        </row>
        <row r="18">
          <cell r="B18" t="str">
            <v>E022-01-1015/2020</v>
          </cell>
          <cell r="C18" t="str">
            <v>Denis Wanyaga GITAU</v>
          </cell>
          <cell r="G18">
            <v>0</v>
          </cell>
          <cell r="J18">
            <v>0</v>
          </cell>
          <cell r="K18">
            <v>13</v>
          </cell>
          <cell r="L18">
            <v>14</v>
          </cell>
          <cell r="N18">
            <v>13.5</v>
          </cell>
          <cell r="O18">
            <v>13.5</v>
          </cell>
          <cell r="P18">
            <v>19</v>
          </cell>
          <cell r="R18">
            <v>11</v>
          </cell>
          <cell r="T18">
            <v>5</v>
          </cell>
          <cell r="U18">
            <v>35</v>
          </cell>
          <cell r="V18">
            <v>49</v>
          </cell>
        </row>
        <row r="19">
          <cell r="B19" t="str">
            <v>E022-01-1016/2020</v>
          </cell>
          <cell r="C19" t="str">
            <v>Moses Kimuhu WAITI</v>
          </cell>
          <cell r="D19">
            <v>7.5</v>
          </cell>
          <cell r="E19">
            <v>5.5</v>
          </cell>
          <cell r="G19">
            <v>6.5</v>
          </cell>
          <cell r="H19">
            <v>2</v>
          </cell>
          <cell r="I19">
            <v>2</v>
          </cell>
          <cell r="J19">
            <v>2</v>
          </cell>
          <cell r="K19">
            <v>7</v>
          </cell>
          <cell r="L19">
            <v>8</v>
          </cell>
          <cell r="N19">
            <v>7.5</v>
          </cell>
          <cell r="O19">
            <v>16</v>
          </cell>
          <cell r="P19">
            <v>18</v>
          </cell>
          <cell r="Q19">
            <v>5</v>
          </cell>
          <cell r="S19">
            <v>14</v>
          </cell>
          <cell r="U19">
            <v>37</v>
          </cell>
          <cell r="V19">
            <v>53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7.5</v>
          </cell>
          <cell r="E20">
            <v>5.5</v>
          </cell>
          <cell r="G20">
            <v>6.5</v>
          </cell>
          <cell r="H20">
            <v>1.5</v>
          </cell>
          <cell r="I20">
            <v>1.5</v>
          </cell>
          <cell r="J20">
            <v>1.5</v>
          </cell>
          <cell r="K20">
            <v>11</v>
          </cell>
          <cell r="L20">
            <v>11</v>
          </cell>
          <cell r="N20">
            <v>11</v>
          </cell>
          <cell r="O20">
            <v>19</v>
          </cell>
          <cell r="P20">
            <v>17</v>
          </cell>
          <cell r="Q20">
            <v>2</v>
          </cell>
          <cell r="S20">
            <v>17</v>
          </cell>
          <cell r="U20">
            <v>36</v>
          </cell>
          <cell r="V20">
            <v>55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9</v>
          </cell>
          <cell r="E21">
            <v>6</v>
          </cell>
          <cell r="G21">
            <v>7.5</v>
          </cell>
          <cell r="H21">
            <v>1</v>
          </cell>
          <cell r="I21">
            <v>1</v>
          </cell>
          <cell r="J21">
            <v>1</v>
          </cell>
          <cell r="K21">
            <v>13</v>
          </cell>
          <cell r="L21">
            <v>14</v>
          </cell>
          <cell r="N21">
            <v>13.5</v>
          </cell>
          <cell r="O21">
            <v>22</v>
          </cell>
          <cell r="P21">
            <v>16</v>
          </cell>
          <cell r="Q21">
            <v>7</v>
          </cell>
          <cell r="S21">
            <v>13</v>
          </cell>
          <cell r="U21">
            <v>36</v>
          </cell>
          <cell r="V21">
            <v>58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2</v>
          </cell>
          <cell r="E22">
            <v>7</v>
          </cell>
          <cell r="G22">
            <v>4.5</v>
          </cell>
          <cell r="H22">
            <v>2.5</v>
          </cell>
          <cell r="I22">
            <v>2.5</v>
          </cell>
          <cell r="J22">
            <v>2.5</v>
          </cell>
          <cell r="K22">
            <v>12</v>
          </cell>
          <cell r="L22">
            <v>11</v>
          </cell>
          <cell r="N22">
            <v>11.5</v>
          </cell>
          <cell r="O22">
            <v>18.5</v>
          </cell>
          <cell r="P22">
            <v>26</v>
          </cell>
          <cell r="Q22">
            <v>10</v>
          </cell>
          <cell r="S22">
            <v>13</v>
          </cell>
          <cell r="U22">
            <v>49</v>
          </cell>
          <cell r="V22">
            <v>68</v>
          </cell>
        </row>
        <row r="23">
          <cell r="B23" t="str">
            <v>E022-01-1021/2020</v>
          </cell>
          <cell r="C23" t="str">
            <v>David Kihara WANGOME</v>
          </cell>
          <cell r="D23">
            <v>10</v>
          </cell>
          <cell r="E23">
            <v>6</v>
          </cell>
          <cell r="G23">
            <v>8</v>
          </cell>
          <cell r="H23">
            <v>2.5</v>
          </cell>
          <cell r="I23">
            <v>2.5</v>
          </cell>
          <cell r="J23">
            <v>2.5</v>
          </cell>
          <cell r="K23">
            <v>11</v>
          </cell>
          <cell r="L23">
            <v>11</v>
          </cell>
          <cell r="N23">
            <v>11</v>
          </cell>
          <cell r="O23">
            <v>21.5</v>
          </cell>
          <cell r="P23">
            <v>16</v>
          </cell>
          <cell r="Q23">
            <v>6</v>
          </cell>
          <cell r="S23">
            <v>7</v>
          </cell>
          <cell r="U23">
            <v>29</v>
          </cell>
          <cell r="V23">
            <v>51</v>
          </cell>
        </row>
        <row r="24">
          <cell r="B24" t="str">
            <v>E022-01-1022/2020</v>
          </cell>
          <cell r="C24" t="str">
            <v>Mbathi Joseph Gichuki</v>
          </cell>
          <cell r="D24">
            <v>2</v>
          </cell>
          <cell r="E24">
            <v>7</v>
          </cell>
          <cell r="G24">
            <v>4.5</v>
          </cell>
          <cell r="H24">
            <v>1.5</v>
          </cell>
          <cell r="I24">
            <v>1.5</v>
          </cell>
          <cell r="J24">
            <v>1.5</v>
          </cell>
          <cell r="K24">
            <v>9</v>
          </cell>
          <cell r="L24">
            <v>9</v>
          </cell>
          <cell r="N24">
            <v>9</v>
          </cell>
          <cell r="O24">
            <v>15</v>
          </cell>
          <cell r="P24">
            <v>14</v>
          </cell>
          <cell r="Q24">
            <v>8</v>
          </cell>
          <cell r="S24">
            <v>9</v>
          </cell>
          <cell r="U24">
            <v>31</v>
          </cell>
          <cell r="V24">
            <v>46</v>
          </cell>
        </row>
        <row r="25">
          <cell r="B25" t="str">
            <v>E022-01-1024/2020</v>
          </cell>
          <cell r="C25" t="str">
            <v>John Kabue MUMBI</v>
          </cell>
          <cell r="D25">
            <v>9</v>
          </cell>
          <cell r="E25">
            <v>6</v>
          </cell>
          <cell r="G25">
            <v>7.5</v>
          </cell>
          <cell r="H25">
            <v>3</v>
          </cell>
          <cell r="I25">
            <v>3</v>
          </cell>
          <cell r="J25">
            <v>3</v>
          </cell>
          <cell r="K25">
            <v>9</v>
          </cell>
          <cell r="L25">
            <v>12</v>
          </cell>
          <cell r="N25">
            <v>10.5</v>
          </cell>
          <cell r="O25">
            <v>21</v>
          </cell>
          <cell r="P25">
            <v>21</v>
          </cell>
          <cell r="Q25">
            <v>11</v>
          </cell>
          <cell r="S25">
            <v>15</v>
          </cell>
          <cell r="U25">
            <v>47</v>
          </cell>
          <cell r="V25">
            <v>68</v>
          </cell>
        </row>
        <row r="26">
          <cell r="B26" t="str">
            <v>E022-01-1025/2020</v>
          </cell>
          <cell r="C26" t="str">
            <v>David Bundi WAWERU</v>
          </cell>
          <cell r="D26">
            <v>7.5</v>
          </cell>
          <cell r="E26">
            <v>8</v>
          </cell>
          <cell r="G26">
            <v>7.75</v>
          </cell>
          <cell r="H26">
            <v>3.5</v>
          </cell>
          <cell r="I26">
            <v>3.5</v>
          </cell>
          <cell r="J26">
            <v>3.5</v>
          </cell>
          <cell r="K26">
            <v>12</v>
          </cell>
          <cell r="L26">
            <v>11</v>
          </cell>
          <cell r="N26">
            <v>11.5</v>
          </cell>
          <cell r="O26">
            <v>22.8</v>
          </cell>
          <cell r="P26">
            <v>24</v>
          </cell>
          <cell r="R26">
            <v>12</v>
          </cell>
          <cell r="S26">
            <v>17</v>
          </cell>
          <cell r="U26">
            <v>53</v>
          </cell>
          <cell r="V26">
            <v>76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5.5</v>
          </cell>
          <cell r="E27">
            <v>3</v>
          </cell>
          <cell r="G27">
            <v>4.25</v>
          </cell>
          <cell r="H27">
            <v>1</v>
          </cell>
          <cell r="I27">
            <v>1</v>
          </cell>
          <cell r="J27">
            <v>1</v>
          </cell>
          <cell r="K27">
            <v>13</v>
          </cell>
          <cell r="L27">
            <v>10</v>
          </cell>
          <cell r="N27">
            <v>11.5</v>
          </cell>
          <cell r="O27">
            <v>16.8</v>
          </cell>
          <cell r="P27">
            <v>11</v>
          </cell>
          <cell r="Q27">
            <v>6</v>
          </cell>
          <cell r="S27">
            <v>5</v>
          </cell>
          <cell r="U27">
            <v>22</v>
          </cell>
          <cell r="V27">
            <v>39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8</v>
          </cell>
          <cell r="E28">
            <v>7.5</v>
          </cell>
          <cell r="G28">
            <v>7.75</v>
          </cell>
          <cell r="H28">
            <v>4</v>
          </cell>
          <cell r="I28">
            <v>4</v>
          </cell>
          <cell r="J28">
            <v>4</v>
          </cell>
          <cell r="K28">
            <v>11</v>
          </cell>
          <cell r="L28">
            <v>11</v>
          </cell>
          <cell r="N28">
            <v>11</v>
          </cell>
          <cell r="O28">
            <v>22.8</v>
          </cell>
          <cell r="P28">
            <v>16</v>
          </cell>
          <cell r="Q28">
            <v>8</v>
          </cell>
          <cell r="S28">
            <v>15</v>
          </cell>
          <cell r="U28">
            <v>39</v>
          </cell>
          <cell r="V28">
            <v>62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10</v>
          </cell>
          <cell r="E29">
            <v>6</v>
          </cell>
          <cell r="G29">
            <v>8</v>
          </cell>
          <cell r="H29">
            <v>4</v>
          </cell>
          <cell r="I29">
            <v>4</v>
          </cell>
          <cell r="J29">
            <v>4</v>
          </cell>
          <cell r="K29">
            <v>11</v>
          </cell>
          <cell r="L29">
            <v>11</v>
          </cell>
          <cell r="N29">
            <v>11</v>
          </cell>
          <cell r="O29">
            <v>23</v>
          </cell>
          <cell r="P29">
            <v>20</v>
          </cell>
          <cell r="Q29">
            <v>7</v>
          </cell>
          <cell r="S29">
            <v>10</v>
          </cell>
          <cell r="U29">
            <v>37</v>
          </cell>
          <cell r="V29">
            <v>60</v>
          </cell>
        </row>
        <row r="30">
          <cell r="B30" t="str">
            <v>E022-01-1029/2020</v>
          </cell>
          <cell r="C30" t="str">
            <v>George Muhia NGOTHO</v>
          </cell>
          <cell r="D30">
            <v>7.5</v>
          </cell>
          <cell r="E30">
            <v>8</v>
          </cell>
          <cell r="G30">
            <v>7.75</v>
          </cell>
          <cell r="H30">
            <v>3</v>
          </cell>
          <cell r="I30">
            <v>3</v>
          </cell>
          <cell r="J30">
            <v>3</v>
          </cell>
          <cell r="K30">
            <v>13</v>
          </cell>
          <cell r="L30">
            <v>14</v>
          </cell>
          <cell r="N30">
            <v>13.5</v>
          </cell>
          <cell r="O30">
            <v>24.3</v>
          </cell>
          <cell r="P30">
            <v>24</v>
          </cell>
          <cell r="Q30">
            <v>8</v>
          </cell>
          <cell r="S30">
            <v>14</v>
          </cell>
          <cell r="U30">
            <v>46</v>
          </cell>
          <cell r="V30">
            <v>70</v>
          </cell>
        </row>
        <row r="31">
          <cell r="B31" t="str">
            <v>E022-01-1030/2020</v>
          </cell>
          <cell r="C31" t="str">
            <v>Denis Karanja NJUGUNA</v>
          </cell>
          <cell r="D31">
            <v>4</v>
          </cell>
          <cell r="E31">
            <v>4</v>
          </cell>
          <cell r="G31">
            <v>4</v>
          </cell>
          <cell r="H31">
            <v>2</v>
          </cell>
          <cell r="I31">
            <v>2</v>
          </cell>
          <cell r="J31">
            <v>2</v>
          </cell>
          <cell r="K31">
            <v>11</v>
          </cell>
          <cell r="L31">
            <v>11</v>
          </cell>
          <cell r="N31">
            <v>11</v>
          </cell>
          <cell r="O31">
            <v>17</v>
          </cell>
          <cell r="P31">
            <v>19</v>
          </cell>
          <cell r="Q31">
            <v>10</v>
          </cell>
          <cell r="S31">
            <v>10</v>
          </cell>
          <cell r="U31">
            <v>39</v>
          </cell>
          <cell r="V31">
            <v>56</v>
          </cell>
        </row>
        <row r="32">
          <cell r="B32" t="str">
            <v>E022-01-1031/2020</v>
          </cell>
          <cell r="C32" t="str">
            <v>Alex Kamau WANGARI</v>
          </cell>
          <cell r="D32">
            <v>7</v>
          </cell>
          <cell r="E32">
            <v>7</v>
          </cell>
          <cell r="G32">
            <v>7</v>
          </cell>
          <cell r="H32">
            <v>2</v>
          </cell>
          <cell r="I32">
            <v>2</v>
          </cell>
          <cell r="J32">
            <v>2</v>
          </cell>
          <cell r="K32">
            <v>13</v>
          </cell>
          <cell r="L32">
            <v>14</v>
          </cell>
          <cell r="N32">
            <v>13.5</v>
          </cell>
          <cell r="O32">
            <v>22.5</v>
          </cell>
          <cell r="P32">
            <v>23</v>
          </cell>
          <cell r="Q32">
            <v>8</v>
          </cell>
          <cell r="S32">
            <v>5</v>
          </cell>
          <cell r="U32">
            <v>36</v>
          </cell>
          <cell r="V32">
            <v>59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7</v>
          </cell>
          <cell r="E33">
            <v>7</v>
          </cell>
          <cell r="G33">
            <v>7</v>
          </cell>
          <cell r="H33">
            <v>2</v>
          </cell>
          <cell r="I33">
            <v>2</v>
          </cell>
          <cell r="J33">
            <v>2</v>
          </cell>
          <cell r="K33">
            <v>9</v>
          </cell>
          <cell r="L33">
            <v>9</v>
          </cell>
          <cell r="N33">
            <v>9</v>
          </cell>
          <cell r="O33">
            <v>18</v>
          </cell>
          <cell r="P33">
            <v>23</v>
          </cell>
          <cell r="Q33">
            <v>9</v>
          </cell>
          <cell r="S33">
            <v>16</v>
          </cell>
          <cell r="U33">
            <v>48</v>
          </cell>
          <cell r="V33">
            <v>66</v>
          </cell>
        </row>
        <row r="34">
          <cell r="B34" t="str">
            <v>E022-01-1033/2020</v>
          </cell>
          <cell r="C34" t="str">
            <v>Simon Mwaura GICHIRI</v>
          </cell>
          <cell r="D34">
            <v>7.5</v>
          </cell>
          <cell r="E34">
            <v>5.5</v>
          </cell>
          <cell r="G34">
            <v>6.5</v>
          </cell>
          <cell r="H34">
            <v>2</v>
          </cell>
          <cell r="I34">
            <v>2</v>
          </cell>
          <cell r="J34">
            <v>2</v>
          </cell>
          <cell r="K34">
            <v>9</v>
          </cell>
          <cell r="L34">
            <v>6</v>
          </cell>
          <cell r="N34">
            <v>7.5</v>
          </cell>
          <cell r="O34">
            <v>16</v>
          </cell>
          <cell r="P34">
            <v>19</v>
          </cell>
          <cell r="R34">
            <v>12</v>
          </cell>
          <cell r="S34">
            <v>17</v>
          </cell>
          <cell r="U34">
            <v>48</v>
          </cell>
          <cell r="V34">
            <v>64</v>
          </cell>
        </row>
        <row r="35">
          <cell r="B35" t="str">
            <v>E022-01-1035/2020</v>
          </cell>
          <cell r="C35" t="str">
            <v>Agnes Mulekye MUTEMI</v>
          </cell>
          <cell r="D35">
            <v>7.5</v>
          </cell>
          <cell r="E35">
            <v>3</v>
          </cell>
          <cell r="G35">
            <v>5.25</v>
          </cell>
          <cell r="H35">
            <v>3</v>
          </cell>
          <cell r="I35">
            <v>3</v>
          </cell>
          <cell r="J35">
            <v>3</v>
          </cell>
          <cell r="K35">
            <v>13</v>
          </cell>
          <cell r="L35">
            <v>12</v>
          </cell>
          <cell r="N35">
            <v>12.5</v>
          </cell>
          <cell r="O35">
            <v>20.8</v>
          </cell>
          <cell r="P35">
            <v>15</v>
          </cell>
          <cell r="Q35">
            <v>14</v>
          </cell>
          <cell r="S35">
            <v>8</v>
          </cell>
          <cell r="U35">
            <v>37</v>
          </cell>
          <cell r="V35">
            <v>58</v>
          </cell>
        </row>
        <row r="36">
          <cell r="B36" t="str">
            <v>E022-01-1038/2020</v>
          </cell>
          <cell r="C36" t="str">
            <v>Ian Kamau NJUGUNA</v>
          </cell>
          <cell r="D36">
            <v>8</v>
          </cell>
          <cell r="E36">
            <v>4</v>
          </cell>
          <cell r="G36">
            <v>6.0000000000000009</v>
          </cell>
          <cell r="H36">
            <v>3</v>
          </cell>
          <cell r="I36">
            <v>3</v>
          </cell>
          <cell r="J36">
            <v>3</v>
          </cell>
          <cell r="K36">
            <v>9</v>
          </cell>
          <cell r="L36">
            <v>6</v>
          </cell>
          <cell r="N36">
            <v>7.5</v>
          </cell>
          <cell r="O36">
            <v>16.5</v>
          </cell>
          <cell r="P36">
            <v>14</v>
          </cell>
          <cell r="Q36">
            <v>7</v>
          </cell>
          <cell r="S36">
            <v>6</v>
          </cell>
          <cell r="U36">
            <v>27</v>
          </cell>
          <cell r="V36">
            <v>44</v>
          </cell>
        </row>
        <row r="37">
          <cell r="B37" t="str">
            <v>E022-01-1040/2020</v>
          </cell>
          <cell r="C37" t="str">
            <v>Salome Mukuhi KIIRIA</v>
          </cell>
          <cell r="D37">
            <v>7.5</v>
          </cell>
          <cell r="E37">
            <v>3</v>
          </cell>
          <cell r="G37">
            <v>5.25</v>
          </cell>
          <cell r="H37">
            <v>3</v>
          </cell>
          <cell r="I37">
            <v>3</v>
          </cell>
          <cell r="J37">
            <v>3</v>
          </cell>
          <cell r="K37">
            <v>9</v>
          </cell>
          <cell r="L37">
            <v>6</v>
          </cell>
          <cell r="N37">
            <v>7.5</v>
          </cell>
          <cell r="O37">
            <v>15.8</v>
          </cell>
          <cell r="P37">
            <v>22</v>
          </cell>
          <cell r="Q37">
            <v>6</v>
          </cell>
          <cell r="S37">
            <v>13</v>
          </cell>
          <cell r="U37">
            <v>41</v>
          </cell>
          <cell r="V37">
            <v>57</v>
          </cell>
        </row>
        <row r="38">
          <cell r="B38" t="str">
            <v>E022-01-1041/2020</v>
          </cell>
          <cell r="C38" t="str">
            <v>Moses Mwangi KANGETHE</v>
          </cell>
          <cell r="D38">
            <v>7.5</v>
          </cell>
          <cell r="E38">
            <v>3</v>
          </cell>
          <cell r="G38">
            <v>5.25</v>
          </cell>
          <cell r="H38">
            <v>3.5</v>
          </cell>
          <cell r="I38">
            <v>3.5</v>
          </cell>
          <cell r="J38">
            <v>3.5</v>
          </cell>
          <cell r="K38">
            <v>9</v>
          </cell>
          <cell r="L38">
            <v>6</v>
          </cell>
          <cell r="N38">
            <v>7.5</v>
          </cell>
          <cell r="O38">
            <v>16.3</v>
          </cell>
          <cell r="P38">
            <v>11</v>
          </cell>
          <cell r="Q38">
            <v>18</v>
          </cell>
          <cell r="S38">
            <v>8</v>
          </cell>
          <cell r="U38">
            <v>37</v>
          </cell>
          <cell r="V38">
            <v>53</v>
          </cell>
        </row>
        <row r="39">
          <cell r="B39" t="str">
            <v>E022-01-1042/2020</v>
          </cell>
          <cell r="C39" t="str">
            <v>Stephen Munzyu MAINGI</v>
          </cell>
          <cell r="D39">
            <v>9</v>
          </cell>
          <cell r="E39">
            <v>6</v>
          </cell>
          <cell r="G39">
            <v>7.5</v>
          </cell>
          <cell r="H39">
            <v>2.5</v>
          </cell>
          <cell r="I39">
            <v>2.5</v>
          </cell>
          <cell r="J39">
            <v>2.5</v>
          </cell>
          <cell r="K39">
            <v>9</v>
          </cell>
          <cell r="L39">
            <v>6</v>
          </cell>
          <cell r="N39">
            <v>7.5</v>
          </cell>
          <cell r="O39">
            <v>17.5</v>
          </cell>
          <cell r="P39">
            <v>19</v>
          </cell>
          <cell r="Q39">
            <v>11</v>
          </cell>
          <cell r="S39">
            <v>14</v>
          </cell>
          <cell r="U39">
            <v>44</v>
          </cell>
          <cell r="V39">
            <v>62</v>
          </cell>
        </row>
        <row r="40">
          <cell r="B40" t="str">
            <v>E022-01-1043/2020</v>
          </cell>
          <cell r="C40" t="str">
            <v>Amos Sila MULWA</v>
          </cell>
          <cell r="D40">
            <v>2</v>
          </cell>
          <cell r="E40">
            <v>7</v>
          </cell>
          <cell r="G40">
            <v>4.5</v>
          </cell>
          <cell r="H40">
            <v>3</v>
          </cell>
          <cell r="I40">
            <v>3</v>
          </cell>
          <cell r="J40">
            <v>3</v>
          </cell>
          <cell r="K40">
            <v>12</v>
          </cell>
          <cell r="L40">
            <v>11</v>
          </cell>
          <cell r="N40">
            <v>11.5</v>
          </cell>
          <cell r="O40">
            <v>19</v>
          </cell>
          <cell r="P40">
            <v>21</v>
          </cell>
          <cell r="R40">
            <v>9</v>
          </cell>
          <cell r="S40">
            <v>9</v>
          </cell>
          <cell r="U40">
            <v>39</v>
          </cell>
          <cell r="V40">
            <v>58</v>
          </cell>
        </row>
        <row r="41">
          <cell r="B41" t="str">
            <v>E022-01-1044/2020</v>
          </cell>
          <cell r="C41" t="str">
            <v>Muthawa KIVAA</v>
          </cell>
          <cell r="D41">
            <v>7</v>
          </cell>
          <cell r="E41">
            <v>6.5</v>
          </cell>
          <cell r="G41">
            <v>6.75</v>
          </cell>
          <cell r="H41">
            <v>2</v>
          </cell>
          <cell r="I41">
            <v>2</v>
          </cell>
          <cell r="J41">
            <v>2</v>
          </cell>
          <cell r="K41">
            <v>12</v>
          </cell>
          <cell r="L41">
            <v>11</v>
          </cell>
          <cell r="N41">
            <v>11.5</v>
          </cell>
          <cell r="O41">
            <v>20.3</v>
          </cell>
          <cell r="P41">
            <v>19</v>
          </cell>
          <cell r="Q41">
            <v>7</v>
          </cell>
          <cell r="S41">
            <v>5</v>
          </cell>
          <cell r="U41">
            <v>31</v>
          </cell>
          <cell r="V41">
            <v>51</v>
          </cell>
        </row>
        <row r="42">
          <cell r="B42" t="str">
            <v>E022-01-1045/2020</v>
          </cell>
          <cell r="C42" t="str">
            <v>Joshua Maina KAMAU</v>
          </cell>
          <cell r="D42">
            <v>7.5</v>
          </cell>
          <cell r="E42">
            <v>6</v>
          </cell>
          <cell r="G42">
            <v>6.75</v>
          </cell>
          <cell r="H42">
            <v>2</v>
          </cell>
          <cell r="I42">
            <v>2</v>
          </cell>
          <cell r="J42">
            <v>2</v>
          </cell>
          <cell r="K42">
            <v>13</v>
          </cell>
          <cell r="L42">
            <v>10</v>
          </cell>
          <cell r="N42">
            <v>11.5</v>
          </cell>
          <cell r="O42">
            <v>20.3</v>
          </cell>
          <cell r="U42" t="str">
            <v/>
          </cell>
          <cell r="V42">
            <v>20</v>
          </cell>
        </row>
        <row r="43">
          <cell r="B43" t="str">
            <v>E022-01-1046/2020</v>
          </cell>
          <cell r="C43" t="str">
            <v>Sally Kinya KIMATHI</v>
          </cell>
          <cell r="D43">
            <v>7.5</v>
          </cell>
          <cell r="E43">
            <v>8</v>
          </cell>
          <cell r="G43">
            <v>7.75</v>
          </cell>
          <cell r="H43">
            <v>3</v>
          </cell>
          <cell r="I43">
            <v>3</v>
          </cell>
          <cell r="J43">
            <v>3</v>
          </cell>
          <cell r="K43">
            <v>9</v>
          </cell>
          <cell r="L43">
            <v>12</v>
          </cell>
          <cell r="N43">
            <v>10.5</v>
          </cell>
          <cell r="O43">
            <v>21.3</v>
          </cell>
          <cell r="P43">
            <v>16</v>
          </cell>
          <cell r="R43">
            <v>17</v>
          </cell>
          <cell r="S43">
            <v>13</v>
          </cell>
          <cell r="U43">
            <v>46</v>
          </cell>
          <cell r="V43">
            <v>67</v>
          </cell>
        </row>
        <row r="44">
          <cell r="B44" t="str">
            <v>E022-01-1047/2020</v>
          </cell>
          <cell r="C44" t="str">
            <v>Angela Waithera MAINA</v>
          </cell>
          <cell r="D44">
            <v>6</v>
          </cell>
          <cell r="E44">
            <v>5.5</v>
          </cell>
          <cell r="G44">
            <v>5.75</v>
          </cell>
          <cell r="H44">
            <v>2</v>
          </cell>
          <cell r="I44">
            <v>2</v>
          </cell>
          <cell r="J44">
            <v>2</v>
          </cell>
          <cell r="K44">
            <v>9</v>
          </cell>
          <cell r="L44">
            <v>12</v>
          </cell>
          <cell r="N44">
            <v>10.5</v>
          </cell>
          <cell r="O44">
            <v>18.3</v>
          </cell>
          <cell r="P44">
            <v>21</v>
          </cell>
          <cell r="R44">
            <v>14</v>
          </cell>
          <cell r="S44">
            <v>10</v>
          </cell>
          <cell r="U44">
            <v>45</v>
          </cell>
          <cell r="V44">
            <v>63</v>
          </cell>
        </row>
        <row r="45">
          <cell r="B45" t="str">
            <v>E022-01-1050/2020</v>
          </cell>
          <cell r="C45" t="str">
            <v>Lewis Murithi MWENDA</v>
          </cell>
          <cell r="D45">
            <v>7</v>
          </cell>
          <cell r="E45">
            <v>6.5</v>
          </cell>
          <cell r="G45">
            <v>6.75</v>
          </cell>
          <cell r="H45">
            <v>2.5</v>
          </cell>
          <cell r="I45">
            <v>2.5</v>
          </cell>
          <cell r="J45">
            <v>2.5</v>
          </cell>
          <cell r="K45">
            <v>13</v>
          </cell>
          <cell r="L45">
            <v>14</v>
          </cell>
          <cell r="N45">
            <v>13.5</v>
          </cell>
          <cell r="O45">
            <v>22.8</v>
          </cell>
          <cell r="P45">
            <v>17</v>
          </cell>
          <cell r="R45">
            <v>9</v>
          </cell>
          <cell r="S45">
            <v>15</v>
          </cell>
          <cell r="U45">
            <v>41</v>
          </cell>
          <cell r="V45">
            <v>64</v>
          </cell>
        </row>
        <row r="46">
          <cell r="B46" t="str">
            <v>E022-01-1052/2020</v>
          </cell>
          <cell r="C46" t="str">
            <v>Victor MWIRIGI</v>
          </cell>
          <cell r="D46">
            <v>7</v>
          </cell>
          <cell r="E46">
            <v>6.5</v>
          </cell>
          <cell r="G46">
            <v>6.75</v>
          </cell>
          <cell r="H46">
            <v>3</v>
          </cell>
          <cell r="I46">
            <v>3</v>
          </cell>
          <cell r="J46">
            <v>3</v>
          </cell>
          <cell r="K46">
            <v>9</v>
          </cell>
          <cell r="L46">
            <v>6</v>
          </cell>
          <cell r="N46">
            <v>7.5</v>
          </cell>
          <cell r="O46">
            <v>17.3</v>
          </cell>
          <cell r="P46">
            <v>17</v>
          </cell>
          <cell r="R46">
            <v>14</v>
          </cell>
          <cell r="S46">
            <v>1</v>
          </cell>
          <cell r="U46">
            <v>32</v>
          </cell>
          <cell r="V46">
            <v>49</v>
          </cell>
        </row>
        <row r="47">
          <cell r="B47" t="str">
            <v>E022-01-1054/2020</v>
          </cell>
          <cell r="C47" t="str">
            <v>Julius Righa MGHANGA</v>
          </cell>
          <cell r="D47">
            <v>7.5</v>
          </cell>
          <cell r="E47">
            <v>6</v>
          </cell>
          <cell r="G47">
            <v>6.75</v>
          </cell>
          <cell r="H47">
            <v>2.5</v>
          </cell>
          <cell r="I47">
            <v>2.5</v>
          </cell>
          <cell r="J47">
            <v>2.5</v>
          </cell>
          <cell r="K47">
            <v>12</v>
          </cell>
          <cell r="L47">
            <v>14</v>
          </cell>
          <cell r="N47">
            <v>13</v>
          </cell>
          <cell r="O47">
            <v>22.3</v>
          </cell>
          <cell r="P47">
            <v>20</v>
          </cell>
          <cell r="R47">
            <v>13</v>
          </cell>
          <cell r="S47">
            <v>17</v>
          </cell>
          <cell r="U47">
            <v>50</v>
          </cell>
          <cell r="V47">
            <v>72</v>
          </cell>
        </row>
        <row r="48">
          <cell r="B48" t="str">
            <v>E022-01-1055/2020</v>
          </cell>
          <cell r="C48" t="str">
            <v>Joe Albert NGIGI</v>
          </cell>
          <cell r="D48">
            <v>6.5</v>
          </cell>
          <cell r="E48">
            <v>4.5</v>
          </cell>
          <cell r="G48">
            <v>5.5</v>
          </cell>
          <cell r="H48">
            <v>3</v>
          </cell>
          <cell r="I48">
            <v>3</v>
          </cell>
          <cell r="J48">
            <v>3</v>
          </cell>
          <cell r="K48">
            <v>9</v>
          </cell>
          <cell r="L48">
            <v>6</v>
          </cell>
          <cell r="N48">
            <v>7.5</v>
          </cell>
          <cell r="O48">
            <v>16</v>
          </cell>
          <cell r="P48">
            <v>24</v>
          </cell>
          <cell r="Q48">
            <v>12</v>
          </cell>
          <cell r="S48">
            <v>14</v>
          </cell>
          <cell r="U48">
            <v>50</v>
          </cell>
          <cell r="V48">
            <v>66</v>
          </cell>
        </row>
        <row r="49">
          <cell r="B49" t="str">
            <v>E022-01-1056/2020</v>
          </cell>
          <cell r="C49" t="str">
            <v>Michael Adrian NGURU</v>
          </cell>
          <cell r="D49">
            <v>6.5</v>
          </cell>
          <cell r="E49">
            <v>4.5</v>
          </cell>
          <cell r="G49">
            <v>5.5</v>
          </cell>
          <cell r="H49">
            <v>3.5</v>
          </cell>
          <cell r="I49">
            <v>3.5</v>
          </cell>
          <cell r="J49">
            <v>3.5</v>
          </cell>
          <cell r="K49">
            <v>9</v>
          </cell>
          <cell r="L49">
            <v>9</v>
          </cell>
          <cell r="N49">
            <v>9</v>
          </cell>
          <cell r="O49">
            <v>18</v>
          </cell>
          <cell r="P49">
            <v>15</v>
          </cell>
          <cell r="Q49">
            <v>11</v>
          </cell>
          <cell r="S49">
            <v>10</v>
          </cell>
          <cell r="U49">
            <v>36</v>
          </cell>
          <cell r="V49">
            <v>54</v>
          </cell>
        </row>
        <row r="50">
          <cell r="B50" t="str">
            <v>E022-01-1057/2020</v>
          </cell>
          <cell r="C50" t="str">
            <v>Gad Kimathi MURITHI</v>
          </cell>
          <cell r="D50">
            <v>7.5</v>
          </cell>
          <cell r="E50">
            <v>6</v>
          </cell>
          <cell r="G50">
            <v>6.75</v>
          </cell>
          <cell r="H50">
            <v>2</v>
          </cell>
          <cell r="I50">
            <v>2</v>
          </cell>
          <cell r="J50">
            <v>2</v>
          </cell>
          <cell r="K50">
            <v>13</v>
          </cell>
          <cell r="L50">
            <v>10</v>
          </cell>
          <cell r="N50">
            <v>11.5</v>
          </cell>
          <cell r="O50">
            <v>20.3</v>
          </cell>
          <cell r="P50">
            <v>21</v>
          </cell>
          <cell r="Q50">
            <v>10</v>
          </cell>
          <cell r="S50">
            <v>14</v>
          </cell>
          <cell r="U50">
            <v>45</v>
          </cell>
          <cell r="V50">
            <v>65</v>
          </cell>
        </row>
        <row r="51">
          <cell r="B51" t="str">
            <v>E022-01-1058/2020</v>
          </cell>
          <cell r="C51" t="str">
            <v>Brighton Kariuki MURANGIRI</v>
          </cell>
          <cell r="D51">
            <v>6.5</v>
          </cell>
          <cell r="E51">
            <v>4.5</v>
          </cell>
          <cell r="G51">
            <v>5.5</v>
          </cell>
          <cell r="H51">
            <v>3</v>
          </cell>
          <cell r="I51">
            <v>3</v>
          </cell>
          <cell r="J51">
            <v>3</v>
          </cell>
          <cell r="K51">
            <v>13</v>
          </cell>
          <cell r="L51">
            <v>12</v>
          </cell>
          <cell r="N51">
            <v>12.5</v>
          </cell>
          <cell r="O51">
            <v>21</v>
          </cell>
          <cell r="P51">
            <v>23</v>
          </cell>
          <cell r="Q51">
            <v>10</v>
          </cell>
          <cell r="R51">
            <v>10</v>
          </cell>
          <cell r="U51">
            <v>43</v>
          </cell>
          <cell r="V51">
            <v>64</v>
          </cell>
        </row>
        <row r="52">
          <cell r="B52" t="str">
            <v>E022-01-1060/2020</v>
          </cell>
          <cell r="C52" t="str">
            <v>Joshua NYANDWAKI</v>
          </cell>
          <cell r="D52">
            <v>8</v>
          </cell>
          <cell r="E52">
            <v>4</v>
          </cell>
          <cell r="G52">
            <v>6.0000000000000009</v>
          </cell>
          <cell r="H52">
            <v>2.5</v>
          </cell>
          <cell r="I52">
            <v>2.5</v>
          </cell>
          <cell r="J52">
            <v>2.5</v>
          </cell>
          <cell r="K52">
            <v>12</v>
          </cell>
          <cell r="L52">
            <v>11</v>
          </cell>
          <cell r="N52">
            <v>11.5</v>
          </cell>
          <cell r="O52">
            <v>20</v>
          </cell>
          <cell r="P52">
            <v>17</v>
          </cell>
          <cell r="R52">
            <v>7</v>
          </cell>
          <cell r="T52">
            <v>12</v>
          </cell>
          <cell r="U52">
            <v>36</v>
          </cell>
          <cell r="V52">
            <v>56</v>
          </cell>
        </row>
        <row r="53">
          <cell r="B53" t="str">
            <v>E022-01-1061/2020</v>
          </cell>
          <cell r="C53" t="str">
            <v>Wyntone Makomere OMUKA</v>
          </cell>
          <cell r="D53">
            <v>7.5</v>
          </cell>
          <cell r="E53">
            <v>6</v>
          </cell>
          <cell r="G53">
            <v>6.75</v>
          </cell>
          <cell r="H53">
            <v>3</v>
          </cell>
          <cell r="I53">
            <v>3</v>
          </cell>
          <cell r="J53">
            <v>3</v>
          </cell>
          <cell r="K53">
            <v>13</v>
          </cell>
          <cell r="L53">
            <v>10</v>
          </cell>
          <cell r="N53">
            <v>11.5</v>
          </cell>
          <cell r="O53">
            <v>21.3</v>
          </cell>
          <cell r="P53">
            <v>21</v>
          </cell>
          <cell r="Q53">
            <v>10</v>
          </cell>
          <cell r="S53">
            <v>12</v>
          </cell>
          <cell r="U53">
            <v>43</v>
          </cell>
          <cell r="V53">
            <v>64</v>
          </cell>
        </row>
        <row r="54">
          <cell r="B54" t="str">
            <v>E022-01-1062/2020</v>
          </cell>
          <cell r="C54" t="str">
            <v>Lawrence Kipyegon LANGAT</v>
          </cell>
          <cell r="D54">
            <v>2</v>
          </cell>
          <cell r="E54">
            <v>7</v>
          </cell>
          <cell r="G54">
            <v>4.5</v>
          </cell>
          <cell r="H54">
            <v>2</v>
          </cell>
          <cell r="I54">
            <v>2</v>
          </cell>
          <cell r="J54">
            <v>2</v>
          </cell>
          <cell r="K54">
            <v>7</v>
          </cell>
          <cell r="L54">
            <v>8</v>
          </cell>
          <cell r="N54">
            <v>7.5</v>
          </cell>
          <cell r="O54">
            <v>14</v>
          </cell>
          <cell r="P54">
            <v>15</v>
          </cell>
          <cell r="R54">
            <v>10</v>
          </cell>
          <cell r="S54">
            <v>18</v>
          </cell>
          <cell r="U54">
            <v>43</v>
          </cell>
          <cell r="V54">
            <v>57</v>
          </cell>
        </row>
        <row r="55">
          <cell r="B55" t="str">
            <v>E022-01-1063/2020</v>
          </cell>
          <cell r="C55" t="str">
            <v>Tracy Atieno OCHIENG</v>
          </cell>
          <cell r="D55">
            <v>6</v>
          </cell>
          <cell r="E55">
            <v>5.5</v>
          </cell>
          <cell r="G55">
            <v>5.75</v>
          </cell>
          <cell r="H55">
            <v>2</v>
          </cell>
          <cell r="I55">
            <v>2</v>
          </cell>
          <cell r="J55">
            <v>2</v>
          </cell>
          <cell r="K55">
            <v>12</v>
          </cell>
          <cell r="L55">
            <v>10</v>
          </cell>
          <cell r="N55">
            <v>11</v>
          </cell>
          <cell r="O55">
            <v>18.8</v>
          </cell>
          <cell r="P55">
            <v>24</v>
          </cell>
          <cell r="Q55">
            <v>14</v>
          </cell>
          <cell r="S55">
            <v>15</v>
          </cell>
          <cell r="U55">
            <v>53</v>
          </cell>
          <cell r="V55">
            <v>72</v>
          </cell>
        </row>
        <row r="56">
          <cell r="B56" t="str">
            <v>E022-01-1064/2020</v>
          </cell>
          <cell r="C56" t="str">
            <v>Michael OMOLO</v>
          </cell>
          <cell r="D56">
            <v>5.5</v>
          </cell>
          <cell r="E56">
            <v>3</v>
          </cell>
          <cell r="G56">
            <v>4.25</v>
          </cell>
          <cell r="H56">
            <v>3</v>
          </cell>
          <cell r="I56">
            <v>3</v>
          </cell>
          <cell r="J56">
            <v>3</v>
          </cell>
          <cell r="K56">
            <v>9</v>
          </cell>
          <cell r="L56">
            <v>12</v>
          </cell>
          <cell r="N56">
            <v>10.5</v>
          </cell>
          <cell r="O56">
            <v>17.8</v>
          </cell>
          <cell r="P56">
            <v>20</v>
          </cell>
          <cell r="R56">
            <v>11</v>
          </cell>
          <cell r="S56">
            <v>15</v>
          </cell>
          <cell r="U56">
            <v>46</v>
          </cell>
          <cell r="V56">
            <v>64</v>
          </cell>
        </row>
        <row r="57">
          <cell r="B57" t="str">
            <v>E022-01-1065/2020</v>
          </cell>
          <cell r="C57" t="str">
            <v>Brian Kiprono KOTON</v>
          </cell>
          <cell r="D57">
            <v>7.5</v>
          </cell>
          <cell r="E57">
            <v>8</v>
          </cell>
          <cell r="G57">
            <v>7.75</v>
          </cell>
          <cell r="H57">
            <v>2.5</v>
          </cell>
          <cell r="I57">
            <v>2.5</v>
          </cell>
          <cell r="J57">
            <v>2.5</v>
          </cell>
          <cell r="K57">
            <v>12</v>
          </cell>
          <cell r="L57">
            <v>11</v>
          </cell>
          <cell r="N57">
            <v>11.5</v>
          </cell>
          <cell r="O57">
            <v>21.8</v>
          </cell>
          <cell r="P57">
            <v>18</v>
          </cell>
          <cell r="R57">
            <v>6</v>
          </cell>
          <cell r="S57">
            <v>10</v>
          </cell>
          <cell r="U57">
            <v>34</v>
          </cell>
          <cell r="V57">
            <v>56</v>
          </cell>
        </row>
        <row r="58">
          <cell r="B58" t="str">
            <v>E022-01-1066/2020</v>
          </cell>
          <cell r="C58" t="str">
            <v>Christopher GITAU</v>
          </cell>
          <cell r="D58">
            <v>7</v>
          </cell>
          <cell r="E58">
            <v>7</v>
          </cell>
          <cell r="G58">
            <v>7</v>
          </cell>
          <cell r="H58">
            <v>2.5</v>
          </cell>
          <cell r="I58">
            <v>2.5</v>
          </cell>
          <cell r="J58">
            <v>2.5</v>
          </cell>
          <cell r="K58">
            <v>9</v>
          </cell>
          <cell r="L58">
            <v>12</v>
          </cell>
          <cell r="N58">
            <v>10.5</v>
          </cell>
          <cell r="O58">
            <v>20</v>
          </cell>
          <cell r="P58">
            <v>25</v>
          </cell>
          <cell r="Q58">
            <v>8</v>
          </cell>
          <cell r="T58">
            <v>8</v>
          </cell>
          <cell r="U58">
            <v>41</v>
          </cell>
          <cell r="V58">
            <v>61</v>
          </cell>
        </row>
        <row r="59">
          <cell r="B59" t="str">
            <v>E022-01-1067/2020</v>
          </cell>
          <cell r="C59" t="str">
            <v>Florence Auma ODERO</v>
          </cell>
          <cell r="D59">
            <v>7</v>
          </cell>
          <cell r="E59">
            <v>6</v>
          </cell>
          <cell r="G59">
            <v>6.4999999999999991</v>
          </cell>
          <cell r="H59">
            <v>2.5</v>
          </cell>
          <cell r="I59">
            <v>2.5</v>
          </cell>
          <cell r="J59">
            <v>2.5</v>
          </cell>
          <cell r="K59">
            <v>12</v>
          </cell>
          <cell r="L59">
            <v>14</v>
          </cell>
          <cell r="N59">
            <v>13</v>
          </cell>
          <cell r="O59">
            <v>22</v>
          </cell>
          <cell r="U59" t="str">
            <v/>
          </cell>
          <cell r="V59">
            <v>22</v>
          </cell>
        </row>
        <row r="60">
          <cell r="B60" t="str">
            <v>E022-01-1068/2020</v>
          </cell>
          <cell r="C60" t="str">
            <v>Nicholus Kamau NG'ANG'A</v>
          </cell>
          <cell r="D60">
            <v>8.5</v>
          </cell>
          <cell r="E60">
            <v>8.5</v>
          </cell>
          <cell r="G60">
            <v>8.5</v>
          </cell>
          <cell r="H60">
            <v>2</v>
          </cell>
          <cell r="I60">
            <v>2</v>
          </cell>
          <cell r="J60">
            <v>2</v>
          </cell>
          <cell r="K60">
            <v>9</v>
          </cell>
          <cell r="L60">
            <v>9</v>
          </cell>
          <cell r="N60">
            <v>9</v>
          </cell>
          <cell r="O60">
            <v>19.5</v>
          </cell>
          <cell r="P60">
            <v>13</v>
          </cell>
          <cell r="R60">
            <v>9</v>
          </cell>
          <cell r="S60">
            <v>6</v>
          </cell>
          <cell r="U60">
            <v>28</v>
          </cell>
          <cell r="V60">
            <v>48</v>
          </cell>
        </row>
        <row r="61">
          <cell r="B61" t="str">
            <v>E022-01-1069/2020</v>
          </cell>
          <cell r="C61" t="str">
            <v>Raymond KILONZO</v>
          </cell>
          <cell r="D61">
            <v>7.5</v>
          </cell>
          <cell r="E61">
            <v>8</v>
          </cell>
          <cell r="G61">
            <v>7.75</v>
          </cell>
          <cell r="H61">
            <v>3</v>
          </cell>
          <cell r="I61">
            <v>3</v>
          </cell>
          <cell r="J61">
            <v>3</v>
          </cell>
          <cell r="K61">
            <v>12</v>
          </cell>
          <cell r="L61">
            <v>11</v>
          </cell>
          <cell r="N61">
            <v>11.5</v>
          </cell>
          <cell r="O61">
            <v>22.3</v>
          </cell>
          <cell r="P61">
            <v>16</v>
          </cell>
          <cell r="R61">
            <v>4</v>
          </cell>
          <cell r="S61">
            <v>14</v>
          </cell>
          <cell r="U61">
            <v>34</v>
          </cell>
          <cell r="V61">
            <v>56</v>
          </cell>
        </row>
        <row r="62">
          <cell r="B62" t="str">
            <v>E022-01-1070/2020</v>
          </cell>
          <cell r="C62" t="str">
            <v>Benclinton Makembu MURIITHI</v>
          </cell>
          <cell r="D62">
            <v>7.5</v>
          </cell>
          <cell r="E62">
            <v>8</v>
          </cell>
          <cell r="G62">
            <v>7.75</v>
          </cell>
          <cell r="H62">
            <v>3.5</v>
          </cell>
          <cell r="I62">
            <v>3.5</v>
          </cell>
          <cell r="J62">
            <v>3.5</v>
          </cell>
          <cell r="K62">
            <v>12</v>
          </cell>
          <cell r="L62">
            <v>14</v>
          </cell>
          <cell r="N62">
            <v>13</v>
          </cell>
          <cell r="O62">
            <v>24.3</v>
          </cell>
          <cell r="P62">
            <v>15</v>
          </cell>
          <cell r="Q62">
            <v>7</v>
          </cell>
          <cell r="S62">
            <v>14</v>
          </cell>
          <cell r="U62">
            <v>36</v>
          </cell>
          <cell r="V62">
            <v>60</v>
          </cell>
        </row>
        <row r="63">
          <cell r="B63" t="str">
            <v>E022-01-1071/2020</v>
          </cell>
          <cell r="C63" t="str">
            <v>David Karanja MWANGI</v>
          </cell>
          <cell r="D63">
            <v>7.5</v>
          </cell>
          <cell r="E63">
            <v>8</v>
          </cell>
          <cell r="G63">
            <v>7.75</v>
          </cell>
          <cell r="H63">
            <v>3.5</v>
          </cell>
          <cell r="I63">
            <v>4</v>
          </cell>
          <cell r="J63">
            <v>3.75</v>
          </cell>
          <cell r="K63">
            <v>7</v>
          </cell>
          <cell r="L63">
            <v>8</v>
          </cell>
          <cell r="N63">
            <v>7.5</v>
          </cell>
          <cell r="O63">
            <v>19</v>
          </cell>
          <cell r="P63">
            <v>22</v>
          </cell>
          <cell r="R63">
            <v>10</v>
          </cell>
          <cell r="S63">
            <v>9</v>
          </cell>
          <cell r="U63">
            <v>41</v>
          </cell>
          <cell r="V63">
            <v>60</v>
          </cell>
        </row>
        <row r="64">
          <cell r="B64" t="str">
            <v>E022-01-1072/2020</v>
          </cell>
          <cell r="C64" t="str">
            <v>Austin Kaburia KIBAARA</v>
          </cell>
          <cell r="D64">
            <v>8</v>
          </cell>
          <cell r="E64">
            <v>7.5</v>
          </cell>
          <cell r="G64">
            <v>7.75</v>
          </cell>
          <cell r="H64">
            <v>3</v>
          </cell>
          <cell r="I64">
            <v>3</v>
          </cell>
          <cell r="J64">
            <v>3</v>
          </cell>
          <cell r="K64">
            <v>7</v>
          </cell>
          <cell r="L64">
            <v>8</v>
          </cell>
          <cell r="N64">
            <v>7.5</v>
          </cell>
          <cell r="O64">
            <v>18.3</v>
          </cell>
          <cell r="P64">
            <v>10</v>
          </cell>
          <cell r="Q64">
            <v>4</v>
          </cell>
          <cell r="S64">
            <v>9</v>
          </cell>
          <cell r="U64">
            <v>23</v>
          </cell>
          <cell r="V64">
            <v>41</v>
          </cell>
        </row>
        <row r="65">
          <cell r="B65" t="str">
            <v>E022-01-1074/2020</v>
          </cell>
          <cell r="C65" t="str">
            <v>Ian Kiptoo ROTICH</v>
          </cell>
          <cell r="D65">
            <v>8</v>
          </cell>
          <cell r="E65">
            <v>7.5</v>
          </cell>
          <cell r="G65">
            <v>7.75</v>
          </cell>
          <cell r="H65">
            <v>3</v>
          </cell>
          <cell r="I65">
            <v>3</v>
          </cell>
          <cell r="J65">
            <v>3</v>
          </cell>
          <cell r="K65">
            <v>13</v>
          </cell>
          <cell r="L65">
            <v>12</v>
          </cell>
          <cell r="N65">
            <v>12.5</v>
          </cell>
          <cell r="O65">
            <v>23.3</v>
          </cell>
          <cell r="P65">
            <v>14</v>
          </cell>
          <cell r="Q65">
            <v>7</v>
          </cell>
          <cell r="S65">
            <v>11</v>
          </cell>
          <cell r="U65">
            <v>32</v>
          </cell>
          <cell r="V65">
            <v>55</v>
          </cell>
        </row>
        <row r="66">
          <cell r="B66" t="str">
            <v>E022-01-1075/2020</v>
          </cell>
          <cell r="C66" t="str">
            <v>Kiprotich Don KIPTANUI</v>
          </cell>
          <cell r="D66">
            <v>7.5</v>
          </cell>
          <cell r="E66">
            <v>8</v>
          </cell>
          <cell r="G66">
            <v>7.75</v>
          </cell>
          <cell r="H66">
            <v>3.5</v>
          </cell>
          <cell r="I66">
            <v>3.5</v>
          </cell>
          <cell r="J66">
            <v>3.5</v>
          </cell>
          <cell r="K66">
            <v>9</v>
          </cell>
          <cell r="L66">
            <v>9</v>
          </cell>
          <cell r="N66">
            <v>9</v>
          </cell>
          <cell r="O66">
            <v>20.3</v>
          </cell>
          <cell r="P66">
            <v>14</v>
          </cell>
          <cell r="Q66">
            <v>13</v>
          </cell>
          <cell r="S66">
            <v>16</v>
          </cell>
          <cell r="U66">
            <v>43</v>
          </cell>
          <cell r="V66">
            <v>63</v>
          </cell>
        </row>
        <row r="67">
          <cell r="B67" t="str">
            <v>E022-01-1076/2020</v>
          </cell>
          <cell r="C67" t="str">
            <v>Victory Ayuma SITATI</v>
          </cell>
          <cell r="D67">
            <v>5.5</v>
          </cell>
          <cell r="E67">
            <v>3</v>
          </cell>
          <cell r="G67">
            <v>4.25</v>
          </cell>
          <cell r="H67">
            <v>2.5</v>
          </cell>
          <cell r="I67">
            <v>2.5</v>
          </cell>
          <cell r="J67">
            <v>2.5</v>
          </cell>
          <cell r="K67">
            <v>12</v>
          </cell>
          <cell r="L67">
            <v>11</v>
          </cell>
          <cell r="N67">
            <v>11.5</v>
          </cell>
          <cell r="O67">
            <v>18.3</v>
          </cell>
          <cell r="P67">
            <v>22</v>
          </cell>
          <cell r="Q67">
            <v>14</v>
          </cell>
          <cell r="S67">
            <v>10</v>
          </cell>
          <cell r="U67">
            <v>46</v>
          </cell>
          <cell r="V67">
            <v>64</v>
          </cell>
        </row>
        <row r="68">
          <cell r="B68" t="str">
            <v>E022-01-1077/2020</v>
          </cell>
          <cell r="C68" t="str">
            <v>Emmanuel Kimeres KAPKONI</v>
          </cell>
          <cell r="D68">
            <v>7.5</v>
          </cell>
          <cell r="E68">
            <v>6</v>
          </cell>
          <cell r="G68">
            <v>6.75</v>
          </cell>
          <cell r="H68">
            <v>2.5</v>
          </cell>
          <cell r="I68">
            <v>2.5</v>
          </cell>
          <cell r="J68">
            <v>2.5</v>
          </cell>
          <cell r="K68">
            <v>13</v>
          </cell>
          <cell r="L68">
            <v>10</v>
          </cell>
          <cell r="N68">
            <v>11.5</v>
          </cell>
          <cell r="O68">
            <v>20.8</v>
          </cell>
          <cell r="P68">
            <v>23</v>
          </cell>
          <cell r="Q68">
            <v>9</v>
          </cell>
          <cell r="S68">
            <v>15</v>
          </cell>
          <cell r="U68">
            <v>47</v>
          </cell>
          <cell r="V68">
            <v>68</v>
          </cell>
        </row>
        <row r="69">
          <cell r="B69" t="str">
            <v>E022-01-1078/2020</v>
          </cell>
          <cell r="C69" t="str">
            <v>Collins Kipkogei KIPLAGAT</v>
          </cell>
          <cell r="D69">
            <v>5</v>
          </cell>
          <cell r="E69">
            <v>5.5</v>
          </cell>
          <cell r="G69">
            <v>5.25</v>
          </cell>
          <cell r="H69">
            <v>2.5</v>
          </cell>
          <cell r="I69">
            <v>2.5</v>
          </cell>
          <cell r="J69">
            <v>2.5</v>
          </cell>
          <cell r="K69">
            <v>13</v>
          </cell>
          <cell r="L69">
            <v>10</v>
          </cell>
          <cell r="N69">
            <v>11.5</v>
          </cell>
          <cell r="O69">
            <v>19.3</v>
          </cell>
          <cell r="P69">
            <v>18</v>
          </cell>
          <cell r="Q69">
            <v>7</v>
          </cell>
          <cell r="S69">
            <v>12</v>
          </cell>
          <cell r="U69">
            <v>37</v>
          </cell>
          <cell r="V69">
            <v>56</v>
          </cell>
        </row>
        <row r="70">
          <cell r="B70" t="str">
            <v>E022-01-1079/2020</v>
          </cell>
          <cell r="C70" t="str">
            <v>Seth Baraka WEKESA</v>
          </cell>
          <cell r="D70">
            <v>8.5</v>
          </cell>
          <cell r="E70">
            <v>8.5</v>
          </cell>
          <cell r="G70">
            <v>8.5</v>
          </cell>
          <cell r="H70">
            <v>2.5</v>
          </cell>
          <cell r="I70">
            <v>2.5</v>
          </cell>
          <cell r="J70">
            <v>2.5</v>
          </cell>
          <cell r="K70">
            <v>7</v>
          </cell>
          <cell r="L70">
            <v>8</v>
          </cell>
          <cell r="N70">
            <v>7.5</v>
          </cell>
          <cell r="O70">
            <v>18.5</v>
          </cell>
          <cell r="P70">
            <v>18</v>
          </cell>
          <cell r="R70">
            <v>4</v>
          </cell>
          <cell r="S70">
            <v>4</v>
          </cell>
          <cell r="U70">
            <v>26</v>
          </cell>
          <cell r="V70">
            <v>45</v>
          </cell>
        </row>
        <row r="71">
          <cell r="B71" t="str">
            <v>E022-01-1080/2020</v>
          </cell>
          <cell r="C71" t="str">
            <v>Collins Mumo MANTHI</v>
          </cell>
          <cell r="D71">
            <v>8.5</v>
          </cell>
          <cell r="E71">
            <v>8.5</v>
          </cell>
          <cell r="G71">
            <v>8.5</v>
          </cell>
          <cell r="H71">
            <v>2.5</v>
          </cell>
          <cell r="I71">
            <v>2.5</v>
          </cell>
          <cell r="J71">
            <v>2.5</v>
          </cell>
          <cell r="K71">
            <v>7</v>
          </cell>
          <cell r="L71">
            <v>8</v>
          </cell>
          <cell r="N71">
            <v>7.5</v>
          </cell>
          <cell r="O71">
            <v>18.5</v>
          </cell>
          <cell r="P71">
            <v>14</v>
          </cell>
          <cell r="Q71">
            <v>6</v>
          </cell>
          <cell r="S71">
            <v>12</v>
          </cell>
          <cell r="U71">
            <v>32</v>
          </cell>
          <cell r="V71">
            <v>51</v>
          </cell>
        </row>
        <row r="72">
          <cell r="B72" t="str">
            <v>E022-01-1081/2020</v>
          </cell>
          <cell r="C72" t="str">
            <v>Davies Musheni SHISIA</v>
          </cell>
          <cell r="D72">
            <v>6</v>
          </cell>
          <cell r="E72">
            <v>4</v>
          </cell>
          <cell r="G72">
            <v>5</v>
          </cell>
          <cell r="H72">
            <v>2</v>
          </cell>
          <cell r="I72">
            <v>2</v>
          </cell>
          <cell r="J72">
            <v>2</v>
          </cell>
          <cell r="K72">
            <v>12</v>
          </cell>
          <cell r="L72">
            <v>11</v>
          </cell>
          <cell r="N72">
            <v>11.5</v>
          </cell>
          <cell r="O72">
            <v>18.5</v>
          </cell>
          <cell r="P72">
            <v>17</v>
          </cell>
          <cell r="Q72">
            <v>9</v>
          </cell>
          <cell r="S72">
            <v>8</v>
          </cell>
          <cell r="U72">
            <v>34</v>
          </cell>
          <cell r="V72">
            <v>53</v>
          </cell>
        </row>
        <row r="73">
          <cell r="B73" t="str">
            <v>E022-01-1082/2020</v>
          </cell>
          <cell r="C73" t="str">
            <v>Ray Wafula WEKESA</v>
          </cell>
          <cell r="D73">
            <v>8.5</v>
          </cell>
          <cell r="E73">
            <v>8.5</v>
          </cell>
          <cell r="G73">
            <v>8.5</v>
          </cell>
          <cell r="H73">
            <v>2</v>
          </cell>
          <cell r="I73">
            <v>2</v>
          </cell>
          <cell r="J73">
            <v>2</v>
          </cell>
          <cell r="K73">
            <v>12</v>
          </cell>
          <cell r="L73">
            <v>14</v>
          </cell>
          <cell r="N73">
            <v>13</v>
          </cell>
          <cell r="O73">
            <v>23.5</v>
          </cell>
          <cell r="P73">
            <v>24</v>
          </cell>
          <cell r="R73">
            <v>8</v>
          </cell>
          <cell r="S73">
            <v>18</v>
          </cell>
          <cell r="U73">
            <v>50</v>
          </cell>
          <cell r="V73">
            <v>74</v>
          </cell>
        </row>
        <row r="74">
          <cell r="B74" t="str">
            <v>E022-01-1083/2020</v>
          </cell>
          <cell r="C74" t="str">
            <v>Randy Baraka Mumelo SIMIYU</v>
          </cell>
          <cell r="D74">
            <v>6.5</v>
          </cell>
          <cell r="E74">
            <v>4.5</v>
          </cell>
          <cell r="G74">
            <v>5.5</v>
          </cell>
          <cell r="H74">
            <v>3</v>
          </cell>
          <cell r="I74">
            <v>3</v>
          </cell>
          <cell r="J74">
            <v>3</v>
          </cell>
          <cell r="K74">
            <v>9</v>
          </cell>
          <cell r="L74">
            <v>12</v>
          </cell>
          <cell r="N74">
            <v>10.5</v>
          </cell>
          <cell r="O74">
            <v>19</v>
          </cell>
          <cell r="P74">
            <v>16</v>
          </cell>
          <cell r="Q74">
            <v>12</v>
          </cell>
          <cell r="S74">
            <v>14</v>
          </cell>
          <cell r="U74">
            <v>42</v>
          </cell>
          <cell r="V74">
            <v>61</v>
          </cell>
        </row>
        <row r="75">
          <cell r="B75" t="str">
            <v>E022-01-1084/2020</v>
          </cell>
          <cell r="C75" t="str">
            <v>Farries Ngai SEDA</v>
          </cell>
          <cell r="D75">
            <v>2</v>
          </cell>
          <cell r="E75">
            <v>7</v>
          </cell>
          <cell r="G75">
            <v>4.5</v>
          </cell>
          <cell r="H75">
            <v>1.5</v>
          </cell>
          <cell r="I75">
            <v>1.5</v>
          </cell>
          <cell r="J75">
            <v>1.5</v>
          </cell>
          <cell r="K75">
            <v>9</v>
          </cell>
          <cell r="L75">
            <v>9</v>
          </cell>
          <cell r="N75">
            <v>9</v>
          </cell>
          <cell r="O75">
            <v>15</v>
          </cell>
          <cell r="P75">
            <v>18</v>
          </cell>
          <cell r="Q75">
            <v>8</v>
          </cell>
          <cell r="S75">
            <v>15</v>
          </cell>
          <cell r="U75">
            <v>41</v>
          </cell>
          <cell r="V75">
            <v>56</v>
          </cell>
        </row>
        <row r="76">
          <cell r="B76" t="str">
            <v>E022-01-1085/2020</v>
          </cell>
          <cell r="C76" t="str">
            <v>Kelvin Ochieng OMONDI</v>
          </cell>
          <cell r="D76">
            <v>7</v>
          </cell>
          <cell r="E76">
            <v>5</v>
          </cell>
          <cell r="G76">
            <v>6</v>
          </cell>
          <cell r="H76">
            <v>2</v>
          </cell>
          <cell r="I76">
            <v>2</v>
          </cell>
          <cell r="J76">
            <v>2</v>
          </cell>
          <cell r="K76">
            <v>12</v>
          </cell>
          <cell r="L76">
            <v>14</v>
          </cell>
          <cell r="N76">
            <v>13</v>
          </cell>
          <cell r="O76">
            <v>21</v>
          </cell>
          <cell r="P76">
            <v>21</v>
          </cell>
          <cell r="Q76">
            <v>7</v>
          </cell>
          <cell r="S76">
            <v>9</v>
          </cell>
          <cell r="U76">
            <v>37</v>
          </cell>
          <cell r="V76">
            <v>58</v>
          </cell>
        </row>
        <row r="77">
          <cell r="B77" t="str">
            <v>E022-01-1086/2020</v>
          </cell>
          <cell r="C77" t="str">
            <v>Rony Oronje ONYANGO</v>
          </cell>
          <cell r="D77">
            <v>7.5</v>
          </cell>
          <cell r="E77">
            <v>3</v>
          </cell>
          <cell r="G77">
            <v>5.25</v>
          </cell>
          <cell r="H77">
            <v>3</v>
          </cell>
          <cell r="I77">
            <v>3</v>
          </cell>
          <cell r="J77">
            <v>3</v>
          </cell>
          <cell r="K77">
            <v>7</v>
          </cell>
          <cell r="L77">
            <v>8</v>
          </cell>
          <cell r="N77">
            <v>7.5</v>
          </cell>
          <cell r="O77">
            <v>15.8</v>
          </cell>
          <cell r="P77">
            <v>22</v>
          </cell>
          <cell r="Q77">
            <v>1</v>
          </cell>
          <cell r="S77">
            <v>5</v>
          </cell>
          <cell r="U77">
            <v>28</v>
          </cell>
          <cell r="V77">
            <v>44</v>
          </cell>
        </row>
        <row r="78">
          <cell r="B78" t="str">
            <v>E022-01-1087/2020</v>
          </cell>
          <cell r="C78" t="str">
            <v>Geoffrey Elly NISSI</v>
          </cell>
          <cell r="D78">
            <v>2</v>
          </cell>
          <cell r="E78">
            <v>7</v>
          </cell>
          <cell r="G78">
            <v>4.5</v>
          </cell>
          <cell r="H78">
            <v>2.5</v>
          </cell>
          <cell r="I78">
            <v>2.5</v>
          </cell>
          <cell r="J78">
            <v>2.5</v>
          </cell>
          <cell r="K78">
            <v>12</v>
          </cell>
          <cell r="L78">
            <v>12</v>
          </cell>
          <cell r="N78">
            <v>12</v>
          </cell>
          <cell r="O78">
            <v>19</v>
          </cell>
          <cell r="P78">
            <v>15</v>
          </cell>
          <cell r="Q78">
            <v>9</v>
          </cell>
          <cell r="S78">
            <v>15</v>
          </cell>
          <cell r="U78">
            <v>39</v>
          </cell>
          <cell r="V78">
            <v>58</v>
          </cell>
        </row>
        <row r="79">
          <cell r="B79" t="str">
            <v>E022-01-1089/2020</v>
          </cell>
          <cell r="C79" t="str">
            <v>David MISANGO</v>
          </cell>
          <cell r="D79">
            <v>8.5</v>
          </cell>
          <cell r="E79">
            <v>8.5</v>
          </cell>
          <cell r="G79">
            <v>8.5</v>
          </cell>
          <cell r="H79">
            <v>2.5</v>
          </cell>
          <cell r="I79">
            <v>2.5</v>
          </cell>
          <cell r="J79">
            <v>2.5</v>
          </cell>
          <cell r="K79">
            <v>9</v>
          </cell>
          <cell r="L79">
            <v>12</v>
          </cell>
          <cell r="N79">
            <v>10.5</v>
          </cell>
          <cell r="O79">
            <v>21.5</v>
          </cell>
          <cell r="P79">
            <v>16</v>
          </cell>
          <cell r="Q79">
            <v>7</v>
          </cell>
          <cell r="S79">
            <v>12</v>
          </cell>
          <cell r="U79">
            <v>35</v>
          </cell>
          <cell r="V79">
            <v>57</v>
          </cell>
        </row>
        <row r="80">
          <cell r="B80" t="str">
            <v>E022-01-1090/2020</v>
          </cell>
          <cell r="C80" t="str">
            <v>Ignatius Kiptoo RUTO</v>
          </cell>
          <cell r="D80">
            <v>7.5</v>
          </cell>
          <cell r="E80">
            <v>3</v>
          </cell>
          <cell r="G80">
            <v>5.25</v>
          </cell>
          <cell r="H80">
            <v>2.5</v>
          </cell>
          <cell r="I80">
            <v>2.5</v>
          </cell>
          <cell r="J80">
            <v>2.5</v>
          </cell>
          <cell r="K80">
            <v>9</v>
          </cell>
          <cell r="L80">
            <v>9</v>
          </cell>
          <cell r="N80">
            <v>9</v>
          </cell>
          <cell r="O80">
            <v>16.8</v>
          </cell>
          <cell r="P80">
            <v>21</v>
          </cell>
          <cell r="Q80">
            <v>15</v>
          </cell>
          <cell r="S80">
            <v>11</v>
          </cell>
          <cell r="U80">
            <v>47</v>
          </cell>
          <cell r="V80">
            <v>64</v>
          </cell>
        </row>
        <row r="81">
          <cell r="B81" t="str">
            <v>E022-01-1163/2020</v>
          </cell>
          <cell r="C81" t="str">
            <v>Caleb Luhombo</v>
          </cell>
          <cell r="D81">
            <v>5.5</v>
          </cell>
          <cell r="E81">
            <v>3</v>
          </cell>
          <cell r="G81">
            <v>4.25</v>
          </cell>
          <cell r="H81">
            <v>2</v>
          </cell>
          <cell r="I81">
            <v>2</v>
          </cell>
          <cell r="J81">
            <v>2</v>
          </cell>
          <cell r="K81">
            <v>12</v>
          </cell>
          <cell r="L81">
            <v>14</v>
          </cell>
          <cell r="N81">
            <v>13</v>
          </cell>
          <cell r="O81">
            <v>19.3</v>
          </cell>
          <cell r="P81">
            <v>19</v>
          </cell>
          <cell r="R81">
            <v>8</v>
          </cell>
          <cell r="S81">
            <v>10</v>
          </cell>
          <cell r="U81">
            <v>37</v>
          </cell>
          <cell r="V81">
            <v>56</v>
          </cell>
        </row>
        <row r="82">
          <cell r="B82" t="str">
            <v>E022-01-1167/2020</v>
          </cell>
          <cell r="C82" t="str">
            <v>Nicolas Kipchumba TANUI</v>
          </cell>
          <cell r="D82">
            <v>9</v>
          </cell>
          <cell r="E82">
            <v>6</v>
          </cell>
          <cell r="G82">
            <v>7.5</v>
          </cell>
          <cell r="H82">
            <v>2.5</v>
          </cell>
          <cell r="I82">
            <v>2.5</v>
          </cell>
          <cell r="J82">
            <v>2.5</v>
          </cell>
          <cell r="K82">
            <v>13</v>
          </cell>
          <cell r="L82">
            <v>10</v>
          </cell>
          <cell r="N82">
            <v>11.5</v>
          </cell>
          <cell r="O82">
            <v>21.5</v>
          </cell>
          <cell r="P82">
            <v>20</v>
          </cell>
          <cell r="Q82">
            <v>12</v>
          </cell>
          <cell r="S82">
            <v>17</v>
          </cell>
          <cell r="U82">
            <v>49</v>
          </cell>
          <cell r="V82">
            <v>71</v>
          </cell>
        </row>
        <row r="83">
          <cell r="B83" t="str">
            <v>E022-01-1594/2020</v>
          </cell>
          <cell r="C83" t="str">
            <v>Joash KIPROTICH</v>
          </cell>
          <cell r="D83">
            <v>7.5</v>
          </cell>
          <cell r="E83">
            <v>6</v>
          </cell>
          <cell r="G83">
            <v>6.75</v>
          </cell>
          <cell r="H83">
            <v>3</v>
          </cell>
          <cell r="I83">
            <v>3</v>
          </cell>
          <cell r="J83">
            <v>3</v>
          </cell>
          <cell r="K83">
            <v>11</v>
          </cell>
          <cell r="L83">
            <v>12</v>
          </cell>
          <cell r="N83">
            <v>11.5</v>
          </cell>
          <cell r="O83">
            <v>21.3</v>
          </cell>
          <cell r="P83">
            <v>26</v>
          </cell>
          <cell r="R83">
            <v>17</v>
          </cell>
          <cell r="S83">
            <v>17</v>
          </cell>
          <cell r="U83">
            <v>60</v>
          </cell>
          <cell r="V83">
            <v>81</v>
          </cell>
        </row>
        <row r="84">
          <cell r="B84" t="str">
            <v>E022-01-2101/2020</v>
          </cell>
          <cell r="C84" t="str">
            <v>Brian Mwangala AYEKHA</v>
          </cell>
          <cell r="D84">
            <v>7</v>
          </cell>
          <cell r="E84">
            <v>6.5</v>
          </cell>
          <cell r="G84">
            <v>6.75</v>
          </cell>
          <cell r="H84">
            <v>2.5</v>
          </cell>
          <cell r="I84">
            <v>2.5</v>
          </cell>
          <cell r="J84">
            <v>2.5</v>
          </cell>
          <cell r="K84">
            <v>9</v>
          </cell>
          <cell r="L84">
            <v>9</v>
          </cell>
          <cell r="N84">
            <v>9</v>
          </cell>
          <cell r="O84">
            <v>18.3</v>
          </cell>
          <cell r="P84">
            <v>10</v>
          </cell>
          <cell r="Q84">
            <v>7</v>
          </cell>
          <cell r="S84">
            <v>9</v>
          </cell>
          <cell r="U84">
            <v>26</v>
          </cell>
          <cell r="V84">
            <v>44</v>
          </cell>
        </row>
        <row r="85">
          <cell r="B85" t="str">
            <v>E022-01-2108/2020</v>
          </cell>
          <cell r="C85" t="str">
            <v>Benson Mwendwa KILEI</v>
          </cell>
          <cell r="D85">
            <v>8.5</v>
          </cell>
          <cell r="E85">
            <v>8.5</v>
          </cell>
          <cell r="G85">
            <v>8.5</v>
          </cell>
          <cell r="H85">
            <v>2</v>
          </cell>
          <cell r="I85">
            <v>2</v>
          </cell>
          <cell r="J85">
            <v>2</v>
          </cell>
          <cell r="K85">
            <v>12</v>
          </cell>
          <cell r="L85">
            <v>14</v>
          </cell>
          <cell r="N85">
            <v>13</v>
          </cell>
          <cell r="O85">
            <v>23.5</v>
          </cell>
          <cell r="P85">
            <v>18</v>
          </cell>
          <cell r="R85">
            <v>7</v>
          </cell>
          <cell r="S85">
            <v>9</v>
          </cell>
          <cell r="U85">
            <v>34</v>
          </cell>
          <cell r="V85">
            <v>58</v>
          </cell>
        </row>
        <row r="86">
          <cell r="B86" t="str">
            <v>E022-01-2113/2020</v>
          </cell>
          <cell r="C86" t="str">
            <v>Luqman Ali Ahmed Sheikh ALI</v>
          </cell>
          <cell r="D86">
            <v>2</v>
          </cell>
          <cell r="E86">
            <v>7</v>
          </cell>
          <cell r="G86">
            <v>4.5</v>
          </cell>
          <cell r="H86">
            <v>2</v>
          </cell>
          <cell r="I86">
            <v>2</v>
          </cell>
          <cell r="J86">
            <v>2</v>
          </cell>
          <cell r="K86">
            <v>9</v>
          </cell>
          <cell r="L86">
            <v>9</v>
          </cell>
          <cell r="N86">
            <v>9</v>
          </cell>
          <cell r="O86">
            <v>15.5</v>
          </cell>
          <cell r="P86">
            <v>15</v>
          </cell>
          <cell r="R86">
            <v>8</v>
          </cell>
          <cell r="S86">
            <v>9</v>
          </cell>
          <cell r="U86">
            <v>32</v>
          </cell>
          <cell r="V86">
            <v>48</v>
          </cell>
        </row>
        <row r="87">
          <cell r="B87" t="str">
            <v>E022-01-2140/2020</v>
          </cell>
          <cell r="C87" t="str">
            <v>Dennis Mwangi KAMATHIRO</v>
          </cell>
          <cell r="D87">
            <v>7</v>
          </cell>
          <cell r="E87">
            <v>7</v>
          </cell>
          <cell r="G87">
            <v>7</v>
          </cell>
          <cell r="H87">
            <v>2.5</v>
          </cell>
          <cell r="I87">
            <v>2.5</v>
          </cell>
          <cell r="J87">
            <v>2.5</v>
          </cell>
          <cell r="K87">
            <v>12</v>
          </cell>
          <cell r="L87">
            <v>11</v>
          </cell>
          <cell r="N87">
            <v>11.5</v>
          </cell>
          <cell r="O87">
            <v>21</v>
          </cell>
          <cell r="P87">
            <v>6</v>
          </cell>
          <cell r="Q87">
            <v>9</v>
          </cell>
          <cell r="S87">
            <v>9</v>
          </cell>
          <cell r="U87">
            <v>24</v>
          </cell>
          <cell r="V87">
            <v>45</v>
          </cell>
        </row>
        <row r="88">
          <cell r="B88" t="str">
            <v>E022-01-2151/2020</v>
          </cell>
          <cell r="C88" t="str">
            <v>Milton Kiai MWANGI</v>
          </cell>
          <cell r="D88">
            <v>8</v>
          </cell>
          <cell r="E88">
            <v>7.5</v>
          </cell>
          <cell r="G88">
            <v>7.75</v>
          </cell>
          <cell r="H88">
            <v>2</v>
          </cell>
          <cell r="I88">
            <v>2</v>
          </cell>
          <cell r="J88">
            <v>2</v>
          </cell>
          <cell r="K88">
            <v>13</v>
          </cell>
          <cell r="L88">
            <v>14</v>
          </cell>
          <cell r="N88">
            <v>13.5</v>
          </cell>
          <cell r="O88">
            <v>23.3</v>
          </cell>
          <cell r="P88">
            <v>17</v>
          </cell>
          <cell r="Q88">
            <v>4</v>
          </cell>
          <cell r="T88">
            <v>2</v>
          </cell>
          <cell r="U88">
            <v>23</v>
          </cell>
          <cell r="V88">
            <v>46</v>
          </cell>
        </row>
        <row r="89">
          <cell r="B89" t="str">
            <v>E022-01-2192/2020</v>
          </cell>
          <cell r="C89" t="str">
            <v>Mark Waitiki THUO</v>
          </cell>
          <cell r="D89">
            <v>7</v>
          </cell>
          <cell r="E89">
            <v>7</v>
          </cell>
          <cell r="G89">
            <v>7</v>
          </cell>
          <cell r="H89">
            <v>3</v>
          </cell>
          <cell r="I89">
            <v>3</v>
          </cell>
          <cell r="J89">
            <v>3</v>
          </cell>
          <cell r="K89">
            <v>12</v>
          </cell>
          <cell r="L89">
            <v>14</v>
          </cell>
          <cell r="N89">
            <v>13</v>
          </cell>
          <cell r="O89">
            <v>23</v>
          </cell>
          <cell r="P89">
            <v>9</v>
          </cell>
          <cell r="Q89">
            <v>4</v>
          </cell>
          <cell r="S89">
            <v>1</v>
          </cell>
          <cell r="U89">
            <v>14</v>
          </cell>
          <cell r="V89">
            <v>37</v>
          </cell>
        </row>
        <row r="90">
          <cell r="B90" t="str">
            <v>E022-01-2283/2020</v>
          </cell>
          <cell r="C90" t="str">
            <v>Kenneth Ng'ang'a WAMBUI</v>
          </cell>
          <cell r="D90">
            <v>4</v>
          </cell>
          <cell r="E90">
            <v>6</v>
          </cell>
          <cell r="G90">
            <v>5</v>
          </cell>
          <cell r="H90">
            <v>2</v>
          </cell>
          <cell r="I90">
            <v>2</v>
          </cell>
          <cell r="J90">
            <v>2</v>
          </cell>
          <cell r="K90">
            <v>13</v>
          </cell>
          <cell r="L90">
            <v>10</v>
          </cell>
          <cell r="N90">
            <v>11.5</v>
          </cell>
          <cell r="O90">
            <v>18.5</v>
          </cell>
          <cell r="P90">
            <v>7</v>
          </cell>
          <cell r="Q90">
            <v>4</v>
          </cell>
          <cell r="T90">
            <v>7</v>
          </cell>
          <cell r="U90">
            <v>18</v>
          </cell>
          <cell r="V90">
            <v>37</v>
          </cell>
        </row>
        <row r="91">
          <cell r="B91" t="str">
            <v>E022-01-2325/2020</v>
          </cell>
          <cell r="C91" t="str">
            <v>Elsie Sang CHEROP</v>
          </cell>
          <cell r="D91">
            <v>8</v>
          </cell>
          <cell r="E91">
            <v>4</v>
          </cell>
          <cell r="G91">
            <v>6.0000000000000009</v>
          </cell>
          <cell r="H91">
            <v>2</v>
          </cell>
          <cell r="I91">
            <v>2</v>
          </cell>
          <cell r="J91">
            <v>2</v>
          </cell>
          <cell r="K91">
            <v>7</v>
          </cell>
          <cell r="L91">
            <v>8</v>
          </cell>
          <cell r="N91">
            <v>7.5</v>
          </cell>
          <cell r="O91">
            <v>15.5</v>
          </cell>
          <cell r="P91">
            <v>20</v>
          </cell>
          <cell r="R91">
            <v>5</v>
          </cell>
          <cell r="S91">
            <v>4</v>
          </cell>
          <cell r="U91">
            <v>29</v>
          </cell>
          <cell r="V91">
            <v>45</v>
          </cell>
        </row>
        <row r="92">
          <cell r="B92" t="str">
            <v>E022-01-2347/2020</v>
          </cell>
          <cell r="C92" t="str">
            <v>Mbarak Mahmud BREK</v>
          </cell>
          <cell r="D92">
            <v>6.5</v>
          </cell>
          <cell r="E92">
            <v>4.5</v>
          </cell>
          <cell r="G92">
            <v>5.5</v>
          </cell>
          <cell r="H92">
            <v>2.5</v>
          </cell>
          <cell r="I92">
            <v>2.5</v>
          </cell>
          <cell r="J92">
            <v>2.5</v>
          </cell>
          <cell r="K92">
            <v>12</v>
          </cell>
          <cell r="L92">
            <v>14</v>
          </cell>
          <cell r="N92">
            <v>13</v>
          </cell>
          <cell r="O92">
            <v>21</v>
          </cell>
          <cell r="P92">
            <v>17</v>
          </cell>
          <cell r="Q92">
            <v>5</v>
          </cell>
          <cell r="S92">
            <v>15</v>
          </cell>
          <cell r="U92">
            <v>37</v>
          </cell>
          <cell r="V92">
            <v>58</v>
          </cell>
        </row>
        <row r="93">
          <cell r="B93" t="str">
            <v>E022-01-2385/2019</v>
          </cell>
          <cell r="C93" t="str">
            <v>Bernard Kimani MUGWE</v>
          </cell>
          <cell r="D93">
            <v>8</v>
          </cell>
          <cell r="E93">
            <v>7.5</v>
          </cell>
          <cell r="G93">
            <v>7.75</v>
          </cell>
          <cell r="H93">
            <v>3.5</v>
          </cell>
          <cell r="I93">
            <v>3.5</v>
          </cell>
          <cell r="J93">
            <v>3.5</v>
          </cell>
          <cell r="K93">
            <v>9</v>
          </cell>
          <cell r="L93">
            <v>9</v>
          </cell>
          <cell r="N93">
            <v>9</v>
          </cell>
          <cell r="O93">
            <v>20.3</v>
          </cell>
          <cell r="P93">
            <v>11</v>
          </cell>
          <cell r="R93">
            <v>11</v>
          </cell>
          <cell r="S93">
            <v>4</v>
          </cell>
          <cell r="U93">
            <v>26</v>
          </cell>
          <cell r="V93">
            <v>46</v>
          </cell>
        </row>
        <row r="94">
          <cell r="B94" t="str">
            <v>E022-01-2454/2020</v>
          </cell>
          <cell r="C94" t="str">
            <v>Peter Ndiba MUIGAI</v>
          </cell>
          <cell r="D94">
            <v>9</v>
          </cell>
          <cell r="E94">
            <v>6</v>
          </cell>
          <cell r="G94">
            <v>7.5</v>
          </cell>
          <cell r="H94">
            <v>2.5</v>
          </cell>
          <cell r="I94">
            <v>2.5</v>
          </cell>
          <cell r="J94">
            <v>2.5</v>
          </cell>
          <cell r="K94">
            <v>11</v>
          </cell>
          <cell r="L94">
            <v>11</v>
          </cell>
          <cell r="N94">
            <v>11</v>
          </cell>
          <cell r="O94">
            <v>21</v>
          </cell>
          <cell r="P94">
            <v>12</v>
          </cell>
          <cell r="Q94">
            <v>8</v>
          </cell>
          <cell r="S94">
            <v>11</v>
          </cell>
          <cell r="U94">
            <v>31</v>
          </cell>
          <cell r="V94">
            <v>52</v>
          </cell>
        </row>
        <row r="95">
          <cell r="B95" t="str">
            <v>E022-01-2608/2020</v>
          </cell>
          <cell r="C95" t="str">
            <v>Martin Irungu MWANGI</v>
          </cell>
          <cell r="D95">
            <v>9</v>
          </cell>
          <cell r="E95">
            <v>6</v>
          </cell>
          <cell r="G95">
            <v>7.5</v>
          </cell>
          <cell r="H95">
            <v>2</v>
          </cell>
          <cell r="I95">
            <v>2</v>
          </cell>
          <cell r="J95">
            <v>2</v>
          </cell>
          <cell r="K95">
            <v>13</v>
          </cell>
          <cell r="L95">
            <v>12</v>
          </cell>
          <cell r="N95">
            <v>12.5</v>
          </cell>
          <cell r="O95">
            <v>22</v>
          </cell>
          <cell r="P95">
            <v>24</v>
          </cell>
          <cell r="Q95">
            <v>11</v>
          </cell>
          <cell r="S95">
            <v>14</v>
          </cell>
          <cell r="U95">
            <v>49</v>
          </cell>
          <cell r="V95">
            <v>71</v>
          </cell>
        </row>
        <row r="96">
          <cell r="B96" t="str">
            <v>E022-01-1048/2020</v>
          </cell>
          <cell r="C96" t="str">
            <v>Tony Clinton MUTUMA</v>
          </cell>
          <cell r="D96">
            <v>7.5</v>
          </cell>
          <cell r="E96">
            <v>8</v>
          </cell>
          <cell r="G96">
            <v>7.75</v>
          </cell>
          <cell r="H96">
            <v>1</v>
          </cell>
          <cell r="I96">
            <v>1</v>
          </cell>
          <cell r="J96">
            <v>1</v>
          </cell>
          <cell r="K96">
            <v>7</v>
          </cell>
          <cell r="L96">
            <v>8</v>
          </cell>
          <cell r="N96">
            <v>7.5</v>
          </cell>
          <cell r="O96">
            <v>16.3</v>
          </cell>
          <cell r="P96">
            <v>23</v>
          </cell>
          <cell r="Q96">
            <v>8</v>
          </cell>
          <cell r="S96">
            <v>13</v>
          </cell>
          <cell r="U96">
            <v>44</v>
          </cell>
          <cell r="V96">
            <v>60</v>
          </cell>
        </row>
        <row r="97">
          <cell r="B97" t="str">
            <v>E022-01-0754/2019</v>
          </cell>
          <cell r="C97" t="str">
            <v>John MATHAI</v>
          </cell>
          <cell r="D97">
            <v>7.5</v>
          </cell>
          <cell r="E97">
            <v>7</v>
          </cell>
          <cell r="G97">
            <v>7.25</v>
          </cell>
          <cell r="H97">
            <v>2</v>
          </cell>
          <cell r="I97">
            <v>2</v>
          </cell>
          <cell r="J97">
            <v>2</v>
          </cell>
          <cell r="K97">
            <v>13</v>
          </cell>
          <cell r="L97">
            <v>12</v>
          </cell>
          <cell r="N97">
            <v>12.5</v>
          </cell>
          <cell r="O97">
            <v>21.8</v>
          </cell>
          <cell r="P97">
            <v>15</v>
          </cell>
          <cell r="Q97">
            <v>6</v>
          </cell>
          <cell r="T97">
            <v>9</v>
          </cell>
          <cell r="U97">
            <v>30</v>
          </cell>
          <cell r="V97">
            <v>52</v>
          </cell>
        </row>
        <row r="98">
          <cell r="B98" t="str">
            <v>E022-01-0758/2019</v>
          </cell>
          <cell r="C98" t="str">
            <v>Bwonda Brian NDEMO</v>
          </cell>
          <cell r="D98">
            <v>7.5</v>
          </cell>
          <cell r="E98">
            <v>7</v>
          </cell>
          <cell r="G98">
            <v>7.25</v>
          </cell>
          <cell r="H98">
            <v>3</v>
          </cell>
          <cell r="I98">
            <v>3</v>
          </cell>
          <cell r="J98">
            <v>3</v>
          </cell>
          <cell r="K98">
            <v>9</v>
          </cell>
          <cell r="L98">
            <v>6</v>
          </cell>
          <cell r="N98">
            <v>7.5</v>
          </cell>
          <cell r="O98">
            <v>17.8</v>
          </cell>
          <cell r="P98">
            <v>20</v>
          </cell>
          <cell r="R98">
            <v>9</v>
          </cell>
          <cell r="S98">
            <v>9</v>
          </cell>
          <cell r="U98">
            <v>38</v>
          </cell>
          <cell r="V98">
            <v>56</v>
          </cell>
        </row>
        <row r="99">
          <cell r="B99" t="str">
            <v>E022-01-0776/2019</v>
          </cell>
          <cell r="C99" t="str">
            <v>George Gichuki THUKU</v>
          </cell>
          <cell r="D99">
            <v>7.5</v>
          </cell>
          <cell r="E99">
            <v>3</v>
          </cell>
          <cell r="G99">
            <v>5.25</v>
          </cell>
          <cell r="H99">
            <v>3</v>
          </cell>
          <cell r="I99">
            <v>3</v>
          </cell>
          <cell r="J99">
            <v>3</v>
          </cell>
          <cell r="K99">
            <v>12</v>
          </cell>
          <cell r="L99">
            <v>11</v>
          </cell>
          <cell r="N99">
            <v>11.5</v>
          </cell>
          <cell r="O99">
            <v>19.8</v>
          </cell>
          <cell r="P99">
            <v>24</v>
          </cell>
          <cell r="R99">
            <v>5</v>
          </cell>
          <cell r="S99">
            <v>16</v>
          </cell>
          <cell r="U99">
            <v>45</v>
          </cell>
          <cell r="V99">
            <v>65</v>
          </cell>
        </row>
        <row r="100">
          <cell r="B100" t="str">
            <v>E022-01-0783/2019</v>
          </cell>
          <cell r="C100" t="str">
            <v>Mwaniki Fredrick NJAGI</v>
          </cell>
          <cell r="D100">
            <v>7.5</v>
          </cell>
          <cell r="E100">
            <v>3</v>
          </cell>
          <cell r="G100">
            <v>5.25</v>
          </cell>
          <cell r="H100">
            <v>2.5</v>
          </cell>
          <cell r="I100">
            <v>2.5</v>
          </cell>
          <cell r="J100">
            <v>2.5</v>
          </cell>
          <cell r="K100">
            <v>13</v>
          </cell>
          <cell r="L100">
            <v>12</v>
          </cell>
          <cell r="N100">
            <v>12.5</v>
          </cell>
          <cell r="O100">
            <v>20.3</v>
          </cell>
          <cell r="P100">
            <v>14</v>
          </cell>
          <cell r="Q100">
            <v>4</v>
          </cell>
          <cell r="U100">
            <v>18</v>
          </cell>
          <cell r="V100">
            <v>38</v>
          </cell>
        </row>
        <row r="101">
          <cell r="B101" t="str">
            <v>E022-01-0791/2019</v>
          </cell>
          <cell r="C101" t="str">
            <v>Precious Mumbi</v>
          </cell>
          <cell r="D101">
            <v>7</v>
          </cell>
          <cell r="E101">
            <v>7</v>
          </cell>
          <cell r="G101">
            <v>7</v>
          </cell>
          <cell r="H101">
            <v>2.5</v>
          </cell>
          <cell r="I101">
            <v>2.5</v>
          </cell>
          <cell r="J101">
            <v>2.5</v>
          </cell>
          <cell r="K101">
            <v>11</v>
          </cell>
          <cell r="L101">
            <v>11</v>
          </cell>
          <cell r="N101">
            <v>11</v>
          </cell>
          <cell r="O101">
            <v>20.5</v>
          </cell>
          <cell r="P101">
            <v>9</v>
          </cell>
          <cell r="Q101">
            <v>5</v>
          </cell>
          <cell r="S101">
            <v>5</v>
          </cell>
          <cell r="U101">
            <v>19</v>
          </cell>
          <cell r="V101">
            <v>40</v>
          </cell>
        </row>
        <row r="102">
          <cell r="B102" t="str">
            <v>E022-01-0798/2019</v>
          </cell>
          <cell r="C102" t="str">
            <v>Peter Kinyanjui KAMAU</v>
          </cell>
          <cell r="D102">
            <v>5.5</v>
          </cell>
          <cell r="E102">
            <v>3</v>
          </cell>
          <cell r="G102">
            <v>4.25</v>
          </cell>
          <cell r="H102">
            <v>2.5</v>
          </cell>
          <cell r="I102">
            <v>2.5</v>
          </cell>
          <cell r="J102">
            <v>2.5</v>
          </cell>
          <cell r="K102">
            <v>12</v>
          </cell>
          <cell r="L102">
            <v>11</v>
          </cell>
          <cell r="N102">
            <v>11.5</v>
          </cell>
          <cell r="O102">
            <v>18.3</v>
          </cell>
          <cell r="P102">
            <v>15</v>
          </cell>
          <cell r="R102">
            <v>11</v>
          </cell>
          <cell r="S102">
            <v>15</v>
          </cell>
          <cell r="U102">
            <v>41</v>
          </cell>
          <cell r="V102">
            <v>59</v>
          </cell>
        </row>
        <row r="103">
          <cell r="B103" t="str">
            <v>E022-01-0810/2019</v>
          </cell>
          <cell r="C103" t="str">
            <v>Wilson kisompe toroge</v>
          </cell>
          <cell r="D103">
            <v>5.5</v>
          </cell>
          <cell r="E103">
            <v>3</v>
          </cell>
          <cell r="G103">
            <v>4.25</v>
          </cell>
          <cell r="H103">
            <v>3</v>
          </cell>
          <cell r="I103">
            <v>3</v>
          </cell>
          <cell r="J103">
            <v>3</v>
          </cell>
          <cell r="K103">
            <v>13</v>
          </cell>
          <cell r="L103">
            <v>10</v>
          </cell>
          <cell r="N103">
            <v>11.5</v>
          </cell>
          <cell r="O103">
            <v>18.8</v>
          </cell>
          <cell r="P103">
            <v>19</v>
          </cell>
          <cell r="R103">
            <v>8</v>
          </cell>
          <cell r="S103">
            <v>13</v>
          </cell>
          <cell r="U103">
            <v>40</v>
          </cell>
          <cell r="V103">
            <v>59</v>
          </cell>
        </row>
        <row r="104">
          <cell r="B104" t="str">
            <v>E022-01-0845/2019</v>
          </cell>
          <cell r="C104" t="str">
            <v>Maweu Bright Mambo</v>
          </cell>
          <cell r="D104">
            <v>7.5</v>
          </cell>
          <cell r="E104">
            <v>7</v>
          </cell>
          <cell r="G104">
            <v>7.25</v>
          </cell>
          <cell r="H104">
            <v>2.5</v>
          </cell>
          <cell r="I104">
            <v>2.5</v>
          </cell>
          <cell r="J104">
            <v>2.5</v>
          </cell>
          <cell r="K104">
            <v>9</v>
          </cell>
          <cell r="L104">
            <v>6</v>
          </cell>
          <cell r="N104">
            <v>7.5</v>
          </cell>
          <cell r="O104">
            <v>17.3</v>
          </cell>
          <cell r="P104">
            <v>22</v>
          </cell>
          <cell r="R104">
            <v>13</v>
          </cell>
          <cell r="S104">
            <v>16</v>
          </cell>
          <cell r="U104">
            <v>51</v>
          </cell>
          <cell r="V104">
            <v>68</v>
          </cell>
        </row>
        <row r="105">
          <cell r="B105" t="str">
            <v>E022-01-0866/2019</v>
          </cell>
          <cell r="C105" t="str">
            <v>Edwin Kariuki MAINA</v>
          </cell>
          <cell r="D105">
            <v>6</v>
          </cell>
          <cell r="E105">
            <v>5.5</v>
          </cell>
          <cell r="G105">
            <v>5.75</v>
          </cell>
          <cell r="H105">
            <v>3</v>
          </cell>
          <cell r="I105">
            <v>3</v>
          </cell>
          <cell r="J105">
            <v>3</v>
          </cell>
          <cell r="K105">
            <v>12</v>
          </cell>
          <cell r="L105">
            <v>10</v>
          </cell>
          <cell r="N105">
            <v>11</v>
          </cell>
          <cell r="O105">
            <v>19.8</v>
          </cell>
          <cell r="P105">
            <v>21</v>
          </cell>
          <cell r="Q105">
            <v>17</v>
          </cell>
          <cell r="S105">
            <v>15</v>
          </cell>
          <cell r="U105">
            <v>53</v>
          </cell>
          <cell r="V105">
            <v>73</v>
          </cell>
        </row>
        <row r="106">
          <cell r="B106" t="str">
            <v>E022-01-2007/2019</v>
          </cell>
          <cell r="C106" t="str">
            <v>Kabi John</v>
          </cell>
          <cell r="D106">
            <v>6.5</v>
          </cell>
          <cell r="E106">
            <v>4.5</v>
          </cell>
          <cell r="G106">
            <v>5.5</v>
          </cell>
          <cell r="H106">
            <v>2.5</v>
          </cell>
          <cell r="I106">
            <v>2.5</v>
          </cell>
          <cell r="J106">
            <v>2.5</v>
          </cell>
          <cell r="K106">
            <v>13</v>
          </cell>
          <cell r="L106">
            <v>12</v>
          </cell>
          <cell r="N106">
            <v>12.5</v>
          </cell>
          <cell r="O106">
            <v>20.5</v>
          </cell>
          <cell r="P106">
            <v>23</v>
          </cell>
          <cell r="Q106">
            <v>9</v>
          </cell>
          <cell r="T106">
            <v>10</v>
          </cell>
          <cell r="U106">
            <v>42</v>
          </cell>
          <cell r="V106">
            <v>63</v>
          </cell>
        </row>
        <row r="107">
          <cell r="B107" t="str">
            <v>E022-01-1887/2018</v>
          </cell>
          <cell r="C107" t="str">
            <v>Elias Ndumo NDERITU</v>
          </cell>
          <cell r="G107">
            <v>0</v>
          </cell>
          <cell r="H107">
            <v>1.5</v>
          </cell>
          <cell r="I107">
            <v>1.5</v>
          </cell>
          <cell r="J107">
            <v>1.5</v>
          </cell>
          <cell r="K107">
            <v>11</v>
          </cell>
          <cell r="L107">
            <v>11</v>
          </cell>
          <cell r="N107">
            <v>11</v>
          </cell>
          <cell r="O107">
            <v>12.5</v>
          </cell>
          <cell r="P107">
            <v>14</v>
          </cell>
          <cell r="Q107">
            <v>8</v>
          </cell>
          <cell r="S107">
            <v>2</v>
          </cell>
          <cell r="U107">
            <v>24</v>
          </cell>
          <cell r="V107">
            <v>37</v>
          </cell>
        </row>
        <row r="108">
          <cell r="B108" t="str">
            <v>E022-01-2069/2018</v>
          </cell>
          <cell r="C108" t="str">
            <v>Elizabeth Mugure MAINA</v>
          </cell>
          <cell r="D108">
            <v>7.5</v>
          </cell>
          <cell r="E108">
            <v>3</v>
          </cell>
          <cell r="G108">
            <v>5.25</v>
          </cell>
          <cell r="H108">
            <v>2</v>
          </cell>
          <cell r="I108">
            <v>2</v>
          </cell>
          <cell r="J108">
            <v>2</v>
          </cell>
          <cell r="K108">
            <v>13</v>
          </cell>
          <cell r="L108">
            <v>10</v>
          </cell>
          <cell r="N108">
            <v>11.5</v>
          </cell>
          <cell r="O108">
            <v>18.8</v>
          </cell>
          <cell r="P108">
            <v>7</v>
          </cell>
          <cell r="Q108">
            <v>4</v>
          </cell>
          <cell r="S108">
            <v>10</v>
          </cell>
          <cell r="U108">
            <v>21</v>
          </cell>
          <cell r="V108">
            <v>40</v>
          </cell>
        </row>
        <row r="109">
          <cell r="B109" t="str">
            <v>E022-01-0710/2017</v>
          </cell>
          <cell r="C109" t="str">
            <v>Charles Karibu RIKA</v>
          </cell>
          <cell r="D109">
            <v>7.5</v>
          </cell>
          <cell r="E109">
            <v>8</v>
          </cell>
          <cell r="G109">
            <v>7.75</v>
          </cell>
          <cell r="H109">
            <v>3.5</v>
          </cell>
          <cell r="I109">
            <v>3.5</v>
          </cell>
          <cell r="J109">
            <v>3.5</v>
          </cell>
          <cell r="K109">
            <v>9</v>
          </cell>
          <cell r="L109">
            <v>9</v>
          </cell>
          <cell r="N109">
            <v>9</v>
          </cell>
          <cell r="O109">
            <v>20.3</v>
          </cell>
          <cell r="P109">
            <v>21</v>
          </cell>
          <cell r="Q109">
            <v>12</v>
          </cell>
          <cell r="S109">
            <v>14</v>
          </cell>
          <cell r="U109">
            <v>47</v>
          </cell>
          <cell r="V109">
            <v>67</v>
          </cell>
        </row>
        <row r="110">
          <cell r="B110" t="str">
            <v>E022-01-1755/2018</v>
          </cell>
          <cell r="C110" t="str">
            <v>Quinton Muriuki WANJOHI</v>
          </cell>
          <cell r="D110">
            <v>7.5</v>
          </cell>
          <cell r="E110">
            <v>7</v>
          </cell>
          <cell r="G110">
            <v>7.25</v>
          </cell>
          <cell r="H110">
            <v>2</v>
          </cell>
          <cell r="I110">
            <v>2</v>
          </cell>
          <cell r="J110">
            <v>2</v>
          </cell>
          <cell r="K110">
            <v>12</v>
          </cell>
          <cell r="L110">
            <v>14</v>
          </cell>
          <cell r="N110">
            <v>13</v>
          </cell>
          <cell r="O110">
            <v>22.3</v>
          </cell>
          <cell r="P110">
            <v>21</v>
          </cell>
          <cell r="R110">
            <v>11</v>
          </cell>
          <cell r="S110">
            <v>9</v>
          </cell>
          <cell r="U110">
            <v>41</v>
          </cell>
          <cell r="V110">
            <v>63</v>
          </cell>
        </row>
        <row r="111">
          <cell r="B111" t="str">
            <v>E022-01-0775/2019</v>
          </cell>
          <cell r="C111" t="str">
            <v>Ngei James Wambua</v>
          </cell>
          <cell r="D111">
            <v>7.5</v>
          </cell>
          <cell r="E111">
            <v>3</v>
          </cell>
          <cell r="G111">
            <v>5.25</v>
          </cell>
          <cell r="H111">
            <v>3</v>
          </cell>
          <cell r="I111">
            <v>3</v>
          </cell>
          <cell r="J111">
            <v>3</v>
          </cell>
          <cell r="K111">
            <v>12</v>
          </cell>
          <cell r="L111">
            <v>10</v>
          </cell>
          <cell r="N111">
            <v>11</v>
          </cell>
          <cell r="O111">
            <v>19.3</v>
          </cell>
          <cell r="P111">
            <v>20</v>
          </cell>
          <cell r="Q111">
            <v>7</v>
          </cell>
          <cell r="S111">
            <v>17</v>
          </cell>
          <cell r="U111">
            <v>44</v>
          </cell>
          <cell r="V111">
            <v>63</v>
          </cell>
        </row>
        <row r="112">
          <cell r="B112" t="str">
            <v>E022-01-0815/2019</v>
          </cell>
          <cell r="C112" t="str">
            <v>Nasiwe Andera Neville</v>
          </cell>
          <cell r="D112">
            <v>7</v>
          </cell>
          <cell r="E112">
            <v>6</v>
          </cell>
          <cell r="G112">
            <v>6.4999999999999991</v>
          </cell>
          <cell r="H112">
            <v>2.5</v>
          </cell>
          <cell r="I112">
            <v>2.5</v>
          </cell>
          <cell r="J112">
            <v>2.5</v>
          </cell>
          <cell r="K112">
            <v>12</v>
          </cell>
          <cell r="L112">
            <v>10</v>
          </cell>
          <cell r="N112">
            <v>11</v>
          </cell>
          <cell r="O112">
            <v>20</v>
          </cell>
          <cell r="P112">
            <v>7</v>
          </cell>
          <cell r="R112">
            <v>14</v>
          </cell>
          <cell r="S112">
            <v>16</v>
          </cell>
          <cell r="U112">
            <v>37</v>
          </cell>
          <cell r="V112">
            <v>57</v>
          </cell>
        </row>
        <row r="113">
          <cell r="B113" t="str">
            <v>E022-01-1087/2018</v>
          </cell>
          <cell r="C113" t="str">
            <v>Mutua Humphrey Muasya</v>
          </cell>
          <cell r="D113">
            <v>7.5</v>
          </cell>
          <cell r="E113">
            <v>7</v>
          </cell>
          <cell r="G113">
            <v>7.25</v>
          </cell>
          <cell r="H113">
            <v>2</v>
          </cell>
          <cell r="I113">
            <v>2</v>
          </cell>
          <cell r="J113">
            <v>2</v>
          </cell>
          <cell r="K113">
            <v>7.5</v>
          </cell>
          <cell r="L113">
            <v>8</v>
          </cell>
          <cell r="N113">
            <v>7.7499999999999991</v>
          </cell>
          <cell r="O113">
            <v>17</v>
          </cell>
          <cell r="P113">
            <v>15</v>
          </cell>
          <cell r="R113">
            <v>6</v>
          </cell>
          <cell r="S113">
            <v>10</v>
          </cell>
          <cell r="U113">
            <v>31</v>
          </cell>
          <cell r="V113">
            <v>48</v>
          </cell>
        </row>
        <row r="114">
          <cell r="B114" t="str">
            <v>E022-01-0698/2017</v>
          </cell>
          <cell r="C114" t="str">
            <v>Muriuki Simon Mwangi</v>
          </cell>
          <cell r="G114">
            <v>0</v>
          </cell>
          <cell r="J114">
            <v>0</v>
          </cell>
          <cell r="K114">
            <v>9</v>
          </cell>
          <cell r="L114">
            <v>12</v>
          </cell>
          <cell r="N114">
            <v>10.5</v>
          </cell>
          <cell r="O114">
            <v>10.5</v>
          </cell>
          <cell r="P114">
            <v>9</v>
          </cell>
          <cell r="R114">
            <v>3</v>
          </cell>
          <cell r="S114">
            <v>2</v>
          </cell>
          <cell r="U114">
            <v>14</v>
          </cell>
          <cell r="V114">
            <v>25</v>
          </cell>
        </row>
        <row r="115">
          <cell r="B115" t="str">
            <v>E022-01-0786/2019</v>
          </cell>
          <cell r="C115" t="str">
            <v>Muchai David Manjari</v>
          </cell>
          <cell r="G115">
            <v>0</v>
          </cell>
          <cell r="J115">
            <v>0</v>
          </cell>
          <cell r="N115">
            <v>0</v>
          </cell>
          <cell r="O115" t="str">
            <v/>
          </cell>
          <cell r="P115">
            <v>19</v>
          </cell>
          <cell r="Q115">
            <v>13</v>
          </cell>
          <cell r="S115">
            <v>16</v>
          </cell>
          <cell r="U115">
            <v>48</v>
          </cell>
          <cell r="V115">
            <v>68.571428571428569</v>
          </cell>
        </row>
        <row r="116">
          <cell r="B116" t="str">
            <v>E022-01-0804/2019</v>
          </cell>
          <cell r="C116" t="str">
            <v>Kipkoech Dalton</v>
          </cell>
          <cell r="G116">
            <v>0</v>
          </cell>
          <cell r="J116">
            <v>0</v>
          </cell>
          <cell r="N116">
            <v>0</v>
          </cell>
          <cell r="O116" t="str">
            <v/>
          </cell>
          <cell r="P116">
            <v>11</v>
          </cell>
          <cell r="Q116">
            <v>9</v>
          </cell>
          <cell r="S116">
            <v>2</v>
          </cell>
          <cell r="U116">
            <v>22</v>
          </cell>
          <cell r="V116">
            <v>31.428571428571427</v>
          </cell>
        </row>
        <row r="117">
          <cell r="B117" t="str">
            <v>E022-01-0788/2019</v>
          </cell>
          <cell r="C117" t="str">
            <v>Muchiri Ian Mwangi</v>
          </cell>
          <cell r="G117">
            <v>0</v>
          </cell>
          <cell r="J117">
            <v>0</v>
          </cell>
          <cell r="N117">
            <v>0</v>
          </cell>
          <cell r="O117" t="str">
            <v/>
          </cell>
          <cell r="P117">
            <v>13</v>
          </cell>
          <cell r="Q117">
            <v>9</v>
          </cell>
          <cell r="S117">
            <v>14</v>
          </cell>
          <cell r="U117">
            <v>36</v>
          </cell>
          <cell r="V117">
            <v>51.428571428571431</v>
          </cell>
        </row>
        <row r="118">
          <cell r="B118" t="str">
            <v>E022-01-1855/2018</v>
          </cell>
          <cell r="C118" t="str">
            <v>Nyutu Agnes Gathoni</v>
          </cell>
          <cell r="G118">
            <v>0</v>
          </cell>
          <cell r="J118">
            <v>0</v>
          </cell>
          <cell r="N118">
            <v>0</v>
          </cell>
          <cell r="O118" t="str">
            <v/>
          </cell>
          <cell r="P118">
            <v>8</v>
          </cell>
          <cell r="Q118">
            <v>8</v>
          </cell>
          <cell r="S118">
            <v>12</v>
          </cell>
          <cell r="U118">
            <v>28</v>
          </cell>
          <cell r="V118">
            <v>40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18</v>
          </cell>
          <cell r="E15">
            <v>18</v>
          </cell>
          <cell r="G15">
            <v>9</v>
          </cell>
          <cell r="H15">
            <v>3</v>
          </cell>
          <cell r="I15">
            <v>9</v>
          </cell>
          <cell r="J15">
            <v>2.8235294117647056</v>
          </cell>
          <cell r="K15">
            <v>12</v>
          </cell>
          <cell r="N15">
            <v>9</v>
          </cell>
          <cell r="O15">
            <v>20.8</v>
          </cell>
          <cell r="P15">
            <v>10</v>
          </cell>
          <cell r="Q15">
            <v>18</v>
          </cell>
          <cell r="S15">
            <v>12</v>
          </cell>
          <cell r="U15">
            <v>46.666666666666664</v>
          </cell>
          <cell r="V15">
            <v>67</v>
          </cell>
        </row>
        <row r="16">
          <cell r="B16" t="str">
            <v>E022-01-1013/2020</v>
          </cell>
          <cell r="C16" t="str">
            <v>Stephen Mwangi MAINA</v>
          </cell>
          <cell r="D16">
            <v>17</v>
          </cell>
          <cell r="E16">
            <v>15</v>
          </cell>
          <cell r="G16">
            <v>8</v>
          </cell>
          <cell r="H16">
            <v>4</v>
          </cell>
          <cell r="I16">
            <v>10</v>
          </cell>
          <cell r="J16">
            <v>3.4705882352941178</v>
          </cell>
          <cell r="K16">
            <v>10.5</v>
          </cell>
          <cell r="N16">
            <v>7.875</v>
          </cell>
          <cell r="O16">
            <v>19.3</v>
          </cell>
          <cell r="P16">
            <v>9</v>
          </cell>
          <cell r="Q16">
            <v>12</v>
          </cell>
          <cell r="T16">
            <v>6</v>
          </cell>
          <cell r="U16">
            <v>31.5</v>
          </cell>
          <cell r="V16">
            <v>51</v>
          </cell>
        </row>
        <row r="17">
          <cell r="B17" t="str">
            <v>E022-01-1014/2020</v>
          </cell>
          <cell r="C17" t="str">
            <v>Joseph Kamau WAINAINA</v>
          </cell>
          <cell r="D17">
            <v>14</v>
          </cell>
          <cell r="E17">
            <v>16</v>
          </cell>
          <cell r="G17">
            <v>7.5</v>
          </cell>
          <cell r="H17">
            <v>5</v>
          </cell>
          <cell r="I17">
            <v>11</v>
          </cell>
          <cell r="J17">
            <v>4.117647058823529</v>
          </cell>
          <cell r="K17">
            <v>11.5</v>
          </cell>
          <cell r="N17">
            <v>8.625</v>
          </cell>
          <cell r="O17">
            <v>20.2</v>
          </cell>
          <cell r="P17">
            <v>14</v>
          </cell>
          <cell r="Q17">
            <v>12</v>
          </cell>
          <cell r="S17">
            <v>5.5</v>
          </cell>
          <cell r="U17">
            <v>36.75</v>
          </cell>
          <cell r="V17">
            <v>57</v>
          </cell>
        </row>
        <row r="18">
          <cell r="B18" t="str">
            <v>E022-01-1015/2020</v>
          </cell>
          <cell r="C18" t="str">
            <v>Denis Wanyaga GITAU</v>
          </cell>
          <cell r="D18">
            <v>0</v>
          </cell>
          <cell r="E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10.5</v>
          </cell>
          <cell r="N18">
            <v>7.875</v>
          </cell>
          <cell r="O18">
            <v>7.9</v>
          </cell>
          <cell r="P18">
            <v>2</v>
          </cell>
          <cell r="Q18">
            <v>9</v>
          </cell>
          <cell r="T18">
            <v>1</v>
          </cell>
          <cell r="U18">
            <v>14</v>
          </cell>
          <cell r="V18">
            <v>22</v>
          </cell>
        </row>
        <row r="19">
          <cell r="B19" t="str">
            <v>E022-01-1016/2020</v>
          </cell>
          <cell r="C19" t="str">
            <v>Moses Kimuhu WAITI</v>
          </cell>
          <cell r="D19">
            <v>12</v>
          </cell>
          <cell r="E19">
            <v>15</v>
          </cell>
          <cell r="G19">
            <v>6.75</v>
          </cell>
          <cell r="H19">
            <v>2.5</v>
          </cell>
          <cell r="I19">
            <v>6</v>
          </cell>
          <cell r="J19">
            <v>2.132352941176471</v>
          </cell>
          <cell r="K19">
            <v>13.5</v>
          </cell>
          <cell r="N19">
            <v>10.125</v>
          </cell>
          <cell r="O19">
            <v>19</v>
          </cell>
          <cell r="P19">
            <v>10</v>
          </cell>
          <cell r="Q19">
            <v>12.5</v>
          </cell>
          <cell r="T19">
            <v>3</v>
          </cell>
          <cell r="U19">
            <v>29.75</v>
          </cell>
          <cell r="V19">
            <v>49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12</v>
          </cell>
          <cell r="E20">
            <v>15</v>
          </cell>
          <cell r="G20">
            <v>6.75</v>
          </cell>
          <cell r="H20">
            <v>2.5</v>
          </cell>
          <cell r="I20">
            <v>6</v>
          </cell>
          <cell r="J20">
            <v>2.132352941176471</v>
          </cell>
          <cell r="K20">
            <v>11</v>
          </cell>
          <cell r="N20">
            <v>8.25</v>
          </cell>
          <cell r="O20">
            <v>17.100000000000001</v>
          </cell>
          <cell r="P20">
            <v>12</v>
          </cell>
          <cell r="Q20">
            <v>10</v>
          </cell>
          <cell r="T20">
            <v>1</v>
          </cell>
          <cell r="U20">
            <v>26.833333333333332</v>
          </cell>
          <cell r="V20">
            <v>44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12</v>
          </cell>
          <cell r="E21">
            <v>14</v>
          </cell>
          <cell r="G21">
            <v>6.4999999999999991</v>
          </cell>
          <cell r="H21">
            <v>2.5</v>
          </cell>
          <cell r="I21">
            <v>8</v>
          </cell>
          <cell r="J21">
            <v>2.4264705882352939</v>
          </cell>
          <cell r="K21">
            <v>12</v>
          </cell>
          <cell r="N21">
            <v>9</v>
          </cell>
          <cell r="O21">
            <v>17.899999999999999</v>
          </cell>
          <cell r="P21">
            <v>4.5</v>
          </cell>
          <cell r="Q21">
            <v>6</v>
          </cell>
          <cell r="T21">
            <v>11</v>
          </cell>
          <cell r="U21">
            <v>25.083333333333332</v>
          </cell>
          <cell r="V21">
            <v>43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14</v>
          </cell>
          <cell r="E22">
            <v>15</v>
          </cell>
          <cell r="G22">
            <v>7.25</v>
          </cell>
          <cell r="H22">
            <v>3.5</v>
          </cell>
          <cell r="I22">
            <v>11</v>
          </cell>
          <cell r="J22">
            <v>3.3676470588235299</v>
          </cell>
          <cell r="K22">
            <v>13.5</v>
          </cell>
          <cell r="N22">
            <v>10.125</v>
          </cell>
          <cell r="O22">
            <v>20.7</v>
          </cell>
          <cell r="P22">
            <v>9</v>
          </cell>
          <cell r="Q22">
            <v>7</v>
          </cell>
          <cell r="T22">
            <v>1</v>
          </cell>
          <cell r="U22">
            <v>19.833333333333332</v>
          </cell>
          <cell r="V22">
            <v>41</v>
          </cell>
        </row>
        <row r="23">
          <cell r="B23" t="str">
            <v>E022-01-1021/2020</v>
          </cell>
          <cell r="C23" t="str">
            <v>David Kihara WANGOME</v>
          </cell>
          <cell r="D23">
            <v>16</v>
          </cell>
          <cell r="E23">
            <v>14</v>
          </cell>
          <cell r="G23">
            <v>7.5</v>
          </cell>
          <cell r="H23">
            <v>3</v>
          </cell>
          <cell r="I23">
            <v>8</v>
          </cell>
          <cell r="J23">
            <v>2.6764705882352939</v>
          </cell>
          <cell r="K23">
            <v>11</v>
          </cell>
          <cell r="N23">
            <v>8.25</v>
          </cell>
          <cell r="O23">
            <v>18.399999999999999</v>
          </cell>
          <cell r="P23">
            <v>2</v>
          </cell>
          <cell r="Q23">
            <v>8</v>
          </cell>
          <cell r="T23">
            <v>1</v>
          </cell>
          <cell r="U23">
            <v>12.833333333333334</v>
          </cell>
          <cell r="V23">
            <v>31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14</v>
          </cell>
          <cell r="E24">
            <v>15</v>
          </cell>
          <cell r="G24">
            <v>7.25</v>
          </cell>
          <cell r="H24">
            <v>4</v>
          </cell>
          <cell r="I24">
            <v>11</v>
          </cell>
          <cell r="J24">
            <v>3.6176470588235299</v>
          </cell>
          <cell r="K24">
            <v>11.5</v>
          </cell>
          <cell r="N24">
            <v>8.625</v>
          </cell>
          <cell r="O24">
            <v>19.5</v>
          </cell>
          <cell r="P24">
            <v>3</v>
          </cell>
          <cell r="Q24">
            <v>17.5</v>
          </cell>
          <cell r="T24">
            <v>3</v>
          </cell>
          <cell r="U24">
            <v>27.416666666666668</v>
          </cell>
          <cell r="V24">
            <v>47</v>
          </cell>
        </row>
        <row r="25">
          <cell r="B25" t="str">
            <v>E022-01-1024/2020</v>
          </cell>
          <cell r="C25" t="str">
            <v>John Kabue MUMBI</v>
          </cell>
          <cell r="D25">
            <v>13</v>
          </cell>
          <cell r="E25">
            <v>17</v>
          </cell>
          <cell r="G25">
            <v>7.5</v>
          </cell>
          <cell r="H25">
            <v>4</v>
          </cell>
          <cell r="I25">
            <v>12</v>
          </cell>
          <cell r="J25">
            <v>3.7647058823529411</v>
          </cell>
          <cell r="K25">
            <v>11</v>
          </cell>
          <cell r="N25">
            <v>8.25</v>
          </cell>
          <cell r="O25">
            <v>19.5</v>
          </cell>
          <cell r="P25">
            <v>20</v>
          </cell>
          <cell r="Q25">
            <v>16</v>
          </cell>
          <cell r="T25">
            <v>12</v>
          </cell>
          <cell r="U25">
            <v>56</v>
          </cell>
          <cell r="V25">
            <v>76</v>
          </cell>
        </row>
        <row r="26">
          <cell r="B26" t="str">
            <v>E022-01-1025/2020</v>
          </cell>
          <cell r="C26" t="str">
            <v>David Bundi WAWERU</v>
          </cell>
          <cell r="D26">
            <v>14</v>
          </cell>
          <cell r="E26">
            <v>16</v>
          </cell>
          <cell r="G26">
            <v>7.5</v>
          </cell>
          <cell r="H26">
            <v>0</v>
          </cell>
          <cell r="I26">
            <v>11</v>
          </cell>
          <cell r="J26">
            <v>1.6176470588235294</v>
          </cell>
          <cell r="K26">
            <v>11</v>
          </cell>
          <cell r="N26">
            <v>8.25</v>
          </cell>
          <cell r="O26">
            <v>17.399999999999999</v>
          </cell>
          <cell r="P26">
            <v>16</v>
          </cell>
          <cell r="Q26">
            <v>20</v>
          </cell>
          <cell r="S26">
            <v>9</v>
          </cell>
          <cell r="U26">
            <v>52.5</v>
          </cell>
          <cell r="V26">
            <v>70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13</v>
          </cell>
          <cell r="E27">
            <v>17</v>
          </cell>
          <cell r="G27">
            <v>7.5</v>
          </cell>
          <cell r="H27">
            <v>0</v>
          </cell>
          <cell r="I27">
            <v>6</v>
          </cell>
          <cell r="J27">
            <v>0.88235294117647067</v>
          </cell>
          <cell r="K27">
            <v>11</v>
          </cell>
          <cell r="N27">
            <v>8.25</v>
          </cell>
          <cell r="O27">
            <v>16.600000000000001</v>
          </cell>
          <cell r="P27">
            <v>13.5</v>
          </cell>
          <cell r="Q27">
            <v>7</v>
          </cell>
          <cell r="T27">
            <v>11</v>
          </cell>
          <cell r="U27">
            <v>36.75</v>
          </cell>
          <cell r="V27">
            <v>53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11</v>
          </cell>
          <cell r="E28">
            <v>14</v>
          </cell>
          <cell r="G28">
            <v>6.25</v>
          </cell>
          <cell r="H28">
            <v>5</v>
          </cell>
          <cell r="I28">
            <v>10</v>
          </cell>
          <cell r="J28">
            <v>3.9705882352941178</v>
          </cell>
          <cell r="K28">
            <v>10.5</v>
          </cell>
          <cell r="N28">
            <v>7.875</v>
          </cell>
          <cell r="O28">
            <v>18.100000000000001</v>
          </cell>
          <cell r="P28">
            <v>3</v>
          </cell>
          <cell r="R28">
            <v>7</v>
          </cell>
          <cell r="T28">
            <v>9</v>
          </cell>
          <cell r="U28">
            <v>22.166666666666668</v>
          </cell>
          <cell r="V28">
            <v>40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16</v>
          </cell>
          <cell r="E29">
            <v>14</v>
          </cell>
          <cell r="G29">
            <v>7.5</v>
          </cell>
          <cell r="H29">
            <v>3</v>
          </cell>
          <cell r="I29">
            <v>8</v>
          </cell>
          <cell r="J29">
            <v>2.6764705882352939</v>
          </cell>
          <cell r="K29">
            <v>10.5</v>
          </cell>
          <cell r="N29">
            <v>7.875</v>
          </cell>
          <cell r="O29">
            <v>18.100000000000001</v>
          </cell>
          <cell r="P29">
            <v>12</v>
          </cell>
          <cell r="Q29">
            <v>10</v>
          </cell>
          <cell r="T29">
            <v>2</v>
          </cell>
          <cell r="U29">
            <v>28</v>
          </cell>
          <cell r="V29">
            <v>46</v>
          </cell>
        </row>
        <row r="30">
          <cell r="B30" t="str">
            <v>E022-01-1029/2020</v>
          </cell>
          <cell r="C30" t="str">
            <v>George Muhia NGOTHO</v>
          </cell>
          <cell r="D30">
            <v>15</v>
          </cell>
          <cell r="E30">
            <v>15</v>
          </cell>
          <cell r="G30">
            <v>7.5</v>
          </cell>
          <cell r="H30">
            <v>3</v>
          </cell>
          <cell r="I30">
            <v>7</v>
          </cell>
          <cell r="J30">
            <v>2.5294117647058822</v>
          </cell>
          <cell r="K30">
            <v>11</v>
          </cell>
          <cell r="N30">
            <v>8.25</v>
          </cell>
          <cell r="O30">
            <v>18.3</v>
          </cell>
          <cell r="P30">
            <v>10</v>
          </cell>
          <cell r="Q30">
            <v>9</v>
          </cell>
          <cell r="T30">
            <v>2</v>
          </cell>
          <cell r="U30">
            <v>24.5</v>
          </cell>
          <cell r="V30">
            <v>43</v>
          </cell>
        </row>
        <row r="31">
          <cell r="B31" t="str">
            <v>E022-01-1030/2020</v>
          </cell>
          <cell r="C31" t="str">
            <v>Denis Karanja NJUGUNA</v>
          </cell>
          <cell r="D31">
            <v>18</v>
          </cell>
          <cell r="E31">
            <v>18</v>
          </cell>
          <cell r="G31">
            <v>9</v>
          </cell>
          <cell r="H31">
            <v>3</v>
          </cell>
          <cell r="I31">
            <v>10</v>
          </cell>
          <cell r="J31">
            <v>2.9705882352941178</v>
          </cell>
          <cell r="K31">
            <v>11</v>
          </cell>
          <cell r="N31">
            <v>8.25</v>
          </cell>
          <cell r="O31">
            <v>20.2</v>
          </cell>
          <cell r="P31">
            <v>15</v>
          </cell>
          <cell r="Q31">
            <v>19</v>
          </cell>
          <cell r="T31">
            <v>15</v>
          </cell>
          <cell r="U31">
            <v>57.166666666666664</v>
          </cell>
          <cell r="V31">
            <v>77</v>
          </cell>
        </row>
        <row r="32">
          <cell r="B32" t="str">
            <v>E022-01-1031/2020</v>
          </cell>
          <cell r="C32" t="str">
            <v>Alex Kamau WANGARI</v>
          </cell>
          <cell r="D32">
            <v>13</v>
          </cell>
          <cell r="E32">
            <v>14</v>
          </cell>
          <cell r="G32">
            <v>6.75</v>
          </cell>
          <cell r="H32">
            <v>3</v>
          </cell>
          <cell r="I32">
            <v>6</v>
          </cell>
          <cell r="J32">
            <v>2.3823529411764706</v>
          </cell>
          <cell r="K32">
            <v>11</v>
          </cell>
          <cell r="N32">
            <v>8.25</v>
          </cell>
          <cell r="O32">
            <v>17.399999999999999</v>
          </cell>
          <cell r="P32">
            <v>16</v>
          </cell>
          <cell r="Q32">
            <v>15</v>
          </cell>
          <cell r="S32">
            <v>4</v>
          </cell>
          <cell r="U32">
            <v>40.833333333333336</v>
          </cell>
          <cell r="V32">
            <v>58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9</v>
          </cell>
          <cell r="E33">
            <v>12</v>
          </cell>
          <cell r="G33">
            <v>5.25</v>
          </cell>
          <cell r="H33">
            <v>3</v>
          </cell>
          <cell r="I33">
            <v>6</v>
          </cell>
          <cell r="J33">
            <v>2.3823529411764706</v>
          </cell>
          <cell r="K33">
            <v>11</v>
          </cell>
          <cell r="N33">
            <v>8.25</v>
          </cell>
          <cell r="O33">
            <v>15.9</v>
          </cell>
          <cell r="P33">
            <v>15</v>
          </cell>
          <cell r="R33">
            <v>7</v>
          </cell>
          <cell r="T33">
            <v>14</v>
          </cell>
          <cell r="U33">
            <v>42</v>
          </cell>
          <cell r="V33">
            <v>58</v>
          </cell>
        </row>
        <row r="34">
          <cell r="B34" t="str">
            <v>E022-01-1033/2020</v>
          </cell>
          <cell r="C34" t="str">
            <v>Simon Mwaura GICHIRI</v>
          </cell>
          <cell r="D34">
            <v>12</v>
          </cell>
          <cell r="E34">
            <v>13</v>
          </cell>
          <cell r="G34">
            <v>6.25</v>
          </cell>
          <cell r="H34">
            <v>4</v>
          </cell>
          <cell r="I34">
            <v>6</v>
          </cell>
          <cell r="J34">
            <v>2.882352941176471</v>
          </cell>
          <cell r="K34">
            <v>11</v>
          </cell>
          <cell r="N34">
            <v>8.25</v>
          </cell>
          <cell r="O34">
            <v>17.399999999999999</v>
          </cell>
          <cell r="P34">
            <v>14</v>
          </cell>
          <cell r="Q34">
            <v>18</v>
          </cell>
          <cell r="T34">
            <v>13</v>
          </cell>
          <cell r="U34">
            <v>52.5</v>
          </cell>
          <cell r="V34">
            <v>70</v>
          </cell>
        </row>
        <row r="35">
          <cell r="B35" t="str">
            <v>E022-01-1035/2020</v>
          </cell>
          <cell r="C35" t="str">
            <v>Agnes Mulekye MUTEMI</v>
          </cell>
          <cell r="D35">
            <v>13</v>
          </cell>
          <cell r="E35">
            <v>17</v>
          </cell>
          <cell r="G35">
            <v>7.5</v>
          </cell>
          <cell r="H35">
            <v>3</v>
          </cell>
          <cell r="I35">
            <v>11</v>
          </cell>
          <cell r="J35">
            <v>3.1176470588235294</v>
          </cell>
          <cell r="K35">
            <v>11.5</v>
          </cell>
          <cell r="N35">
            <v>8.625</v>
          </cell>
          <cell r="O35">
            <v>19.2</v>
          </cell>
          <cell r="P35">
            <v>15</v>
          </cell>
          <cell r="Q35">
            <v>12</v>
          </cell>
          <cell r="T35">
            <v>11</v>
          </cell>
          <cell r="U35">
            <v>44.333333333333336</v>
          </cell>
          <cell r="V35">
            <v>64</v>
          </cell>
        </row>
        <row r="36">
          <cell r="B36" t="str">
            <v>E022-01-1038/2020</v>
          </cell>
          <cell r="C36" t="str">
            <v>Ian Kamau NJUGUNA</v>
          </cell>
          <cell r="D36">
            <v>18</v>
          </cell>
          <cell r="E36">
            <v>15</v>
          </cell>
          <cell r="G36">
            <v>8.25</v>
          </cell>
          <cell r="H36">
            <v>3.5</v>
          </cell>
          <cell r="I36">
            <v>8</v>
          </cell>
          <cell r="J36">
            <v>2.9264705882352935</v>
          </cell>
          <cell r="K36">
            <v>12</v>
          </cell>
          <cell r="N36">
            <v>9</v>
          </cell>
          <cell r="O36">
            <v>20.2</v>
          </cell>
          <cell r="P36">
            <v>3</v>
          </cell>
          <cell r="Q36">
            <v>10</v>
          </cell>
          <cell r="T36">
            <v>1</v>
          </cell>
          <cell r="U36">
            <v>16.333333333333332</v>
          </cell>
          <cell r="V36">
            <v>37</v>
          </cell>
        </row>
        <row r="37">
          <cell r="B37" t="str">
            <v>E022-01-1040/2020</v>
          </cell>
          <cell r="C37" t="str">
            <v>Salome Mukuhi KIIRIA</v>
          </cell>
          <cell r="D37">
            <v>13</v>
          </cell>
          <cell r="E37">
            <v>15</v>
          </cell>
          <cell r="G37">
            <v>7</v>
          </cell>
          <cell r="H37">
            <v>3.5</v>
          </cell>
          <cell r="I37">
            <v>11</v>
          </cell>
          <cell r="J37">
            <v>3.3676470588235299</v>
          </cell>
          <cell r="K37">
            <v>11</v>
          </cell>
          <cell r="N37">
            <v>8.25</v>
          </cell>
          <cell r="O37">
            <v>18.600000000000001</v>
          </cell>
          <cell r="P37">
            <v>8</v>
          </cell>
          <cell r="R37">
            <v>14</v>
          </cell>
          <cell r="T37">
            <v>12</v>
          </cell>
          <cell r="U37">
            <v>39.666666666666664</v>
          </cell>
          <cell r="V37">
            <v>58</v>
          </cell>
        </row>
        <row r="38">
          <cell r="B38" t="str">
            <v>E022-01-1041/2020</v>
          </cell>
          <cell r="C38" t="str">
            <v>Moses Mwangi KANGETHE</v>
          </cell>
          <cell r="D38">
            <v>15</v>
          </cell>
          <cell r="E38">
            <v>12</v>
          </cell>
          <cell r="G38">
            <v>6.75</v>
          </cell>
          <cell r="H38">
            <v>3.5</v>
          </cell>
          <cell r="I38">
            <v>10</v>
          </cell>
          <cell r="J38">
            <v>3.2205882352941173</v>
          </cell>
          <cell r="K38">
            <v>11</v>
          </cell>
          <cell r="N38">
            <v>8.25</v>
          </cell>
          <cell r="O38">
            <v>18.2</v>
          </cell>
          <cell r="P38">
            <v>17</v>
          </cell>
          <cell r="Q38">
            <v>15</v>
          </cell>
          <cell r="S38">
            <v>0</v>
          </cell>
          <cell r="U38">
            <v>37.333333333333336</v>
          </cell>
          <cell r="V38">
            <v>56</v>
          </cell>
        </row>
        <row r="39">
          <cell r="B39" t="str">
            <v>E022-01-1042/2020</v>
          </cell>
          <cell r="C39" t="str">
            <v>Stephen Munzyu MAINGI</v>
          </cell>
          <cell r="D39">
            <v>12</v>
          </cell>
          <cell r="E39">
            <v>14</v>
          </cell>
          <cell r="G39">
            <v>6.4999999999999991</v>
          </cell>
          <cell r="H39">
            <v>4</v>
          </cell>
          <cell r="I39">
            <v>8</v>
          </cell>
          <cell r="J39">
            <v>3.1764705882352939</v>
          </cell>
          <cell r="K39">
            <v>10.5</v>
          </cell>
          <cell r="N39">
            <v>7.875</v>
          </cell>
          <cell r="O39">
            <v>17.600000000000001</v>
          </cell>
          <cell r="P39">
            <v>7</v>
          </cell>
          <cell r="Q39">
            <v>7</v>
          </cell>
          <cell r="T39">
            <v>9</v>
          </cell>
          <cell r="U39">
            <v>26.833333333333332</v>
          </cell>
          <cell r="V39">
            <v>44</v>
          </cell>
        </row>
        <row r="40">
          <cell r="B40" t="str">
            <v>E022-01-1043/2020</v>
          </cell>
          <cell r="C40" t="str">
            <v>Amos Sila MULWA</v>
          </cell>
          <cell r="D40">
            <v>12</v>
          </cell>
          <cell r="E40">
            <v>13</v>
          </cell>
          <cell r="G40">
            <v>6.25</v>
          </cell>
          <cell r="H40">
            <v>3.5</v>
          </cell>
          <cell r="I40">
            <v>13</v>
          </cell>
          <cell r="J40">
            <v>3.6617647058823528</v>
          </cell>
          <cell r="K40">
            <v>10.5</v>
          </cell>
          <cell r="N40">
            <v>7.875</v>
          </cell>
          <cell r="O40">
            <v>17.8</v>
          </cell>
          <cell r="P40">
            <v>12</v>
          </cell>
          <cell r="Q40">
            <v>12</v>
          </cell>
          <cell r="S40">
            <v>4.5</v>
          </cell>
          <cell r="U40">
            <v>33.25</v>
          </cell>
          <cell r="V40">
            <v>51</v>
          </cell>
        </row>
        <row r="41">
          <cell r="B41" t="str">
            <v>E022-01-1044/2020</v>
          </cell>
          <cell r="C41" t="str">
            <v>Muthawa KIVAA</v>
          </cell>
          <cell r="D41">
            <v>15</v>
          </cell>
          <cell r="E41">
            <v>13</v>
          </cell>
          <cell r="G41">
            <v>7</v>
          </cell>
          <cell r="H41">
            <v>3.5</v>
          </cell>
          <cell r="I41">
            <v>8</v>
          </cell>
          <cell r="J41">
            <v>2.9264705882352935</v>
          </cell>
          <cell r="K41">
            <v>11</v>
          </cell>
          <cell r="N41">
            <v>8.25</v>
          </cell>
          <cell r="O41">
            <v>18.2</v>
          </cell>
          <cell r="P41">
            <v>19</v>
          </cell>
          <cell r="Q41">
            <v>13</v>
          </cell>
          <cell r="T41">
            <v>10</v>
          </cell>
          <cell r="U41">
            <v>49</v>
          </cell>
          <cell r="V41">
            <v>67</v>
          </cell>
        </row>
        <row r="42">
          <cell r="B42" t="str">
            <v>E022-01-1045/2020</v>
          </cell>
          <cell r="C42" t="str">
            <v>Joshua Maina KAMAU</v>
          </cell>
          <cell r="G42">
            <v>0</v>
          </cell>
          <cell r="H42">
            <v>4</v>
          </cell>
          <cell r="I42">
            <v>8</v>
          </cell>
          <cell r="J42">
            <v>3.1764705882352939</v>
          </cell>
          <cell r="K42">
            <v>12</v>
          </cell>
          <cell r="N42">
            <v>9</v>
          </cell>
          <cell r="O42">
            <v>12.2</v>
          </cell>
          <cell r="U42" t="str">
            <v/>
          </cell>
          <cell r="V42">
            <v>12</v>
          </cell>
        </row>
        <row r="43">
          <cell r="B43" t="str">
            <v>E022-01-1046/2020</v>
          </cell>
          <cell r="C43" t="str">
            <v>Sally Kinya KIMATHI</v>
          </cell>
          <cell r="D43">
            <v>17</v>
          </cell>
          <cell r="E43">
            <v>14</v>
          </cell>
          <cell r="G43">
            <v>7.7499999999999991</v>
          </cell>
          <cell r="H43">
            <v>5</v>
          </cell>
          <cell r="I43">
            <v>12</v>
          </cell>
          <cell r="J43">
            <v>4.264705882352942</v>
          </cell>
          <cell r="K43">
            <v>12</v>
          </cell>
          <cell r="N43">
            <v>9</v>
          </cell>
          <cell r="O43">
            <v>21</v>
          </cell>
          <cell r="P43">
            <v>8</v>
          </cell>
          <cell r="Q43">
            <v>18</v>
          </cell>
          <cell r="S43">
            <v>10</v>
          </cell>
          <cell r="U43">
            <v>42</v>
          </cell>
          <cell r="V43">
            <v>63</v>
          </cell>
        </row>
        <row r="44">
          <cell r="B44" t="str">
            <v>E022-01-1047/2020</v>
          </cell>
          <cell r="C44" t="str">
            <v>Angela Waithera MAINA</v>
          </cell>
          <cell r="D44">
            <v>17</v>
          </cell>
          <cell r="E44">
            <v>14</v>
          </cell>
          <cell r="G44">
            <v>7.7499999999999991</v>
          </cell>
          <cell r="H44">
            <v>4</v>
          </cell>
          <cell r="I44">
            <v>11</v>
          </cell>
          <cell r="J44">
            <v>3.6176470588235299</v>
          </cell>
          <cell r="K44">
            <v>11</v>
          </cell>
          <cell r="N44">
            <v>8.25</v>
          </cell>
          <cell r="O44">
            <v>19.600000000000001</v>
          </cell>
          <cell r="P44">
            <v>9</v>
          </cell>
          <cell r="Q44">
            <v>16</v>
          </cell>
          <cell r="T44">
            <v>4</v>
          </cell>
          <cell r="U44">
            <v>33.833333333333336</v>
          </cell>
          <cell r="V44">
            <v>53</v>
          </cell>
        </row>
        <row r="45">
          <cell r="B45" t="str">
            <v>E022-01-1048/2020</v>
          </cell>
          <cell r="C45" t="str">
            <v>Tony Clinton MUTUMA</v>
          </cell>
          <cell r="D45">
            <v>15</v>
          </cell>
          <cell r="E45">
            <v>15</v>
          </cell>
          <cell r="G45">
            <v>7.5</v>
          </cell>
          <cell r="H45">
            <v>3</v>
          </cell>
          <cell r="I45">
            <v>7</v>
          </cell>
          <cell r="J45">
            <v>2.5294117647058822</v>
          </cell>
          <cell r="K45">
            <v>9.5</v>
          </cell>
          <cell r="N45">
            <v>7.125</v>
          </cell>
          <cell r="O45">
            <v>17.2</v>
          </cell>
          <cell r="P45">
            <v>11</v>
          </cell>
          <cell r="Q45">
            <v>11</v>
          </cell>
          <cell r="T45">
            <v>2</v>
          </cell>
          <cell r="U45">
            <v>28</v>
          </cell>
          <cell r="V45">
            <v>45</v>
          </cell>
        </row>
        <row r="46">
          <cell r="B46" t="str">
            <v>E022-01-1050/2020</v>
          </cell>
          <cell r="C46" t="str">
            <v>Lewis Murithi MWENDA</v>
          </cell>
          <cell r="D46">
            <v>12</v>
          </cell>
          <cell r="E46">
            <v>15</v>
          </cell>
          <cell r="G46">
            <v>6.75</v>
          </cell>
          <cell r="H46">
            <v>3</v>
          </cell>
          <cell r="J46">
            <v>3</v>
          </cell>
          <cell r="K46">
            <v>11</v>
          </cell>
          <cell r="N46">
            <v>8.25</v>
          </cell>
          <cell r="O46">
            <v>18</v>
          </cell>
          <cell r="P46">
            <v>15</v>
          </cell>
          <cell r="Q46">
            <v>14.5</v>
          </cell>
          <cell r="T46">
            <v>7</v>
          </cell>
          <cell r="U46">
            <v>42.583333333333336</v>
          </cell>
          <cell r="V46">
            <v>61</v>
          </cell>
        </row>
        <row r="47">
          <cell r="B47" t="str">
            <v>E022-01-1052/2020</v>
          </cell>
          <cell r="C47" t="str">
            <v>Victor MWIRIGI</v>
          </cell>
          <cell r="D47">
            <v>15</v>
          </cell>
          <cell r="E47">
            <v>13</v>
          </cell>
          <cell r="G47">
            <v>7</v>
          </cell>
          <cell r="H47">
            <v>3.5</v>
          </cell>
          <cell r="I47">
            <v>8</v>
          </cell>
          <cell r="J47">
            <v>2.9264705882352935</v>
          </cell>
          <cell r="K47">
            <v>11</v>
          </cell>
          <cell r="N47">
            <v>8.25</v>
          </cell>
          <cell r="O47">
            <v>18.2</v>
          </cell>
          <cell r="P47">
            <v>16</v>
          </cell>
          <cell r="Q47">
            <v>13</v>
          </cell>
          <cell r="T47">
            <v>9</v>
          </cell>
          <cell r="U47">
            <v>44.333333333333336</v>
          </cell>
          <cell r="V47">
            <v>63</v>
          </cell>
        </row>
        <row r="48">
          <cell r="B48" t="str">
            <v>E022-01-1054/2020</v>
          </cell>
          <cell r="C48" t="str">
            <v>Julius Righa MGHANGA</v>
          </cell>
          <cell r="D48">
            <v>13</v>
          </cell>
          <cell r="E48">
            <v>16</v>
          </cell>
          <cell r="G48">
            <v>7.2500000000000009</v>
          </cell>
          <cell r="H48">
            <v>3</v>
          </cell>
          <cell r="I48">
            <v>9</v>
          </cell>
          <cell r="J48">
            <v>2.8235294117647056</v>
          </cell>
          <cell r="K48">
            <v>11.5</v>
          </cell>
          <cell r="N48">
            <v>8.625</v>
          </cell>
          <cell r="O48">
            <v>18.7</v>
          </cell>
          <cell r="P48">
            <v>16</v>
          </cell>
          <cell r="Q48">
            <v>19</v>
          </cell>
          <cell r="S48">
            <v>15</v>
          </cell>
          <cell r="U48">
            <v>58.333333333333336</v>
          </cell>
          <cell r="V48">
            <v>77</v>
          </cell>
        </row>
        <row r="49">
          <cell r="B49" t="str">
            <v>E022-01-1055/2020</v>
          </cell>
          <cell r="C49" t="str">
            <v>Joe Albert NGIGI</v>
          </cell>
          <cell r="D49">
            <v>16</v>
          </cell>
          <cell r="E49">
            <v>15</v>
          </cell>
          <cell r="G49">
            <v>7.75</v>
          </cell>
          <cell r="H49">
            <v>4</v>
          </cell>
          <cell r="I49">
            <v>10</v>
          </cell>
          <cell r="J49">
            <v>3.4705882352941178</v>
          </cell>
          <cell r="K49">
            <v>11</v>
          </cell>
          <cell r="N49">
            <v>8.25</v>
          </cell>
          <cell r="O49">
            <v>19.5</v>
          </cell>
          <cell r="P49">
            <v>13</v>
          </cell>
          <cell r="Q49">
            <v>11</v>
          </cell>
          <cell r="T49">
            <v>18</v>
          </cell>
          <cell r="U49">
            <v>49</v>
          </cell>
          <cell r="V49">
            <v>69</v>
          </cell>
        </row>
        <row r="50">
          <cell r="B50" t="str">
            <v>E022-01-1056/2020</v>
          </cell>
          <cell r="C50" t="str">
            <v>Michael Adrian NGURU</v>
          </cell>
          <cell r="D50">
            <v>16</v>
          </cell>
          <cell r="E50">
            <v>15</v>
          </cell>
          <cell r="G50">
            <v>7.75</v>
          </cell>
          <cell r="H50">
            <v>4</v>
          </cell>
          <cell r="I50">
            <v>7</v>
          </cell>
          <cell r="J50">
            <v>3.0294117647058827</v>
          </cell>
          <cell r="K50">
            <v>11.5</v>
          </cell>
          <cell r="N50">
            <v>8.625</v>
          </cell>
          <cell r="O50">
            <v>19.399999999999999</v>
          </cell>
          <cell r="P50">
            <v>13</v>
          </cell>
          <cell r="Q50">
            <v>14</v>
          </cell>
          <cell r="T50">
            <v>2</v>
          </cell>
          <cell r="U50">
            <v>33.833333333333336</v>
          </cell>
          <cell r="V50">
            <v>53</v>
          </cell>
        </row>
        <row r="51">
          <cell r="B51" t="str">
            <v>E022-01-1057/2020</v>
          </cell>
          <cell r="C51" t="str">
            <v>Gad Kimathi MURITHI</v>
          </cell>
          <cell r="D51">
            <v>15</v>
          </cell>
          <cell r="E51">
            <v>15</v>
          </cell>
          <cell r="G51">
            <v>7.5</v>
          </cell>
          <cell r="H51">
            <v>4.5</v>
          </cell>
          <cell r="I51">
            <v>7</v>
          </cell>
          <cell r="J51">
            <v>3.2794117647058822</v>
          </cell>
          <cell r="K51">
            <v>10.5</v>
          </cell>
          <cell r="N51">
            <v>7.875</v>
          </cell>
          <cell r="O51">
            <v>18.7</v>
          </cell>
          <cell r="P51">
            <v>9.5</v>
          </cell>
          <cell r="Q51">
            <v>12</v>
          </cell>
          <cell r="T51">
            <v>5.5</v>
          </cell>
          <cell r="U51">
            <v>31.5</v>
          </cell>
          <cell r="V51">
            <v>50</v>
          </cell>
        </row>
        <row r="52">
          <cell r="B52" t="str">
            <v>E022-01-1058/2020</v>
          </cell>
          <cell r="C52" t="str">
            <v>Brighton Kariuki MURANGIRI</v>
          </cell>
          <cell r="D52">
            <v>14</v>
          </cell>
          <cell r="E52">
            <v>13</v>
          </cell>
          <cell r="G52">
            <v>6.75</v>
          </cell>
          <cell r="H52">
            <v>3</v>
          </cell>
          <cell r="I52">
            <v>8</v>
          </cell>
          <cell r="J52">
            <v>2.6764705882352939</v>
          </cell>
          <cell r="K52">
            <v>11</v>
          </cell>
          <cell r="N52">
            <v>8.25</v>
          </cell>
          <cell r="O52">
            <v>17.7</v>
          </cell>
          <cell r="P52">
            <v>11</v>
          </cell>
          <cell r="Q52">
            <v>12</v>
          </cell>
          <cell r="T52">
            <v>10</v>
          </cell>
          <cell r="U52">
            <v>38.5</v>
          </cell>
          <cell r="V52">
            <v>56</v>
          </cell>
        </row>
        <row r="53">
          <cell r="B53" t="str">
            <v>E022-01-1060/2020</v>
          </cell>
          <cell r="C53" t="str">
            <v>Joshua NYANDWAKI</v>
          </cell>
          <cell r="D53">
            <v>18</v>
          </cell>
          <cell r="E53">
            <v>14</v>
          </cell>
          <cell r="G53">
            <v>8</v>
          </cell>
          <cell r="H53">
            <v>3</v>
          </cell>
          <cell r="I53">
            <v>8</v>
          </cell>
          <cell r="J53">
            <v>2.6764705882352939</v>
          </cell>
          <cell r="K53">
            <v>10.5</v>
          </cell>
          <cell r="N53">
            <v>7.875</v>
          </cell>
          <cell r="O53">
            <v>18.600000000000001</v>
          </cell>
          <cell r="P53">
            <v>7.5</v>
          </cell>
          <cell r="Q53">
            <v>11</v>
          </cell>
          <cell r="T53">
            <v>12</v>
          </cell>
          <cell r="U53">
            <v>35.583333333333336</v>
          </cell>
          <cell r="V53">
            <v>54</v>
          </cell>
        </row>
        <row r="54">
          <cell r="B54" t="str">
            <v>E022-01-1061/2020</v>
          </cell>
          <cell r="C54" t="str">
            <v>Wyntone Makomere OMUKA</v>
          </cell>
          <cell r="D54">
            <v>13</v>
          </cell>
          <cell r="E54">
            <v>16</v>
          </cell>
          <cell r="G54">
            <v>7.2500000000000009</v>
          </cell>
          <cell r="H54">
            <v>4</v>
          </cell>
          <cell r="I54">
            <v>8</v>
          </cell>
          <cell r="J54">
            <v>3.1764705882352939</v>
          </cell>
          <cell r="K54">
            <v>12</v>
          </cell>
          <cell r="N54">
            <v>9</v>
          </cell>
          <cell r="O54">
            <v>19.399999999999999</v>
          </cell>
          <cell r="P54">
            <v>2</v>
          </cell>
          <cell r="R54">
            <v>4</v>
          </cell>
          <cell r="T54">
            <v>12</v>
          </cell>
          <cell r="U54">
            <v>21</v>
          </cell>
          <cell r="V54">
            <v>40</v>
          </cell>
        </row>
        <row r="55">
          <cell r="B55" t="str">
            <v>E022-01-1062/2020</v>
          </cell>
          <cell r="C55" t="str">
            <v>Lawrence Kipyegon LANGAT</v>
          </cell>
          <cell r="D55">
            <v>11</v>
          </cell>
          <cell r="E55">
            <v>14</v>
          </cell>
          <cell r="G55">
            <v>6.25</v>
          </cell>
          <cell r="H55">
            <v>0</v>
          </cell>
          <cell r="I55">
            <v>13</v>
          </cell>
          <cell r="J55">
            <v>1.9117647058823528</v>
          </cell>
          <cell r="K55">
            <v>13</v>
          </cell>
          <cell r="N55">
            <v>9.75</v>
          </cell>
          <cell r="O55">
            <v>17.899999999999999</v>
          </cell>
          <cell r="P55">
            <v>13</v>
          </cell>
          <cell r="Q55">
            <v>18</v>
          </cell>
          <cell r="T55">
            <v>8</v>
          </cell>
          <cell r="U55">
            <v>45.5</v>
          </cell>
          <cell r="V55">
            <v>63</v>
          </cell>
        </row>
        <row r="56">
          <cell r="B56" t="str">
            <v>E022-01-1063/2020</v>
          </cell>
          <cell r="C56" t="str">
            <v>Tracy Atieno OCHIENG</v>
          </cell>
          <cell r="D56">
            <v>17</v>
          </cell>
          <cell r="E56">
            <v>14</v>
          </cell>
          <cell r="G56">
            <v>7.7499999999999991</v>
          </cell>
          <cell r="H56">
            <v>4</v>
          </cell>
          <cell r="I56">
            <v>11</v>
          </cell>
          <cell r="J56">
            <v>3.6176470588235299</v>
          </cell>
          <cell r="K56">
            <v>12</v>
          </cell>
          <cell r="N56">
            <v>9</v>
          </cell>
          <cell r="O56">
            <v>20.399999999999999</v>
          </cell>
          <cell r="P56">
            <v>16</v>
          </cell>
          <cell r="R56">
            <v>14</v>
          </cell>
          <cell r="S56">
            <v>11</v>
          </cell>
          <cell r="U56">
            <v>47.833333333333336</v>
          </cell>
          <cell r="V56">
            <v>68</v>
          </cell>
        </row>
        <row r="57">
          <cell r="B57" t="str">
            <v>E022-01-1064/2020</v>
          </cell>
          <cell r="C57" t="str">
            <v>Michael OMOLO</v>
          </cell>
          <cell r="D57">
            <v>16</v>
          </cell>
          <cell r="E57">
            <v>17</v>
          </cell>
          <cell r="G57">
            <v>8.25</v>
          </cell>
          <cell r="H57">
            <v>3</v>
          </cell>
          <cell r="I57">
            <v>11</v>
          </cell>
          <cell r="J57">
            <v>3.1176470588235294</v>
          </cell>
          <cell r="K57">
            <v>11.5</v>
          </cell>
          <cell r="N57">
            <v>8.625</v>
          </cell>
          <cell r="O57">
            <v>20</v>
          </cell>
          <cell r="P57">
            <v>18</v>
          </cell>
          <cell r="Q57">
            <v>20</v>
          </cell>
          <cell r="S57">
            <v>5</v>
          </cell>
          <cell r="U57">
            <v>50.166666666666664</v>
          </cell>
          <cell r="V57">
            <v>70</v>
          </cell>
        </row>
        <row r="58">
          <cell r="B58" t="str">
            <v>E022-01-1065/2020</v>
          </cell>
          <cell r="C58" t="str">
            <v>Brian Kiprono KOTON</v>
          </cell>
          <cell r="D58">
            <v>15</v>
          </cell>
          <cell r="E58">
            <v>12</v>
          </cell>
          <cell r="G58">
            <v>6.75</v>
          </cell>
          <cell r="H58">
            <v>4.5</v>
          </cell>
          <cell r="I58">
            <v>9</v>
          </cell>
          <cell r="J58">
            <v>3.5735294117647061</v>
          </cell>
          <cell r="K58">
            <v>11</v>
          </cell>
          <cell r="N58">
            <v>8.25</v>
          </cell>
          <cell r="O58">
            <v>18.600000000000001</v>
          </cell>
          <cell r="P58">
            <v>5</v>
          </cell>
          <cell r="Q58">
            <v>19</v>
          </cell>
          <cell r="T58">
            <v>11</v>
          </cell>
          <cell r="U58">
            <v>40.833333333333336</v>
          </cell>
          <cell r="V58">
            <v>59</v>
          </cell>
        </row>
        <row r="59">
          <cell r="B59" t="str">
            <v>E022-01-1066/2020</v>
          </cell>
          <cell r="C59" t="str">
            <v>Christopher GITAU</v>
          </cell>
          <cell r="D59">
            <v>13</v>
          </cell>
          <cell r="E59">
            <v>14</v>
          </cell>
          <cell r="G59">
            <v>6.75</v>
          </cell>
          <cell r="H59">
            <v>3</v>
          </cell>
          <cell r="J59">
            <v>3</v>
          </cell>
          <cell r="K59">
            <v>11</v>
          </cell>
          <cell r="N59">
            <v>8.25</v>
          </cell>
          <cell r="O59">
            <v>18</v>
          </cell>
          <cell r="P59">
            <v>13</v>
          </cell>
          <cell r="Q59">
            <v>1</v>
          </cell>
          <cell r="S59">
            <v>12</v>
          </cell>
          <cell r="U59">
            <v>30.333333333333332</v>
          </cell>
          <cell r="V59">
            <v>48</v>
          </cell>
        </row>
        <row r="60">
          <cell r="B60" t="str">
            <v>E022-01-1067/2020</v>
          </cell>
          <cell r="C60" t="str">
            <v>Florence Auma ODERO</v>
          </cell>
          <cell r="D60">
            <v>15</v>
          </cell>
          <cell r="E60">
            <v>12</v>
          </cell>
          <cell r="G60">
            <v>6.75</v>
          </cell>
          <cell r="H60">
            <v>3</v>
          </cell>
          <cell r="I60">
            <v>8</v>
          </cell>
          <cell r="J60">
            <v>2.6764705882352939</v>
          </cell>
          <cell r="K60">
            <v>13.5</v>
          </cell>
          <cell r="N60">
            <v>10.125</v>
          </cell>
          <cell r="O60">
            <v>19.600000000000001</v>
          </cell>
          <cell r="P60">
            <v>7</v>
          </cell>
          <cell r="Q60">
            <v>14</v>
          </cell>
          <cell r="S60">
            <v>2.5</v>
          </cell>
          <cell r="U60">
            <v>27.416666666666668</v>
          </cell>
          <cell r="V60">
            <v>47</v>
          </cell>
        </row>
        <row r="61">
          <cell r="B61" t="str">
            <v>E022-01-1068/2020</v>
          </cell>
          <cell r="C61" t="str">
            <v>Nicholus Kamau NG'ANG'A</v>
          </cell>
          <cell r="D61">
            <v>14</v>
          </cell>
          <cell r="E61">
            <v>15</v>
          </cell>
          <cell r="G61">
            <v>7.25</v>
          </cell>
          <cell r="H61">
            <v>0</v>
          </cell>
          <cell r="I61">
            <v>8</v>
          </cell>
          <cell r="J61">
            <v>1.1764705882352942</v>
          </cell>
          <cell r="K61">
            <v>11</v>
          </cell>
          <cell r="N61">
            <v>8.25</v>
          </cell>
          <cell r="O61">
            <v>16.7</v>
          </cell>
          <cell r="P61">
            <v>6</v>
          </cell>
          <cell r="Q61">
            <v>17</v>
          </cell>
          <cell r="T61">
            <v>10.5</v>
          </cell>
          <cell r="U61">
            <v>39.083333333333336</v>
          </cell>
          <cell r="V61">
            <v>56</v>
          </cell>
        </row>
        <row r="62">
          <cell r="B62" t="str">
            <v>E022-01-1069/2020</v>
          </cell>
          <cell r="C62" t="str">
            <v>Raymond KILONZO</v>
          </cell>
          <cell r="D62">
            <v>14</v>
          </cell>
          <cell r="E62">
            <v>15</v>
          </cell>
          <cell r="G62">
            <v>7.25</v>
          </cell>
          <cell r="H62">
            <v>4.5</v>
          </cell>
          <cell r="I62">
            <v>12</v>
          </cell>
          <cell r="J62">
            <v>4.0147058823529411</v>
          </cell>
          <cell r="K62">
            <v>13.5</v>
          </cell>
          <cell r="N62">
            <v>10.125</v>
          </cell>
          <cell r="O62">
            <v>21.4</v>
          </cell>
          <cell r="P62">
            <v>12</v>
          </cell>
          <cell r="Q62">
            <v>14</v>
          </cell>
          <cell r="S62">
            <v>9</v>
          </cell>
          <cell r="U62">
            <v>40.833333333333336</v>
          </cell>
          <cell r="V62">
            <v>62</v>
          </cell>
        </row>
        <row r="63">
          <cell r="B63" t="str">
            <v>E022-01-1070/2020</v>
          </cell>
          <cell r="C63" t="str">
            <v>Benclinton Makembu MURIITHI</v>
          </cell>
          <cell r="D63">
            <v>18</v>
          </cell>
          <cell r="E63">
            <v>18</v>
          </cell>
          <cell r="G63">
            <v>9</v>
          </cell>
          <cell r="H63">
            <v>3</v>
          </cell>
          <cell r="I63">
            <v>9</v>
          </cell>
          <cell r="J63">
            <v>2.8235294117647056</v>
          </cell>
          <cell r="K63">
            <v>12</v>
          </cell>
          <cell r="N63">
            <v>9</v>
          </cell>
          <cell r="O63">
            <v>20.8</v>
          </cell>
          <cell r="P63">
            <v>10</v>
          </cell>
          <cell r="Q63">
            <v>9</v>
          </cell>
          <cell r="S63">
            <v>10</v>
          </cell>
          <cell r="U63">
            <v>33.833333333333336</v>
          </cell>
          <cell r="V63">
            <v>55</v>
          </cell>
        </row>
        <row r="64">
          <cell r="B64" t="str">
            <v>E022-01-1071/2020</v>
          </cell>
          <cell r="C64" t="str">
            <v>David Karanja MWANGI</v>
          </cell>
          <cell r="D64">
            <v>14</v>
          </cell>
          <cell r="E64">
            <v>15</v>
          </cell>
          <cell r="G64">
            <v>7.25</v>
          </cell>
          <cell r="H64">
            <v>4.5</v>
          </cell>
          <cell r="I64">
            <v>12</v>
          </cell>
          <cell r="J64">
            <v>4.0147058823529411</v>
          </cell>
          <cell r="K64">
            <v>12</v>
          </cell>
          <cell r="N64">
            <v>9</v>
          </cell>
          <cell r="O64">
            <v>20.3</v>
          </cell>
          <cell r="P64">
            <v>11</v>
          </cell>
          <cell r="Q64">
            <v>13</v>
          </cell>
          <cell r="T64">
            <v>10.5</v>
          </cell>
          <cell r="U64">
            <v>40.25</v>
          </cell>
          <cell r="V64">
            <v>61</v>
          </cell>
        </row>
        <row r="65">
          <cell r="B65" t="str">
            <v>E022-01-1072/2020</v>
          </cell>
          <cell r="C65" t="str">
            <v>Austin Kaburia KIBAARA</v>
          </cell>
          <cell r="D65">
            <v>17</v>
          </cell>
          <cell r="E65">
            <v>15</v>
          </cell>
          <cell r="G65">
            <v>8</v>
          </cell>
          <cell r="J65">
            <v>0</v>
          </cell>
          <cell r="K65">
            <v>12</v>
          </cell>
          <cell r="N65">
            <v>9</v>
          </cell>
          <cell r="O65">
            <v>17</v>
          </cell>
          <cell r="P65">
            <v>3.5</v>
          </cell>
          <cell r="Q65">
            <v>15</v>
          </cell>
          <cell r="T65">
            <v>13</v>
          </cell>
          <cell r="U65">
            <v>36.75</v>
          </cell>
          <cell r="V65">
            <v>54</v>
          </cell>
        </row>
        <row r="66">
          <cell r="B66" t="str">
            <v>E022-01-1074/2020</v>
          </cell>
          <cell r="C66" t="str">
            <v>Ian Kiptoo ROTICH</v>
          </cell>
          <cell r="D66">
            <v>14</v>
          </cell>
          <cell r="E66">
            <v>8</v>
          </cell>
          <cell r="G66">
            <v>5.5</v>
          </cell>
          <cell r="H66">
            <v>3</v>
          </cell>
          <cell r="I66">
            <v>10</v>
          </cell>
          <cell r="J66">
            <v>2.9705882352941178</v>
          </cell>
          <cell r="K66">
            <v>11</v>
          </cell>
          <cell r="N66">
            <v>8.25</v>
          </cell>
          <cell r="O66">
            <v>16.7</v>
          </cell>
          <cell r="P66">
            <v>11</v>
          </cell>
          <cell r="Q66">
            <v>19</v>
          </cell>
          <cell r="T66">
            <v>2</v>
          </cell>
          <cell r="U66">
            <v>37.333333333333336</v>
          </cell>
          <cell r="V66">
            <v>54</v>
          </cell>
        </row>
        <row r="67">
          <cell r="B67" t="str">
            <v>E022-01-1075/2020</v>
          </cell>
          <cell r="C67" t="str">
            <v>Kiprotich Don KIPTANUI</v>
          </cell>
          <cell r="D67">
            <v>11</v>
          </cell>
          <cell r="E67">
            <v>14</v>
          </cell>
          <cell r="G67">
            <v>6.25</v>
          </cell>
          <cell r="H67">
            <v>5</v>
          </cell>
          <cell r="I67">
            <v>9</v>
          </cell>
          <cell r="J67">
            <v>3.8235294117647056</v>
          </cell>
          <cell r="K67">
            <v>11.5</v>
          </cell>
          <cell r="N67">
            <v>8.625</v>
          </cell>
          <cell r="O67">
            <v>18.7</v>
          </cell>
          <cell r="P67">
            <v>11</v>
          </cell>
          <cell r="Q67">
            <v>14</v>
          </cell>
          <cell r="T67">
            <v>9</v>
          </cell>
          <cell r="U67">
            <v>39.666666666666664</v>
          </cell>
          <cell r="V67">
            <v>58</v>
          </cell>
        </row>
        <row r="68">
          <cell r="B68" t="str">
            <v>E022-01-1076/2020</v>
          </cell>
          <cell r="C68" t="str">
            <v>Victory Ayuma SITATI</v>
          </cell>
          <cell r="D68">
            <v>18</v>
          </cell>
          <cell r="E68">
            <v>15</v>
          </cell>
          <cell r="G68">
            <v>8.25</v>
          </cell>
          <cell r="H68">
            <v>4.5</v>
          </cell>
          <cell r="I68">
            <v>8</v>
          </cell>
          <cell r="J68">
            <v>3.4264705882352944</v>
          </cell>
          <cell r="K68">
            <v>13.5</v>
          </cell>
          <cell r="N68">
            <v>10.125</v>
          </cell>
          <cell r="O68">
            <v>21.8</v>
          </cell>
          <cell r="P68">
            <v>3</v>
          </cell>
          <cell r="Q68">
            <v>16</v>
          </cell>
          <cell r="T68">
            <v>5</v>
          </cell>
          <cell r="U68">
            <v>28</v>
          </cell>
          <cell r="V68">
            <v>50</v>
          </cell>
        </row>
        <row r="69">
          <cell r="B69" t="str">
            <v>E022-01-1077/2020</v>
          </cell>
          <cell r="C69" t="str">
            <v>Emmanuel Kimeres KAPKONI</v>
          </cell>
          <cell r="D69">
            <v>14</v>
          </cell>
          <cell r="E69">
            <v>16</v>
          </cell>
          <cell r="G69">
            <v>7.5</v>
          </cell>
          <cell r="H69">
            <v>4</v>
          </cell>
          <cell r="I69">
            <v>12</v>
          </cell>
          <cell r="J69">
            <v>3.7647058823529411</v>
          </cell>
          <cell r="K69">
            <v>12</v>
          </cell>
          <cell r="N69">
            <v>9</v>
          </cell>
          <cell r="O69">
            <v>20.3</v>
          </cell>
          <cell r="P69">
            <v>15</v>
          </cell>
          <cell r="Q69">
            <v>14</v>
          </cell>
          <cell r="S69">
            <v>12</v>
          </cell>
          <cell r="U69">
            <v>47.833333333333336</v>
          </cell>
          <cell r="V69">
            <v>68</v>
          </cell>
        </row>
        <row r="70">
          <cell r="B70" t="str">
            <v>E022-01-1078/2020</v>
          </cell>
          <cell r="C70" t="str">
            <v>Collins Kipkogei KIPLAGAT</v>
          </cell>
          <cell r="D70">
            <v>13</v>
          </cell>
          <cell r="E70">
            <v>14</v>
          </cell>
          <cell r="G70">
            <v>6.75</v>
          </cell>
          <cell r="H70">
            <v>3</v>
          </cell>
          <cell r="I70">
            <v>10</v>
          </cell>
          <cell r="J70">
            <v>2.9705882352941178</v>
          </cell>
          <cell r="K70">
            <v>13.5</v>
          </cell>
          <cell r="N70">
            <v>10.125</v>
          </cell>
          <cell r="O70">
            <v>19.8</v>
          </cell>
          <cell r="P70">
            <v>17</v>
          </cell>
          <cell r="Q70">
            <v>18</v>
          </cell>
          <cell r="S70">
            <v>19</v>
          </cell>
          <cell r="U70">
            <v>63</v>
          </cell>
          <cell r="V70">
            <v>83</v>
          </cell>
        </row>
        <row r="71">
          <cell r="B71" t="str">
            <v>E022-01-1079/2020</v>
          </cell>
          <cell r="C71" t="str">
            <v>Seth Baraka WEKESA</v>
          </cell>
          <cell r="D71">
            <v>16</v>
          </cell>
          <cell r="E71">
            <v>18</v>
          </cell>
          <cell r="G71">
            <v>8.5</v>
          </cell>
          <cell r="H71">
            <v>4</v>
          </cell>
          <cell r="I71">
            <v>7</v>
          </cell>
          <cell r="J71">
            <v>3.0294117647058827</v>
          </cell>
          <cell r="K71">
            <v>12</v>
          </cell>
          <cell r="N71">
            <v>9</v>
          </cell>
          <cell r="O71">
            <v>20.5</v>
          </cell>
          <cell r="P71">
            <v>3</v>
          </cell>
          <cell r="R71">
            <v>6</v>
          </cell>
          <cell r="T71">
            <v>15</v>
          </cell>
          <cell r="U71">
            <v>28</v>
          </cell>
          <cell r="V71">
            <v>49</v>
          </cell>
        </row>
        <row r="72">
          <cell r="B72" t="str">
            <v>E022-01-1080/2020</v>
          </cell>
          <cell r="C72" t="str">
            <v>Collins Mumo MANTHI</v>
          </cell>
          <cell r="D72">
            <v>14</v>
          </cell>
          <cell r="E72">
            <v>8</v>
          </cell>
          <cell r="G72">
            <v>5.5</v>
          </cell>
          <cell r="H72">
            <v>3</v>
          </cell>
          <cell r="I72">
            <v>12</v>
          </cell>
          <cell r="J72">
            <v>3.2647058823529411</v>
          </cell>
          <cell r="K72">
            <v>12</v>
          </cell>
          <cell r="N72">
            <v>9</v>
          </cell>
          <cell r="O72">
            <v>17.8</v>
          </cell>
          <cell r="P72">
            <v>10.5</v>
          </cell>
          <cell r="Q72">
            <v>9</v>
          </cell>
          <cell r="T72">
            <v>8</v>
          </cell>
          <cell r="U72">
            <v>32.083333333333336</v>
          </cell>
          <cell r="V72">
            <v>50</v>
          </cell>
        </row>
        <row r="73">
          <cell r="B73" t="str">
            <v>E022-01-1081/2020</v>
          </cell>
          <cell r="C73" t="str">
            <v>Davies Musheni SHISIA</v>
          </cell>
          <cell r="D73">
            <v>18</v>
          </cell>
          <cell r="E73">
            <v>15</v>
          </cell>
          <cell r="G73">
            <v>8.25</v>
          </cell>
          <cell r="H73">
            <v>4</v>
          </cell>
          <cell r="I73">
            <v>11</v>
          </cell>
          <cell r="J73">
            <v>3.6176470588235299</v>
          </cell>
          <cell r="K73">
            <v>12</v>
          </cell>
          <cell r="N73">
            <v>9</v>
          </cell>
          <cell r="O73">
            <v>20.9</v>
          </cell>
          <cell r="P73">
            <v>9</v>
          </cell>
          <cell r="Q73">
            <v>9</v>
          </cell>
          <cell r="T73">
            <v>9</v>
          </cell>
          <cell r="U73">
            <v>31.5</v>
          </cell>
          <cell r="V73">
            <v>52</v>
          </cell>
        </row>
        <row r="74">
          <cell r="B74" t="str">
            <v>E022-01-1082/2020</v>
          </cell>
          <cell r="C74" t="str">
            <v>Ray Wafula WEKESA</v>
          </cell>
          <cell r="D74">
            <v>16</v>
          </cell>
          <cell r="E74">
            <v>18</v>
          </cell>
          <cell r="G74">
            <v>8.5</v>
          </cell>
          <cell r="H74">
            <v>4</v>
          </cell>
          <cell r="I74">
            <v>7</v>
          </cell>
          <cell r="J74">
            <v>3.0294117647058827</v>
          </cell>
          <cell r="K74">
            <v>13.5</v>
          </cell>
          <cell r="N74">
            <v>10.125</v>
          </cell>
          <cell r="O74">
            <v>21.7</v>
          </cell>
          <cell r="P74">
            <v>7</v>
          </cell>
          <cell r="Q74">
            <v>8</v>
          </cell>
          <cell r="T74">
            <v>15</v>
          </cell>
          <cell r="U74">
            <v>35</v>
          </cell>
          <cell r="V74">
            <v>57</v>
          </cell>
        </row>
        <row r="75">
          <cell r="B75" t="str">
            <v>E022-01-1083/2020</v>
          </cell>
          <cell r="C75" t="str">
            <v>Randy Baraka Mumelo SIMIYU</v>
          </cell>
          <cell r="D75">
            <v>16</v>
          </cell>
          <cell r="E75">
            <v>15</v>
          </cell>
          <cell r="G75">
            <v>7.75</v>
          </cell>
          <cell r="H75">
            <v>3</v>
          </cell>
          <cell r="I75">
            <v>10</v>
          </cell>
          <cell r="J75">
            <v>2.9705882352941178</v>
          </cell>
          <cell r="K75">
            <v>12</v>
          </cell>
          <cell r="N75">
            <v>9</v>
          </cell>
          <cell r="O75">
            <v>19.7</v>
          </cell>
          <cell r="P75">
            <v>16</v>
          </cell>
          <cell r="Q75">
            <v>12</v>
          </cell>
          <cell r="T75">
            <v>7</v>
          </cell>
          <cell r="U75">
            <v>40.833333333333336</v>
          </cell>
          <cell r="V75">
            <v>61</v>
          </cell>
        </row>
        <row r="76">
          <cell r="B76" t="str">
            <v>E022-01-1084/2020</v>
          </cell>
          <cell r="C76" t="str">
            <v>Farries Ngai SEDA</v>
          </cell>
          <cell r="D76">
            <v>14</v>
          </cell>
          <cell r="E76">
            <v>15</v>
          </cell>
          <cell r="G76">
            <v>7.25</v>
          </cell>
          <cell r="H76">
            <v>4</v>
          </cell>
          <cell r="I76">
            <v>11</v>
          </cell>
          <cell r="J76">
            <v>3.6176470588235299</v>
          </cell>
          <cell r="K76">
            <v>11.5</v>
          </cell>
          <cell r="N76">
            <v>8.625</v>
          </cell>
          <cell r="O76">
            <v>19.5</v>
          </cell>
          <cell r="P76">
            <v>9</v>
          </cell>
          <cell r="Q76">
            <v>20</v>
          </cell>
          <cell r="T76">
            <v>4</v>
          </cell>
          <cell r="U76">
            <v>38.5</v>
          </cell>
          <cell r="V76">
            <v>58</v>
          </cell>
        </row>
        <row r="77">
          <cell r="B77" t="str">
            <v>E022-01-1085/2020</v>
          </cell>
          <cell r="C77" t="str">
            <v>Kelvin Ochieng OMONDI</v>
          </cell>
          <cell r="D77">
            <v>17</v>
          </cell>
          <cell r="E77">
            <v>14</v>
          </cell>
          <cell r="G77">
            <v>7.7499999999999991</v>
          </cell>
          <cell r="H77">
            <v>3.5</v>
          </cell>
          <cell r="I77">
            <v>9</v>
          </cell>
          <cell r="J77">
            <v>3.0735294117647061</v>
          </cell>
          <cell r="K77">
            <v>13</v>
          </cell>
          <cell r="N77">
            <v>9.75</v>
          </cell>
          <cell r="O77">
            <v>20.6</v>
          </cell>
          <cell r="P77">
            <v>6</v>
          </cell>
          <cell r="Q77">
            <v>20</v>
          </cell>
          <cell r="T77">
            <v>2</v>
          </cell>
          <cell r="U77">
            <v>32.666666666666664</v>
          </cell>
          <cell r="V77">
            <v>53</v>
          </cell>
        </row>
        <row r="78">
          <cell r="B78" t="str">
            <v>E022-01-1086/2020</v>
          </cell>
          <cell r="C78" t="str">
            <v>Rony Oronje ONYANGO</v>
          </cell>
          <cell r="D78">
            <v>17</v>
          </cell>
          <cell r="E78">
            <v>14</v>
          </cell>
          <cell r="G78">
            <v>7.7499999999999991</v>
          </cell>
          <cell r="H78">
            <v>4.5</v>
          </cell>
          <cell r="I78">
            <v>12</v>
          </cell>
          <cell r="J78">
            <v>4.0147058823529411</v>
          </cell>
          <cell r="K78">
            <v>13</v>
          </cell>
          <cell r="N78">
            <v>9.75</v>
          </cell>
          <cell r="O78">
            <v>21.5</v>
          </cell>
          <cell r="P78">
            <v>16</v>
          </cell>
          <cell r="Q78">
            <v>9</v>
          </cell>
          <cell r="S78">
            <v>10</v>
          </cell>
          <cell r="U78">
            <v>40.833333333333336</v>
          </cell>
          <cell r="V78">
            <v>62</v>
          </cell>
        </row>
        <row r="79">
          <cell r="B79" t="str">
            <v>E022-01-1087/2020</v>
          </cell>
          <cell r="C79" t="str">
            <v>Geoffrey Elly NISSI</v>
          </cell>
          <cell r="D79">
            <v>16</v>
          </cell>
          <cell r="E79">
            <v>17</v>
          </cell>
          <cell r="G79">
            <v>8.25</v>
          </cell>
          <cell r="H79">
            <v>3.5</v>
          </cell>
          <cell r="I79">
            <v>9</v>
          </cell>
          <cell r="J79">
            <v>3.0735294117647061</v>
          </cell>
          <cell r="K79">
            <v>11</v>
          </cell>
          <cell r="N79">
            <v>8.25</v>
          </cell>
          <cell r="O79">
            <v>19.600000000000001</v>
          </cell>
          <cell r="P79">
            <v>18</v>
          </cell>
          <cell r="Q79">
            <v>9</v>
          </cell>
          <cell r="S79">
            <v>11.5</v>
          </cell>
          <cell r="U79">
            <v>44.916666666666664</v>
          </cell>
          <cell r="V79">
            <v>65</v>
          </cell>
        </row>
        <row r="80">
          <cell r="B80" t="str">
            <v>E022-01-1089/2020</v>
          </cell>
          <cell r="C80" t="str">
            <v>David MISANGO</v>
          </cell>
          <cell r="D80">
            <v>15</v>
          </cell>
          <cell r="E80">
            <v>15</v>
          </cell>
          <cell r="G80">
            <v>7.5</v>
          </cell>
          <cell r="H80">
            <v>4.5</v>
          </cell>
          <cell r="J80">
            <v>4.5</v>
          </cell>
          <cell r="K80">
            <v>13</v>
          </cell>
          <cell r="N80">
            <v>9.75</v>
          </cell>
          <cell r="O80">
            <v>21.8</v>
          </cell>
          <cell r="P80">
            <v>13</v>
          </cell>
          <cell r="Q80">
            <v>12.5</v>
          </cell>
          <cell r="S80">
            <v>7</v>
          </cell>
          <cell r="U80">
            <v>37.916666666666664</v>
          </cell>
          <cell r="V80">
            <v>60</v>
          </cell>
        </row>
        <row r="81">
          <cell r="B81" t="str">
            <v>E022-01-1090/2020</v>
          </cell>
          <cell r="C81" t="str">
            <v>Ignatius Kiptoo RUTO</v>
          </cell>
          <cell r="D81">
            <v>16</v>
          </cell>
          <cell r="E81">
            <v>17</v>
          </cell>
          <cell r="G81">
            <v>8.25</v>
          </cell>
          <cell r="H81">
            <v>4.5</v>
          </cell>
          <cell r="I81">
            <v>11</v>
          </cell>
          <cell r="J81">
            <v>3.8676470588235294</v>
          </cell>
          <cell r="K81">
            <v>13</v>
          </cell>
          <cell r="N81">
            <v>9.75</v>
          </cell>
          <cell r="O81">
            <v>21.9</v>
          </cell>
          <cell r="P81">
            <v>16</v>
          </cell>
          <cell r="Q81">
            <v>20</v>
          </cell>
          <cell r="T81">
            <v>16</v>
          </cell>
          <cell r="U81">
            <v>60.666666666666664</v>
          </cell>
          <cell r="V81">
            <v>83</v>
          </cell>
        </row>
        <row r="82">
          <cell r="B82" t="str">
            <v>E022-01-1163/2020</v>
          </cell>
          <cell r="C82" t="str">
            <v>Caleb Luhombo</v>
          </cell>
          <cell r="D82">
            <v>16</v>
          </cell>
          <cell r="E82">
            <v>17</v>
          </cell>
          <cell r="G82">
            <v>8.25</v>
          </cell>
          <cell r="H82">
            <v>3</v>
          </cell>
          <cell r="I82">
            <v>11</v>
          </cell>
          <cell r="J82">
            <v>3.1176470588235294</v>
          </cell>
          <cell r="K82">
            <v>13.5</v>
          </cell>
          <cell r="N82">
            <v>10.125</v>
          </cell>
          <cell r="O82">
            <v>21.5</v>
          </cell>
          <cell r="P82">
            <v>10</v>
          </cell>
          <cell r="Q82">
            <v>15</v>
          </cell>
          <cell r="S82">
            <v>5.5</v>
          </cell>
          <cell r="U82">
            <v>35.583333333333336</v>
          </cell>
          <cell r="V82">
            <v>57</v>
          </cell>
        </row>
        <row r="83">
          <cell r="B83" t="str">
            <v>E022-01-1167/2020</v>
          </cell>
          <cell r="C83" t="str">
            <v>Nicolas Kipchumba TANUI</v>
          </cell>
          <cell r="D83">
            <v>16</v>
          </cell>
          <cell r="E83">
            <v>17</v>
          </cell>
          <cell r="G83">
            <v>8.25</v>
          </cell>
          <cell r="H83">
            <v>3.5</v>
          </cell>
          <cell r="I83">
            <v>9</v>
          </cell>
          <cell r="J83">
            <v>3.0735294117647061</v>
          </cell>
          <cell r="K83">
            <v>12</v>
          </cell>
          <cell r="N83">
            <v>9</v>
          </cell>
          <cell r="O83">
            <v>20.3</v>
          </cell>
          <cell r="P83">
            <v>12.5</v>
          </cell>
          <cell r="Q83">
            <v>16.5</v>
          </cell>
          <cell r="S83">
            <v>9.5</v>
          </cell>
          <cell r="U83">
            <v>44.916666666666664</v>
          </cell>
          <cell r="V83">
            <v>65</v>
          </cell>
        </row>
        <row r="84">
          <cell r="B84" t="str">
            <v>E022-01-1594/2020</v>
          </cell>
          <cell r="C84" t="str">
            <v>Joash KIPROTICH</v>
          </cell>
          <cell r="D84">
            <v>13</v>
          </cell>
          <cell r="E84">
            <v>16</v>
          </cell>
          <cell r="G84">
            <v>7.2500000000000009</v>
          </cell>
          <cell r="H84">
            <v>3</v>
          </cell>
          <cell r="I84">
            <v>9</v>
          </cell>
          <cell r="J84">
            <v>2.8235294117647056</v>
          </cell>
          <cell r="K84">
            <v>11</v>
          </cell>
          <cell r="N84">
            <v>8.25</v>
          </cell>
          <cell r="O84">
            <v>18.3</v>
          </cell>
          <cell r="P84">
            <v>11</v>
          </cell>
          <cell r="Q84">
            <v>20</v>
          </cell>
          <cell r="T84">
            <v>11</v>
          </cell>
          <cell r="U84">
            <v>49</v>
          </cell>
          <cell r="V84">
            <v>67</v>
          </cell>
        </row>
        <row r="85">
          <cell r="B85" t="str">
            <v>E022-01-2101/2020</v>
          </cell>
          <cell r="C85" t="str">
            <v>Brian Mwangala AYEKHA</v>
          </cell>
          <cell r="D85">
            <v>12</v>
          </cell>
          <cell r="E85">
            <v>15</v>
          </cell>
          <cell r="G85">
            <v>6.75</v>
          </cell>
          <cell r="H85">
            <v>3</v>
          </cell>
          <cell r="I85">
            <v>9</v>
          </cell>
          <cell r="J85">
            <v>2.8235294117647056</v>
          </cell>
          <cell r="K85">
            <v>13.5</v>
          </cell>
          <cell r="N85">
            <v>10.125</v>
          </cell>
          <cell r="O85">
            <v>19.7</v>
          </cell>
          <cell r="P85">
            <v>12</v>
          </cell>
          <cell r="Q85">
            <v>15</v>
          </cell>
          <cell r="T85">
            <v>6</v>
          </cell>
          <cell r="U85">
            <v>38.5</v>
          </cell>
          <cell r="V85">
            <v>58</v>
          </cell>
        </row>
        <row r="86">
          <cell r="B86" t="str">
            <v>E022-01-2108/2020</v>
          </cell>
          <cell r="C86" t="str">
            <v>Benson Mwendwa KILEI</v>
          </cell>
          <cell r="D86">
            <v>9</v>
          </cell>
          <cell r="E86">
            <v>12</v>
          </cell>
          <cell r="G86">
            <v>5.25</v>
          </cell>
          <cell r="H86">
            <v>4</v>
          </cell>
          <cell r="I86">
            <v>7</v>
          </cell>
          <cell r="J86">
            <v>3.0294117647058827</v>
          </cell>
          <cell r="K86">
            <v>13</v>
          </cell>
          <cell r="N86">
            <v>9.75</v>
          </cell>
          <cell r="O86">
            <v>18</v>
          </cell>
          <cell r="P86">
            <v>5</v>
          </cell>
          <cell r="Q86">
            <v>9</v>
          </cell>
          <cell r="S86">
            <v>2.5</v>
          </cell>
          <cell r="U86">
            <v>19.25</v>
          </cell>
          <cell r="V86">
            <v>37</v>
          </cell>
        </row>
        <row r="87">
          <cell r="B87" t="str">
            <v>E022-01-2113/2020</v>
          </cell>
          <cell r="C87" t="str">
            <v>Luqman Ali Ahmed Sheikh ALI</v>
          </cell>
          <cell r="D87">
            <v>16</v>
          </cell>
          <cell r="E87">
            <v>18</v>
          </cell>
          <cell r="G87">
            <v>8.5</v>
          </cell>
          <cell r="H87">
            <v>3.5</v>
          </cell>
          <cell r="I87">
            <v>10</v>
          </cell>
          <cell r="J87">
            <v>3.2205882352941173</v>
          </cell>
          <cell r="K87">
            <v>11.5</v>
          </cell>
          <cell r="N87">
            <v>8.625</v>
          </cell>
          <cell r="O87">
            <v>20.3</v>
          </cell>
          <cell r="P87">
            <v>19</v>
          </cell>
          <cell r="Q87">
            <v>15</v>
          </cell>
          <cell r="S87">
            <v>9.5</v>
          </cell>
          <cell r="U87">
            <v>50.75</v>
          </cell>
          <cell r="V87">
            <v>71</v>
          </cell>
        </row>
        <row r="88">
          <cell r="B88" t="str">
            <v>E022-01-2138/2020</v>
          </cell>
          <cell r="C88" t="str">
            <v>Dennis Mungai NDUNGU</v>
          </cell>
          <cell r="G88">
            <v>0</v>
          </cell>
          <cell r="J88">
            <v>0</v>
          </cell>
          <cell r="N88">
            <v>0</v>
          </cell>
          <cell r="O88" t="str">
            <v/>
          </cell>
          <cell r="U88" t="str">
            <v/>
          </cell>
          <cell r="V88" t="str">
            <v/>
          </cell>
        </row>
        <row r="89">
          <cell r="B89" t="str">
            <v>E022-01-2140/2020</v>
          </cell>
          <cell r="C89" t="str">
            <v>Dennis Mwangi KAMATHIRO</v>
          </cell>
          <cell r="D89">
            <v>15</v>
          </cell>
          <cell r="E89">
            <v>16</v>
          </cell>
          <cell r="G89">
            <v>7.75</v>
          </cell>
          <cell r="H89">
            <v>4</v>
          </cell>
          <cell r="I89">
            <v>12</v>
          </cell>
          <cell r="J89">
            <v>3.7647058823529411</v>
          </cell>
          <cell r="K89">
            <v>12</v>
          </cell>
          <cell r="N89">
            <v>9</v>
          </cell>
          <cell r="O89">
            <v>20.5</v>
          </cell>
          <cell r="P89">
            <v>15</v>
          </cell>
          <cell r="Q89">
            <v>14</v>
          </cell>
          <cell r="T89">
            <v>2</v>
          </cell>
          <cell r="U89">
            <v>36.166666666666664</v>
          </cell>
          <cell r="V89">
            <v>57</v>
          </cell>
        </row>
        <row r="90">
          <cell r="B90" t="str">
            <v>E022-01-2151/2020</v>
          </cell>
          <cell r="C90" t="str">
            <v>Milton Kiai MWANGI</v>
          </cell>
          <cell r="D90">
            <v>13</v>
          </cell>
          <cell r="E90">
            <v>14</v>
          </cell>
          <cell r="G90">
            <v>6.75</v>
          </cell>
          <cell r="I90">
            <v>8</v>
          </cell>
          <cell r="J90">
            <v>2.3529411764705883</v>
          </cell>
          <cell r="K90">
            <v>11</v>
          </cell>
          <cell r="N90">
            <v>8.25</v>
          </cell>
          <cell r="O90">
            <v>17.399999999999999</v>
          </cell>
          <cell r="P90">
            <v>2</v>
          </cell>
          <cell r="Q90">
            <v>7</v>
          </cell>
          <cell r="T90">
            <v>10</v>
          </cell>
          <cell r="U90">
            <v>22.166666666666668</v>
          </cell>
          <cell r="V90">
            <v>40</v>
          </cell>
        </row>
        <row r="93">
          <cell r="B93" t="str">
            <v>E022-01-2192/2020</v>
          </cell>
          <cell r="C93" t="str">
            <v>Mark Waitiki THUO</v>
          </cell>
          <cell r="D93">
            <v>13</v>
          </cell>
          <cell r="E93">
            <v>14</v>
          </cell>
          <cell r="G93">
            <v>6.75</v>
          </cell>
          <cell r="H93">
            <v>3</v>
          </cell>
          <cell r="I93">
            <v>10</v>
          </cell>
          <cell r="J93">
            <v>2.9705882352941178</v>
          </cell>
          <cell r="K93">
            <v>12</v>
          </cell>
          <cell r="N93">
            <v>9</v>
          </cell>
          <cell r="O93">
            <v>18.7</v>
          </cell>
          <cell r="P93">
            <v>7</v>
          </cell>
          <cell r="Q93">
            <v>2</v>
          </cell>
          <cell r="U93">
            <v>10.5</v>
          </cell>
          <cell r="V93">
            <v>29</v>
          </cell>
        </row>
        <row r="94">
          <cell r="B94" t="str">
            <v>E022-01-2283/2020</v>
          </cell>
          <cell r="C94" t="str">
            <v>Kenneth Ng'ang'a WAMBUI</v>
          </cell>
          <cell r="D94">
            <v>9</v>
          </cell>
          <cell r="E94">
            <v>12</v>
          </cell>
          <cell r="G94">
            <v>5.25</v>
          </cell>
          <cell r="H94">
            <v>3</v>
          </cell>
          <cell r="I94">
            <v>6</v>
          </cell>
          <cell r="J94">
            <v>2.3823529411764706</v>
          </cell>
          <cell r="K94">
            <v>12</v>
          </cell>
          <cell r="N94">
            <v>9</v>
          </cell>
          <cell r="O94">
            <v>16.600000000000001</v>
          </cell>
          <cell r="P94">
            <v>14</v>
          </cell>
          <cell r="Q94">
            <v>13</v>
          </cell>
          <cell r="T94">
            <v>5</v>
          </cell>
          <cell r="U94">
            <v>37.333333333333336</v>
          </cell>
          <cell r="V94">
            <v>54</v>
          </cell>
        </row>
        <row r="95">
          <cell r="B95" t="str">
            <v>E022-01-2285/2020</v>
          </cell>
          <cell r="C95" t="str">
            <v>Victor Mwangi NDABA</v>
          </cell>
          <cell r="G95">
            <v>0</v>
          </cell>
          <cell r="J95">
            <v>0</v>
          </cell>
          <cell r="N95">
            <v>0</v>
          </cell>
          <cell r="O95" t="str">
            <v/>
          </cell>
          <cell r="U95" t="str">
            <v/>
          </cell>
          <cell r="V95" t="str">
            <v/>
          </cell>
        </row>
        <row r="96">
          <cell r="B96" t="str">
            <v>E022-01-2325/2020</v>
          </cell>
          <cell r="C96" t="str">
            <v>Elsie Sang CHEROP</v>
          </cell>
          <cell r="D96">
            <v>18</v>
          </cell>
          <cell r="E96">
            <v>14</v>
          </cell>
          <cell r="G96">
            <v>8</v>
          </cell>
          <cell r="H96">
            <v>3</v>
          </cell>
          <cell r="I96">
            <v>12</v>
          </cell>
          <cell r="J96">
            <v>3.2647058823529411</v>
          </cell>
          <cell r="K96">
            <v>10</v>
          </cell>
          <cell r="N96">
            <v>7.5</v>
          </cell>
          <cell r="O96">
            <v>18.8</v>
          </cell>
          <cell r="P96">
            <v>6</v>
          </cell>
          <cell r="Q96">
            <v>10</v>
          </cell>
          <cell r="T96">
            <v>2</v>
          </cell>
          <cell r="U96">
            <v>21</v>
          </cell>
          <cell r="V96">
            <v>40</v>
          </cell>
        </row>
        <row r="97">
          <cell r="B97" t="str">
            <v>E022-01-2347/2020</v>
          </cell>
          <cell r="C97" t="str">
            <v>Mbarak Mahmud BREK</v>
          </cell>
          <cell r="D97">
            <v>14</v>
          </cell>
          <cell r="E97">
            <v>13</v>
          </cell>
          <cell r="G97">
            <v>6.75</v>
          </cell>
          <cell r="H97">
            <v>3</v>
          </cell>
          <cell r="I97">
            <v>7</v>
          </cell>
          <cell r="J97">
            <v>2.5294117647058822</v>
          </cell>
          <cell r="K97">
            <v>13</v>
          </cell>
          <cell r="N97">
            <v>9.75</v>
          </cell>
          <cell r="O97">
            <v>19</v>
          </cell>
          <cell r="P97">
            <v>11</v>
          </cell>
          <cell r="Q97">
            <v>10</v>
          </cell>
          <cell r="T97">
            <v>2</v>
          </cell>
          <cell r="U97">
            <v>26.833333333333332</v>
          </cell>
          <cell r="V97">
            <v>46</v>
          </cell>
        </row>
        <row r="98">
          <cell r="B98" t="str">
            <v>E022-01-2454/2020</v>
          </cell>
          <cell r="C98" t="str">
            <v>Peter Ndiba MUIGAI</v>
          </cell>
          <cell r="D98">
            <v>12</v>
          </cell>
          <cell r="E98">
            <v>14</v>
          </cell>
          <cell r="G98">
            <v>6.4999999999999991</v>
          </cell>
          <cell r="H98">
            <v>4</v>
          </cell>
          <cell r="I98">
            <v>8</v>
          </cell>
          <cell r="J98">
            <v>3.1764705882352939</v>
          </cell>
          <cell r="K98">
            <v>10.5</v>
          </cell>
          <cell r="N98">
            <v>7.875</v>
          </cell>
          <cell r="O98">
            <v>17.600000000000001</v>
          </cell>
          <cell r="P98">
            <v>8</v>
          </cell>
          <cell r="Q98">
            <v>7</v>
          </cell>
          <cell r="S98">
            <v>5</v>
          </cell>
          <cell r="U98">
            <v>23.333333333333332</v>
          </cell>
          <cell r="V98">
            <v>41</v>
          </cell>
        </row>
        <row r="99">
          <cell r="B99" t="str">
            <v>E022-01-2608/2020</v>
          </cell>
          <cell r="C99" t="str">
            <v>Martin Irungu MWANGI</v>
          </cell>
          <cell r="D99">
            <v>13</v>
          </cell>
          <cell r="E99">
            <v>17</v>
          </cell>
          <cell r="G99">
            <v>7.5</v>
          </cell>
          <cell r="H99">
            <v>4</v>
          </cell>
          <cell r="I99">
            <v>12</v>
          </cell>
          <cell r="J99">
            <v>3.7647058823529411</v>
          </cell>
          <cell r="K99">
            <v>11</v>
          </cell>
          <cell r="N99">
            <v>8.25</v>
          </cell>
          <cell r="O99">
            <v>19.5</v>
          </cell>
          <cell r="P99">
            <v>15</v>
          </cell>
          <cell r="Q99">
            <v>8</v>
          </cell>
          <cell r="T99">
            <v>7</v>
          </cell>
          <cell r="U99">
            <v>35</v>
          </cell>
          <cell r="V99">
            <v>55</v>
          </cell>
        </row>
        <row r="100">
          <cell r="B100" t="str">
            <v>E022-01-0754/2019</v>
          </cell>
          <cell r="C100" t="str">
            <v>John MATHAI</v>
          </cell>
          <cell r="D100">
            <v>18</v>
          </cell>
          <cell r="E100">
            <v>14</v>
          </cell>
          <cell r="G100">
            <v>8</v>
          </cell>
          <cell r="H100">
            <v>4.5</v>
          </cell>
          <cell r="J100">
            <v>4.5</v>
          </cell>
          <cell r="K100">
            <v>11.5</v>
          </cell>
          <cell r="N100">
            <v>8.625</v>
          </cell>
          <cell r="O100">
            <v>21.1</v>
          </cell>
          <cell r="P100">
            <v>10.5</v>
          </cell>
          <cell r="R100">
            <v>2</v>
          </cell>
          <cell r="T100">
            <v>10</v>
          </cell>
          <cell r="U100">
            <v>26.25</v>
          </cell>
          <cell r="V100">
            <v>47</v>
          </cell>
        </row>
        <row r="101">
          <cell r="B101" t="str">
            <v>E022-01-0758/2019</v>
          </cell>
          <cell r="C101" t="str">
            <v>Bwonda Brian NDEMO</v>
          </cell>
          <cell r="D101">
            <v>15</v>
          </cell>
          <cell r="E101">
            <v>15</v>
          </cell>
          <cell r="G101">
            <v>7.5</v>
          </cell>
          <cell r="H101">
            <v>4</v>
          </cell>
          <cell r="I101">
            <v>11</v>
          </cell>
          <cell r="J101">
            <v>3.6176470588235299</v>
          </cell>
          <cell r="K101">
            <v>12</v>
          </cell>
          <cell r="N101">
            <v>9</v>
          </cell>
          <cell r="O101">
            <v>20.100000000000001</v>
          </cell>
          <cell r="P101">
            <v>10</v>
          </cell>
          <cell r="Q101">
            <v>8.5</v>
          </cell>
          <cell r="S101">
            <v>1</v>
          </cell>
          <cell r="U101">
            <v>22.75</v>
          </cell>
          <cell r="V101">
            <v>43</v>
          </cell>
        </row>
        <row r="102">
          <cell r="B102" t="str">
            <v>E022-01-0776/2019</v>
          </cell>
          <cell r="C102" t="str">
            <v>George Gichuki THUKU</v>
          </cell>
          <cell r="D102">
            <v>13</v>
          </cell>
          <cell r="E102">
            <v>17</v>
          </cell>
          <cell r="G102">
            <v>7.5</v>
          </cell>
          <cell r="H102">
            <v>3</v>
          </cell>
          <cell r="I102">
            <v>11</v>
          </cell>
          <cell r="J102">
            <v>3.1176470588235294</v>
          </cell>
          <cell r="K102">
            <v>13.5</v>
          </cell>
          <cell r="N102">
            <v>10.125</v>
          </cell>
          <cell r="O102">
            <v>20.7</v>
          </cell>
          <cell r="P102">
            <v>15</v>
          </cell>
          <cell r="R102">
            <v>3</v>
          </cell>
          <cell r="T102">
            <v>8</v>
          </cell>
          <cell r="U102">
            <v>30.333333333333332</v>
          </cell>
          <cell r="V102">
            <v>51</v>
          </cell>
        </row>
        <row r="103">
          <cell r="B103" t="str">
            <v>E022-01-0783/2019</v>
          </cell>
          <cell r="C103" t="str">
            <v>Mwaniki Fredrick NJAGI</v>
          </cell>
          <cell r="D103">
            <v>13</v>
          </cell>
          <cell r="E103">
            <v>15</v>
          </cell>
          <cell r="G103">
            <v>7</v>
          </cell>
          <cell r="H103">
            <v>3.5</v>
          </cell>
          <cell r="I103">
            <v>11</v>
          </cell>
          <cell r="J103">
            <v>3.3676470588235299</v>
          </cell>
          <cell r="K103">
            <v>11.5</v>
          </cell>
          <cell r="N103">
            <v>8.625</v>
          </cell>
          <cell r="O103">
            <v>19</v>
          </cell>
          <cell r="P103">
            <v>10</v>
          </cell>
          <cell r="R103">
            <v>7</v>
          </cell>
          <cell r="T103">
            <v>2</v>
          </cell>
          <cell r="U103">
            <v>22.166666666666668</v>
          </cell>
          <cell r="V103">
            <v>41</v>
          </cell>
        </row>
        <row r="104">
          <cell r="B104" t="str">
            <v>E022-01-0791/2019</v>
          </cell>
          <cell r="C104" t="str">
            <v>Precious Mumbi NYAMBURA</v>
          </cell>
          <cell r="D104">
            <v>16</v>
          </cell>
          <cell r="E104">
            <v>14</v>
          </cell>
          <cell r="G104">
            <v>7.5</v>
          </cell>
          <cell r="H104">
            <v>3.5</v>
          </cell>
          <cell r="I104">
            <v>8</v>
          </cell>
          <cell r="J104">
            <v>2.9264705882352935</v>
          </cell>
          <cell r="K104">
            <v>11.5</v>
          </cell>
          <cell r="N104">
            <v>8.625</v>
          </cell>
          <cell r="O104">
            <v>19.100000000000001</v>
          </cell>
          <cell r="P104">
            <v>3</v>
          </cell>
          <cell r="R104">
            <v>7.5</v>
          </cell>
          <cell r="U104">
            <v>12.25</v>
          </cell>
          <cell r="V104">
            <v>31</v>
          </cell>
        </row>
        <row r="105">
          <cell r="B105" t="str">
            <v>E022-01-0798/2019</v>
          </cell>
          <cell r="C105" t="str">
            <v>Peter Kinyanjui KAMAU</v>
          </cell>
          <cell r="D105">
            <v>15</v>
          </cell>
          <cell r="E105">
            <v>12</v>
          </cell>
          <cell r="G105">
            <v>6.75</v>
          </cell>
          <cell r="H105">
            <v>0</v>
          </cell>
          <cell r="I105">
            <v>12</v>
          </cell>
          <cell r="J105">
            <v>1.7647058823529413</v>
          </cell>
          <cell r="K105">
            <v>10.5</v>
          </cell>
          <cell r="N105">
            <v>7.875</v>
          </cell>
          <cell r="O105">
            <v>16.399999999999999</v>
          </cell>
          <cell r="P105">
            <v>12</v>
          </cell>
          <cell r="Q105">
            <v>15</v>
          </cell>
          <cell r="T105">
            <v>13</v>
          </cell>
          <cell r="U105">
            <v>46.666666666666664</v>
          </cell>
          <cell r="V105">
            <v>63</v>
          </cell>
        </row>
        <row r="106">
          <cell r="B106" t="str">
            <v>E022-01-0810/2019</v>
          </cell>
          <cell r="C106" t="str">
            <v>Wilson kisompe toroge</v>
          </cell>
          <cell r="D106">
            <v>15</v>
          </cell>
          <cell r="E106">
            <v>12</v>
          </cell>
          <cell r="G106">
            <v>6.75</v>
          </cell>
          <cell r="H106">
            <v>3.5</v>
          </cell>
          <cell r="I106">
            <v>12</v>
          </cell>
          <cell r="J106">
            <v>3.5147058823529411</v>
          </cell>
          <cell r="K106">
            <v>10.5</v>
          </cell>
          <cell r="N106">
            <v>7.875</v>
          </cell>
          <cell r="O106">
            <v>18.100000000000001</v>
          </cell>
          <cell r="P106">
            <v>8.5</v>
          </cell>
          <cell r="Q106">
            <v>19</v>
          </cell>
          <cell r="T106">
            <v>14</v>
          </cell>
          <cell r="U106">
            <v>48.416666666666664</v>
          </cell>
          <cell r="V106">
            <v>67</v>
          </cell>
        </row>
        <row r="107">
          <cell r="B107" t="str">
            <v>E022-01-0845/2019</v>
          </cell>
          <cell r="C107" t="str">
            <v>Maweu Bright Mambo</v>
          </cell>
          <cell r="D107">
            <v>16</v>
          </cell>
          <cell r="E107">
            <v>7</v>
          </cell>
          <cell r="G107">
            <v>5.75</v>
          </cell>
          <cell r="H107">
            <v>4.5</v>
          </cell>
          <cell r="I107">
            <v>9</v>
          </cell>
          <cell r="J107">
            <v>3.5735294117647061</v>
          </cell>
          <cell r="K107">
            <v>13.5</v>
          </cell>
          <cell r="N107">
            <v>10.125</v>
          </cell>
          <cell r="O107">
            <v>19.399999999999999</v>
          </cell>
          <cell r="P107">
            <v>15</v>
          </cell>
          <cell r="R107">
            <v>3</v>
          </cell>
          <cell r="T107">
            <v>9</v>
          </cell>
          <cell r="U107">
            <v>31.5</v>
          </cell>
          <cell r="V107">
            <v>51</v>
          </cell>
        </row>
        <row r="108">
          <cell r="B108" t="str">
            <v>E022-01-0866/2019</v>
          </cell>
          <cell r="C108" t="str">
            <v>Edwin Kariuki MAINA</v>
          </cell>
          <cell r="D108">
            <v>15</v>
          </cell>
          <cell r="E108">
            <v>12</v>
          </cell>
          <cell r="G108">
            <v>6.75</v>
          </cell>
          <cell r="H108">
            <v>4</v>
          </cell>
          <cell r="J108">
            <v>4</v>
          </cell>
          <cell r="K108">
            <v>11.5</v>
          </cell>
          <cell r="N108">
            <v>8.625</v>
          </cell>
          <cell r="O108">
            <v>19.399999999999999</v>
          </cell>
          <cell r="P108">
            <v>16</v>
          </cell>
          <cell r="R108">
            <v>9</v>
          </cell>
          <cell r="S108">
            <v>9.5</v>
          </cell>
          <cell r="U108">
            <v>40.25</v>
          </cell>
          <cell r="V108">
            <v>60</v>
          </cell>
        </row>
        <row r="109">
          <cell r="B109" t="str">
            <v>E022-01-2007/2019</v>
          </cell>
          <cell r="C109" t="str">
            <v>Kabi John</v>
          </cell>
          <cell r="D109">
            <v>15</v>
          </cell>
          <cell r="E109">
            <v>16</v>
          </cell>
          <cell r="G109">
            <v>7.75</v>
          </cell>
          <cell r="H109">
            <v>3</v>
          </cell>
          <cell r="I109">
            <v>7</v>
          </cell>
          <cell r="J109">
            <v>2.5294117647058822</v>
          </cell>
          <cell r="K109">
            <v>12</v>
          </cell>
          <cell r="N109">
            <v>9</v>
          </cell>
          <cell r="O109">
            <v>19.3</v>
          </cell>
          <cell r="P109">
            <v>11</v>
          </cell>
          <cell r="Q109">
            <v>10</v>
          </cell>
          <cell r="T109">
            <v>13</v>
          </cell>
          <cell r="U109">
            <v>39.666666666666664</v>
          </cell>
          <cell r="V109">
            <v>59</v>
          </cell>
        </row>
        <row r="110">
          <cell r="B110" t="str">
            <v>E022-01-2385/2019</v>
          </cell>
          <cell r="C110" t="str">
            <v>Bernard Kimani MUGWE</v>
          </cell>
          <cell r="D110">
            <v>17</v>
          </cell>
          <cell r="E110">
            <v>15</v>
          </cell>
          <cell r="G110">
            <v>8</v>
          </cell>
          <cell r="H110">
            <v>3.5</v>
          </cell>
          <cell r="I110">
            <v>7</v>
          </cell>
          <cell r="J110">
            <v>2.7794117647058822</v>
          </cell>
          <cell r="K110">
            <v>11.5</v>
          </cell>
          <cell r="N110">
            <v>8.625</v>
          </cell>
          <cell r="O110">
            <v>19.399999999999999</v>
          </cell>
          <cell r="P110">
            <v>5.5</v>
          </cell>
          <cell r="Q110">
            <v>14</v>
          </cell>
          <cell r="T110">
            <v>13</v>
          </cell>
          <cell r="U110">
            <v>37.916666666666664</v>
          </cell>
          <cell r="V110">
            <v>57</v>
          </cell>
        </row>
        <row r="111">
          <cell r="B111" t="str">
            <v>E022-01-1887/2018</v>
          </cell>
          <cell r="C111" t="str">
            <v>Elias Ndumo NDERITU</v>
          </cell>
          <cell r="D111">
            <v>15</v>
          </cell>
          <cell r="E111">
            <v>16</v>
          </cell>
          <cell r="G111">
            <v>7.75</v>
          </cell>
          <cell r="H111">
            <v>3</v>
          </cell>
          <cell r="J111">
            <v>3</v>
          </cell>
          <cell r="K111">
            <v>10.5</v>
          </cell>
          <cell r="N111">
            <v>7.875</v>
          </cell>
          <cell r="O111">
            <v>18.600000000000001</v>
          </cell>
          <cell r="P111">
            <v>4</v>
          </cell>
          <cell r="Q111">
            <v>12</v>
          </cell>
          <cell r="T111">
            <v>0</v>
          </cell>
          <cell r="U111">
            <v>18.666666666666668</v>
          </cell>
          <cell r="V111">
            <v>37</v>
          </cell>
        </row>
        <row r="112">
          <cell r="B112" t="str">
            <v>E022-01-2069/2018</v>
          </cell>
          <cell r="C112" t="str">
            <v>Elizabeth Mugure MAINA</v>
          </cell>
          <cell r="D112">
            <v>12</v>
          </cell>
          <cell r="E112">
            <v>13</v>
          </cell>
          <cell r="G112">
            <v>6.25</v>
          </cell>
          <cell r="H112">
            <v>3.5</v>
          </cell>
          <cell r="I112">
            <v>11</v>
          </cell>
          <cell r="J112">
            <v>3.3676470588235299</v>
          </cell>
          <cell r="K112">
            <v>11.5</v>
          </cell>
          <cell r="N112">
            <v>8.625</v>
          </cell>
          <cell r="O112">
            <v>18.2</v>
          </cell>
          <cell r="P112">
            <v>8</v>
          </cell>
          <cell r="R112">
            <v>5</v>
          </cell>
          <cell r="T112">
            <v>0</v>
          </cell>
          <cell r="U112">
            <v>15.166666666666666</v>
          </cell>
          <cell r="V112">
            <v>33</v>
          </cell>
        </row>
        <row r="113">
          <cell r="B113" t="str">
            <v>E022-01-0710/2017</v>
          </cell>
          <cell r="C113" t="str">
            <v>Charles Karibu RIKA</v>
          </cell>
          <cell r="D113">
            <v>11</v>
          </cell>
          <cell r="E113">
            <v>14</v>
          </cell>
          <cell r="G113">
            <v>6.25</v>
          </cell>
          <cell r="H113">
            <v>3.5</v>
          </cell>
          <cell r="J113">
            <v>3.5</v>
          </cell>
          <cell r="K113">
            <v>12</v>
          </cell>
          <cell r="N113">
            <v>9</v>
          </cell>
          <cell r="O113">
            <v>18.8</v>
          </cell>
          <cell r="P113">
            <v>4</v>
          </cell>
          <cell r="Q113">
            <v>11</v>
          </cell>
          <cell r="S113">
            <v>0</v>
          </cell>
          <cell r="U113">
            <v>17.5</v>
          </cell>
          <cell r="V113">
            <v>36</v>
          </cell>
        </row>
        <row r="114">
          <cell r="B114" t="str">
            <v>E022-01-0775/2019</v>
          </cell>
          <cell r="C114" t="str">
            <v>James Wambua NGEI</v>
          </cell>
          <cell r="D114">
            <v>13</v>
          </cell>
          <cell r="E114">
            <v>17</v>
          </cell>
          <cell r="G114">
            <v>7.5</v>
          </cell>
          <cell r="H114">
            <v>3</v>
          </cell>
          <cell r="I114">
            <v>11</v>
          </cell>
          <cell r="J114">
            <v>3.1176470588235294</v>
          </cell>
          <cell r="K114">
            <v>9.5</v>
          </cell>
          <cell r="N114">
            <v>7.125</v>
          </cell>
          <cell r="O114">
            <v>17.7</v>
          </cell>
          <cell r="P114">
            <v>13</v>
          </cell>
          <cell r="Q114">
            <v>11</v>
          </cell>
          <cell r="T114">
            <v>12</v>
          </cell>
          <cell r="U114">
            <v>42</v>
          </cell>
          <cell r="V114">
            <v>60</v>
          </cell>
        </row>
        <row r="115">
          <cell r="B115" t="str">
            <v>E022-01-0815/2019</v>
          </cell>
          <cell r="C115" t="str">
            <v>Andera Neville Nasiwe</v>
          </cell>
          <cell r="D115">
            <v>14</v>
          </cell>
          <cell r="E115">
            <v>8</v>
          </cell>
          <cell r="G115">
            <v>5.5</v>
          </cell>
          <cell r="H115">
            <v>3</v>
          </cell>
          <cell r="I115">
            <v>8</v>
          </cell>
          <cell r="J115">
            <v>2.6764705882352939</v>
          </cell>
          <cell r="K115">
            <v>13.5</v>
          </cell>
          <cell r="N115">
            <v>10.125</v>
          </cell>
          <cell r="O115">
            <v>18.3</v>
          </cell>
          <cell r="P115">
            <v>16</v>
          </cell>
          <cell r="Q115">
            <v>13</v>
          </cell>
          <cell r="T115">
            <v>12</v>
          </cell>
          <cell r="U115">
            <v>47.833333333333336</v>
          </cell>
          <cell r="V115">
            <v>66</v>
          </cell>
        </row>
        <row r="116">
          <cell r="B116" t="str">
            <v>E022-01-1054/2018</v>
          </cell>
          <cell r="C116" t="str">
            <v>Fredrick MUNENE</v>
          </cell>
          <cell r="D116">
            <v>16</v>
          </cell>
          <cell r="E116">
            <v>7</v>
          </cell>
          <cell r="G116">
            <v>5.75</v>
          </cell>
          <cell r="H116">
            <v>3.5</v>
          </cell>
          <cell r="I116">
            <v>12</v>
          </cell>
          <cell r="J116">
            <v>3.5147058823529411</v>
          </cell>
          <cell r="K116">
            <v>11.5</v>
          </cell>
          <cell r="N116">
            <v>8.625</v>
          </cell>
          <cell r="O116">
            <v>17.899999999999999</v>
          </cell>
          <cell r="P116">
            <v>16</v>
          </cell>
          <cell r="Q116">
            <v>19</v>
          </cell>
          <cell r="S116">
            <v>15</v>
          </cell>
          <cell r="U116">
            <v>58.333333333333336</v>
          </cell>
          <cell r="V116">
            <v>76</v>
          </cell>
        </row>
        <row r="117">
          <cell r="B117" t="str">
            <v>E022-01-1087/2019</v>
          </cell>
          <cell r="C117" t="str">
            <v>Humphrey Muasya MUTUA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9.5</v>
          </cell>
          <cell r="N117">
            <v>7.125</v>
          </cell>
          <cell r="O117">
            <v>7.1</v>
          </cell>
          <cell r="P117">
            <v>0</v>
          </cell>
          <cell r="Q117">
            <v>10</v>
          </cell>
          <cell r="S117">
            <v>5</v>
          </cell>
          <cell r="U117">
            <v>17.5</v>
          </cell>
          <cell r="V117">
            <v>25</v>
          </cell>
        </row>
        <row r="118">
          <cell r="B118" t="str">
            <v>E022-01-1097/2018</v>
          </cell>
          <cell r="C118" t="str">
            <v>Johnstone Gakonya KUNG'U</v>
          </cell>
          <cell r="G118">
            <v>0</v>
          </cell>
          <cell r="J118">
            <v>0</v>
          </cell>
          <cell r="N118">
            <v>0</v>
          </cell>
          <cell r="O118" t="str">
            <v/>
          </cell>
          <cell r="U118" t="str">
            <v/>
          </cell>
          <cell r="V118" t="str">
            <v/>
          </cell>
        </row>
        <row r="119">
          <cell r="B119" t="str">
            <v>E022-01-1755/2018</v>
          </cell>
          <cell r="C119" t="str">
            <v>Quinton Muriuki WANJOHI</v>
          </cell>
          <cell r="D119">
            <v>15</v>
          </cell>
          <cell r="E119">
            <v>15</v>
          </cell>
          <cell r="G119">
            <v>7.5</v>
          </cell>
          <cell r="H119">
            <v>3</v>
          </cell>
          <cell r="I119">
            <v>7</v>
          </cell>
          <cell r="J119">
            <v>2.5294117647058822</v>
          </cell>
          <cell r="K119">
            <v>9.5</v>
          </cell>
          <cell r="N119">
            <v>7.125</v>
          </cell>
          <cell r="O119">
            <v>17.2</v>
          </cell>
          <cell r="P119">
            <v>5</v>
          </cell>
          <cell r="Q119">
            <v>13</v>
          </cell>
          <cell r="T119">
            <v>5</v>
          </cell>
          <cell r="U119">
            <v>26.833333333333332</v>
          </cell>
          <cell r="V119">
            <v>44</v>
          </cell>
        </row>
        <row r="120">
          <cell r="B120" t="str">
            <v>E022-01-1832/2018</v>
          </cell>
          <cell r="C120" t="str">
            <v>LornaClaire MUKIRI</v>
          </cell>
          <cell r="D120">
            <v>16</v>
          </cell>
          <cell r="E120">
            <v>7</v>
          </cell>
          <cell r="G120">
            <v>5.75</v>
          </cell>
          <cell r="H120">
            <v>3.5</v>
          </cell>
          <cell r="I120">
            <v>12</v>
          </cell>
          <cell r="J120">
            <v>3.5147058823529411</v>
          </cell>
          <cell r="K120">
            <v>11.5</v>
          </cell>
          <cell r="N120">
            <v>8.625</v>
          </cell>
          <cell r="O120">
            <v>17.899999999999999</v>
          </cell>
          <cell r="P120">
            <v>14.5</v>
          </cell>
          <cell r="Q120">
            <v>20</v>
          </cell>
          <cell r="T120">
            <v>13</v>
          </cell>
          <cell r="U120">
            <v>55.416666666666664</v>
          </cell>
          <cell r="V120">
            <v>73</v>
          </cell>
        </row>
        <row r="121">
          <cell r="B121" t="str">
            <v>E022-01-0698/2017</v>
          </cell>
          <cell r="C121" t="str">
            <v>Simon Mwangi</v>
          </cell>
          <cell r="D121">
            <v>17</v>
          </cell>
          <cell r="E121">
            <v>14</v>
          </cell>
          <cell r="G121">
            <v>7.7499999999999991</v>
          </cell>
          <cell r="J121">
            <v>0</v>
          </cell>
          <cell r="K121">
            <v>10</v>
          </cell>
          <cell r="N121">
            <v>7.5</v>
          </cell>
          <cell r="O121">
            <v>15.3</v>
          </cell>
          <cell r="P121">
            <v>1.5</v>
          </cell>
          <cell r="Q121">
            <v>4</v>
          </cell>
          <cell r="S121">
            <v>7</v>
          </cell>
          <cell r="U121">
            <v>14.583333333333334</v>
          </cell>
          <cell r="V121">
            <v>30</v>
          </cell>
        </row>
        <row r="122">
          <cell r="B122" t="str">
            <v>E022-01-0777/2019</v>
          </cell>
          <cell r="C122" t="str">
            <v>Fidel Kirega NJIHIA</v>
          </cell>
          <cell r="J122">
            <v>0</v>
          </cell>
          <cell r="N122">
            <v>0</v>
          </cell>
          <cell r="O122" t="str">
            <v/>
          </cell>
          <cell r="P122">
            <v>7</v>
          </cell>
          <cell r="Q122">
            <v>14</v>
          </cell>
          <cell r="S122">
            <v>4</v>
          </cell>
          <cell r="U122">
            <v>29.166666666666668</v>
          </cell>
          <cell r="V122">
            <v>40</v>
          </cell>
        </row>
        <row r="123">
          <cell r="B123" t="str">
            <v>E022-01-0814/2019</v>
          </cell>
          <cell r="C123" t="str">
            <v>Mwakitandu Hafidhi</v>
          </cell>
          <cell r="G123">
            <v>0</v>
          </cell>
          <cell r="J123">
            <v>0</v>
          </cell>
          <cell r="N123">
            <v>0</v>
          </cell>
          <cell r="O123" t="str">
            <v/>
          </cell>
          <cell r="P123">
            <v>2</v>
          </cell>
          <cell r="Q123">
            <v>12</v>
          </cell>
          <cell r="T123">
            <v>3</v>
          </cell>
          <cell r="U123">
            <v>19.833333333333332</v>
          </cell>
          <cell r="V123">
            <v>28.333333333333332</v>
          </cell>
        </row>
        <row r="124">
          <cell r="B124" t="str">
            <v>E022-01-1855/2018</v>
          </cell>
          <cell r="C124" t="str">
            <v>Agnes Gathoni NYUTU</v>
          </cell>
          <cell r="G124">
            <v>0</v>
          </cell>
          <cell r="J124">
            <v>0</v>
          </cell>
          <cell r="N124">
            <v>0</v>
          </cell>
          <cell r="O124" t="str">
            <v/>
          </cell>
          <cell r="P124">
            <v>17.5</v>
          </cell>
          <cell r="Q124">
            <v>9</v>
          </cell>
          <cell r="T124">
            <v>12.5</v>
          </cell>
          <cell r="U124">
            <v>45.5</v>
          </cell>
          <cell r="V124">
            <v>40</v>
          </cell>
        </row>
        <row r="125">
          <cell r="B125" t="str">
            <v>E022-01-1090/2018</v>
          </cell>
          <cell r="C125" t="str">
            <v>Kelvin Nyambaka ASIAGO</v>
          </cell>
          <cell r="P125">
            <v>3</v>
          </cell>
          <cell r="Q125">
            <v>10</v>
          </cell>
          <cell r="T125">
            <v>4</v>
          </cell>
          <cell r="U125">
            <v>19.833333333333332</v>
          </cell>
          <cell r="V125">
            <v>28.333333333333332</v>
          </cell>
        </row>
        <row r="126">
          <cell r="B126" t="str">
            <v>E022-01-0752/2019</v>
          </cell>
          <cell r="C126" t="str">
            <v>Antony Waruingi NDINDI</v>
          </cell>
          <cell r="P126">
            <v>11</v>
          </cell>
          <cell r="Q126">
            <v>8</v>
          </cell>
          <cell r="T126">
            <v>7</v>
          </cell>
          <cell r="U126">
            <v>30.333333333333332</v>
          </cell>
          <cell r="V126">
            <v>40</v>
          </cell>
        </row>
        <row r="127">
          <cell r="B127" t="str">
            <v>E022-01-0824/2019</v>
          </cell>
          <cell r="C127" t="str">
            <v>Fernado GHATI</v>
          </cell>
          <cell r="P127">
            <v>11</v>
          </cell>
          <cell r="Q127">
            <v>8</v>
          </cell>
          <cell r="S127">
            <v>2</v>
          </cell>
          <cell r="U127">
            <v>24.5</v>
          </cell>
          <cell r="V127">
            <v>35</v>
          </cell>
        </row>
        <row r="128">
          <cell r="B128" t="str">
            <v>E022-01-1054/2018</v>
          </cell>
          <cell r="C128" t="str">
            <v>Fredrick Munene MUTEGI</v>
          </cell>
          <cell r="P128">
            <v>11</v>
          </cell>
          <cell r="R128">
            <v>3</v>
          </cell>
          <cell r="T128">
            <v>12</v>
          </cell>
          <cell r="U128">
            <v>30.333333333333332</v>
          </cell>
          <cell r="V128">
            <v>40</v>
          </cell>
        </row>
        <row r="129">
          <cell r="B129" t="str">
            <v>E022-01-0770/2019</v>
          </cell>
          <cell r="C129" t="str">
            <v>Joshua KARIUKI</v>
          </cell>
          <cell r="P129">
            <v>1.5</v>
          </cell>
          <cell r="Q129">
            <v>12</v>
          </cell>
          <cell r="T129">
            <v>4</v>
          </cell>
          <cell r="U129">
            <v>20.416666666666668</v>
          </cell>
          <cell r="V129">
            <v>29.166666666666668</v>
          </cell>
        </row>
        <row r="130">
          <cell r="B130" t="str">
            <v>E022-01-0786/2019</v>
          </cell>
          <cell r="C130" t="str">
            <v>David Muchai MANJARI</v>
          </cell>
          <cell r="P130">
            <v>3</v>
          </cell>
          <cell r="Q130">
            <v>7</v>
          </cell>
          <cell r="T130">
            <v>5</v>
          </cell>
          <cell r="U130">
            <v>17.5</v>
          </cell>
          <cell r="V130">
            <v>25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16.5</v>
          </cell>
          <cell r="E15">
            <v>17</v>
          </cell>
          <cell r="F15">
            <v>0</v>
          </cell>
          <cell r="G15">
            <v>7.5249999999999995</v>
          </cell>
          <cell r="H15">
            <v>4.5</v>
          </cell>
          <cell r="I15">
            <v>4</v>
          </cell>
          <cell r="J15">
            <v>4.25</v>
          </cell>
          <cell r="K15">
            <v>12</v>
          </cell>
          <cell r="L15">
            <v>12</v>
          </cell>
          <cell r="M15">
            <v>0</v>
          </cell>
          <cell r="N15">
            <v>12</v>
          </cell>
          <cell r="O15">
            <v>23.8</v>
          </cell>
          <cell r="P15">
            <v>7</v>
          </cell>
          <cell r="Q15">
            <v>0</v>
          </cell>
          <cell r="R15">
            <v>16</v>
          </cell>
          <cell r="S15">
            <v>0</v>
          </cell>
          <cell r="T15">
            <v>9</v>
          </cell>
          <cell r="U15">
            <v>32</v>
          </cell>
          <cell r="V15">
            <v>56</v>
          </cell>
        </row>
        <row r="16">
          <cell r="B16" t="str">
            <v>E022-01-1013/2020</v>
          </cell>
          <cell r="C16" t="str">
            <v>Stephen Mwangi MAINA</v>
          </cell>
          <cell r="D16">
            <v>12</v>
          </cell>
          <cell r="E16">
            <v>17</v>
          </cell>
          <cell r="F16">
            <v>0</v>
          </cell>
          <cell r="G16">
            <v>6.4</v>
          </cell>
          <cell r="H16">
            <v>4.5</v>
          </cell>
          <cell r="I16">
            <v>3</v>
          </cell>
          <cell r="J16">
            <v>3.75</v>
          </cell>
          <cell r="K16">
            <v>11</v>
          </cell>
          <cell r="L16">
            <v>12</v>
          </cell>
          <cell r="M16">
            <v>0</v>
          </cell>
          <cell r="N16">
            <v>11.5</v>
          </cell>
          <cell r="O16">
            <v>21.7</v>
          </cell>
          <cell r="P16">
            <v>14</v>
          </cell>
          <cell r="Q16">
            <v>9</v>
          </cell>
          <cell r="R16">
            <v>0</v>
          </cell>
          <cell r="S16">
            <v>6</v>
          </cell>
          <cell r="T16">
            <v>0</v>
          </cell>
          <cell r="U16">
            <v>29</v>
          </cell>
          <cell r="V16">
            <v>51</v>
          </cell>
        </row>
        <row r="17">
          <cell r="B17" t="str">
            <v>E022-01-1014/2020</v>
          </cell>
          <cell r="C17" t="str">
            <v>Joseph Kamau WAINAINA</v>
          </cell>
          <cell r="D17">
            <v>13.5</v>
          </cell>
          <cell r="E17">
            <v>19</v>
          </cell>
          <cell r="F17">
            <v>0</v>
          </cell>
          <cell r="G17">
            <v>7.1750000000000007</v>
          </cell>
          <cell r="H17">
            <v>4.5</v>
          </cell>
          <cell r="I17">
            <v>4.5</v>
          </cell>
          <cell r="J17">
            <v>4.5</v>
          </cell>
          <cell r="K17">
            <v>11</v>
          </cell>
          <cell r="L17">
            <v>13</v>
          </cell>
          <cell r="M17">
            <v>0</v>
          </cell>
          <cell r="N17">
            <v>12</v>
          </cell>
          <cell r="O17">
            <v>23.7</v>
          </cell>
          <cell r="P17">
            <v>6</v>
          </cell>
          <cell r="Q17">
            <v>0</v>
          </cell>
          <cell r="R17">
            <v>5</v>
          </cell>
          <cell r="S17">
            <v>8</v>
          </cell>
          <cell r="T17">
            <v>0</v>
          </cell>
          <cell r="U17">
            <v>19</v>
          </cell>
          <cell r="V17">
            <v>43</v>
          </cell>
        </row>
        <row r="18">
          <cell r="B18" t="str">
            <v>E022-01-1015/2020</v>
          </cell>
          <cell r="C18" t="str">
            <v>Denis Wanyaga GITAU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 t="str">
            <v/>
          </cell>
          <cell r="P18">
            <v>5</v>
          </cell>
          <cell r="Q18">
            <v>7</v>
          </cell>
          <cell r="R18">
            <v>0</v>
          </cell>
          <cell r="S18">
            <v>4</v>
          </cell>
          <cell r="T18">
            <v>0</v>
          </cell>
          <cell r="U18">
            <v>16</v>
          </cell>
          <cell r="V18">
            <v>16</v>
          </cell>
        </row>
        <row r="19">
          <cell r="B19" t="str">
            <v>E022-01-1016/2020</v>
          </cell>
          <cell r="C19" t="str">
            <v>Moses Kimuhu WAITI</v>
          </cell>
          <cell r="D19">
            <v>7.5</v>
          </cell>
          <cell r="E19">
            <v>15</v>
          </cell>
          <cell r="F19">
            <v>0</v>
          </cell>
          <cell r="G19">
            <v>4.875</v>
          </cell>
          <cell r="H19">
            <v>4.5</v>
          </cell>
          <cell r="I19">
            <v>3.5</v>
          </cell>
          <cell r="J19">
            <v>4</v>
          </cell>
          <cell r="K19">
            <v>10</v>
          </cell>
          <cell r="L19">
            <v>12</v>
          </cell>
          <cell r="M19">
            <v>0</v>
          </cell>
          <cell r="N19">
            <v>11</v>
          </cell>
          <cell r="O19">
            <v>19.899999999999999</v>
          </cell>
          <cell r="P19">
            <v>17</v>
          </cell>
          <cell r="Q19">
            <v>0</v>
          </cell>
          <cell r="R19">
            <v>8</v>
          </cell>
          <cell r="S19">
            <v>5</v>
          </cell>
          <cell r="T19">
            <v>0</v>
          </cell>
          <cell r="U19">
            <v>30</v>
          </cell>
          <cell r="V19">
            <v>50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18</v>
          </cell>
          <cell r="E20">
            <v>15</v>
          </cell>
          <cell r="F20">
            <v>0</v>
          </cell>
          <cell r="G20">
            <v>7.5</v>
          </cell>
          <cell r="H20">
            <v>4.5</v>
          </cell>
          <cell r="I20">
            <v>4</v>
          </cell>
          <cell r="J20">
            <v>4.25</v>
          </cell>
          <cell r="K20">
            <v>10</v>
          </cell>
          <cell r="L20">
            <v>11</v>
          </cell>
          <cell r="M20">
            <v>0</v>
          </cell>
          <cell r="N20">
            <v>10.5</v>
          </cell>
          <cell r="O20">
            <v>22.3</v>
          </cell>
          <cell r="P20">
            <v>17</v>
          </cell>
          <cell r="Q20">
            <v>0</v>
          </cell>
          <cell r="R20">
            <v>10</v>
          </cell>
          <cell r="S20">
            <v>9</v>
          </cell>
          <cell r="T20">
            <v>0</v>
          </cell>
          <cell r="U20">
            <v>36</v>
          </cell>
          <cell r="V20">
            <v>58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12</v>
          </cell>
          <cell r="E21">
            <v>20</v>
          </cell>
          <cell r="F21">
            <v>0</v>
          </cell>
          <cell r="G21">
            <v>7</v>
          </cell>
          <cell r="H21">
            <v>4.5</v>
          </cell>
          <cell r="I21">
            <v>4</v>
          </cell>
          <cell r="J21">
            <v>4.25</v>
          </cell>
          <cell r="K21">
            <v>10</v>
          </cell>
          <cell r="L21">
            <v>12</v>
          </cell>
          <cell r="M21">
            <v>0</v>
          </cell>
          <cell r="N21">
            <v>11</v>
          </cell>
          <cell r="O21">
            <v>22.3</v>
          </cell>
          <cell r="P21">
            <v>9</v>
          </cell>
          <cell r="Q21">
            <v>0</v>
          </cell>
          <cell r="R21">
            <v>9</v>
          </cell>
          <cell r="S21">
            <v>1</v>
          </cell>
          <cell r="T21">
            <v>0</v>
          </cell>
          <cell r="U21">
            <v>19</v>
          </cell>
          <cell r="V21">
            <v>41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7.5</v>
          </cell>
          <cell r="E22">
            <v>18</v>
          </cell>
          <cell r="F22">
            <v>0</v>
          </cell>
          <cell r="G22">
            <v>5.4749999999999996</v>
          </cell>
          <cell r="H22">
            <v>4</v>
          </cell>
          <cell r="I22">
            <v>3.5</v>
          </cell>
          <cell r="J22">
            <v>3.75</v>
          </cell>
          <cell r="K22">
            <v>11</v>
          </cell>
          <cell r="L22">
            <v>9</v>
          </cell>
          <cell r="M22">
            <v>0</v>
          </cell>
          <cell r="N22">
            <v>10</v>
          </cell>
          <cell r="O22">
            <v>19.2</v>
          </cell>
          <cell r="P22">
            <v>18</v>
          </cell>
          <cell r="Q22">
            <v>0</v>
          </cell>
          <cell r="R22">
            <v>5</v>
          </cell>
          <cell r="S22">
            <v>4</v>
          </cell>
          <cell r="T22">
            <v>0</v>
          </cell>
          <cell r="U22">
            <v>27</v>
          </cell>
          <cell r="V22">
            <v>46</v>
          </cell>
        </row>
        <row r="23">
          <cell r="B23" t="str">
            <v>E022-01-1021/2020</v>
          </cell>
          <cell r="C23" t="str">
            <v>David Kihara WANGOME</v>
          </cell>
          <cell r="D23">
            <v>10</v>
          </cell>
          <cell r="E23">
            <v>17</v>
          </cell>
          <cell r="F23">
            <v>0</v>
          </cell>
          <cell r="G23">
            <v>5.9</v>
          </cell>
          <cell r="H23">
            <v>4</v>
          </cell>
          <cell r="I23">
            <v>4</v>
          </cell>
          <cell r="J23">
            <v>4</v>
          </cell>
          <cell r="K23">
            <v>10</v>
          </cell>
          <cell r="L23">
            <v>12</v>
          </cell>
          <cell r="M23">
            <v>0</v>
          </cell>
          <cell r="N23">
            <v>11</v>
          </cell>
          <cell r="O23">
            <v>20.9</v>
          </cell>
          <cell r="P23">
            <v>17</v>
          </cell>
          <cell r="Q23">
            <v>9</v>
          </cell>
          <cell r="R23">
            <v>0</v>
          </cell>
          <cell r="S23">
            <v>4</v>
          </cell>
          <cell r="T23">
            <v>0</v>
          </cell>
          <cell r="U23">
            <v>30</v>
          </cell>
          <cell r="V23">
            <v>51</v>
          </cell>
        </row>
        <row r="24">
          <cell r="B24" t="str">
            <v>E022-01-1022/2020</v>
          </cell>
          <cell r="C24" t="str">
            <v>Joseph Gichuki MBATHI</v>
          </cell>
          <cell r="D24">
            <v>18</v>
          </cell>
          <cell r="E24">
            <v>20</v>
          </cell>
          <cell r="F24">
            <v>0</v>
          </cell>
          <cell r="G24">
            <v>8.5</v>
          </cell>
          <cell r="H24">
            <v>4.5</v>
          </cell>
          <cell r="I24">
            <v>4</v>
          </cell>
          <cell r="J24">
            <v>4.25</v>
          </cell>
          <cell r="K24">
            <v>12</v>
          </cell>
          <cell r="L24">
            <v>12</v>
          </cell>
          <cell r="M24">
            <v>0</v>
          </cell>
          <cell r="N24">
            <v>12</v>
          </cell>
          <cell r="O24">
            <v>24.8</v>
          </cell>
          <cell r="P24">
            <v>11</v>
          </cell>
          <cell r="Q24">
            <v>0</v>
          </cell>
          <cell r="R24">
            <v>2</v>
          </cell>
          <cell r="S24">
            <v>2</v>
          </cell>
          <cell r="T24">
            <v>0</v>
          </cell>
          <cell r="U24">
            <v>15</v>
          </cell>
          <cell r="V24">
            <v>40</v>
          </cell>
        </row>
        <row r="25">
          <cell r="B25" t="str">
            <v>E022-01-1024/2020</v>
          </cell>
          <cell r="C25" t="str">
            <v>John Kabue MUMBI</v>
          </cell>
          <cell r="D25">
            <v>12</v>
          </cell>
          <cell r="E25">
            <v>20</v>
          </cell>
          <cell r="F25">
            <v>0</v>
          </cell>
          <cell r="G25">
            <v>7</v>
          </cell>
          <cell r="H25">
            <v>4.5</v>
          </cell>
          <cell r="I25">
            <v>3.5</v>
          </cell>
          <cell r="J25">
            <v>4</v>
          </cell>
          <cell r="K25">
            <v>10</v>
          </cell>
          <cell r="L25">
            <v>11</v>
          </cell>
          <cell r="M25">
            <v>0</v>
          </cell>
          <cell r="N25">
            <v>10.5</v>
          </cell>
          <cell r="O25">
            <v>21.5</v>
          </cell>
          <cell r="P25">
            <v>20</v>
          </cell>
          <cell r="Q25">
            <v>9</v>
          </cell>
          <cell r="R25">
            <v>0</v>
          </cell>
          <cell r="S25">
            <v>0</v>
          </cell>
          <cell r="T25">
            <v>9</v>
          </cell>
          <cell r="U25">
            <v>38</v>
          </cell>
          <cell r="V25">
            <v>60</v>
          </cell>
        </row>
        <row r="26">
          <cell r="B26" t="str">
            <v>E022-01-1025/2020</v>
          </cell>
          <cell r="C26" t="str">
            <v>David Bundi WAWERU</v>
          </cell>
          <cell r="D26">
            <v>10.5</v>
          </cell>
          <cell r="E26">
            <v>19</v>
          </cell>
          <cell r="F26">
            <v>0</v>
          </cell>
          <cell r="G26">
            <v>6.4250000000000007</v>
          </cell>
          <cell r="H26">
            <v>4</v>
          </cell>
          <cell r="I26">
            <v>3.5</v>
          </cell>
          <cell r="J26">
            <v>3.75</v>
          </cell>
          <cell r="K26">
            <v>11</v>
          </cell>
          <cell r="L26">
            <v>9</v>
          </cell>
          <cell r="M26">
            <v>0</v>
          </cell>
          <cell r="N26">
            <v>10</v>
          </cell>
          <cell r="O26">
            <v>20.2</v>
          </cell>
          <cell r="P26">
            <v>17</v>
          </cell>
          <cell r="Q26">
            <v>0</v>
          </cell>
          <cell r="R26">
            <v>12</v>
          </cell>
          <cell r="S26">
            <v>5</v>
          </cell>
          <cell r="T26">
            <v>0</v>
          </cell>
          <cell r="U26">
            <v>34</v>
          </cell>
          <cell r="V26">
            <v>54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7.5</v>
          </cell>
          <cell r="E27">
            <v>16</v>
          </cell>
          <cell r="F27">
            <v>0</v>
          </cell>
          <cell r="G27">
            <v>5.0750000000000011</v>
          </cell>
          <cell r="H27">
            <v>4.5</v>
          </cell>
          <cell r="I27">
            <v>3.5</v>
          </cell>
          <cell r="J27">
            <v>4</v>
          </cell>
          <cell r="K27">
            <v>11</v>
          </cell>
          <cell r="L27">
            <v>13</v>
          </cell>
          <cell r="M27">
            <v>0</v>
          </cell>
          <cell r="N27">
            <v>12</v>
          </cell>
          <cell r="O27">
            <v>21.1</v>
          </cell>
          <cell r="P27">
            <v>7</v>
          </cell>
          <cell r="Q27">
            <v>2</v>
          </cell>
          <cell r="R27">
            <v>0</v>
          </cell>
          <cell r="S27">
            <v>0</v>
          </cell>
          <cell r="T27">
            <v>3</v>
          </cell>
          <cell r="U27">
            <v>12</v>
          </cell>
          <cell r="V27">
            <v>33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9</v>
          </cell>
          <cell r="E28">
            <v>17</v>
          </cell>
          <cell r="F28">
            <v>0</v>
          </cell>
          <cell r="G28">
            <v>5.65</v>
          </cell>
          <cell r="H28">
            <v>4.5</v>
          </cell>
          <cell r="I28">
            <v>4.5</v>
          </cell>
          <cell r="J28">
            <v>4.5</v>
          </cell>
          <cell r="K28">
            <v>11</v>
          </cell>
          <cell r="L28">
            <v>12</v>
          </cell>
          <cell r="M28">
            <v>0</v>
          </cell>
          <cell r="N28">
            <v>11.5</v>
          </cell>
          <cell r="O28">
            <v>21.7</v>
          </cell>
          <cell r="P28">
            <v>13</v>
          </cell>
          <cell r="Q28">
            <v>10</v>
          </cell>
          <cell r="R28">
            <v>0</v>
          </cell>
          <cell r="S28">
            <v>17</v>
          </cell>
          <cell r="T28">
            <v>0</v>
          </cell>
          <cell r="U28">
            <v>40</v>
          </cell>
          <cell r="V28">
            <v>62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4.5</v>
          </cell>
          <cell r="E29">
            <v>17</v>
          </cell>
          <cell r="F29">
            <v>0</v>
          </cell>
          <cell r="G29">
            <v>4.5250000000000004</v>
          </cell>
          <cell r="H29">
            <v>4.5</v>
          </cell>
          <cell r="I29">
            <v>4.5</v>
          </cell>
          <cell r="J29">
            <v>4.5</v>
          </cell>
          <cell r="K29">
            <v>12</v>
          </cell>
          <cell r="L29">
            <v>12</v>
          </cell>
          <cell r="M29">
            <v>0</v>
          </cell>
          <cell r="N29">
            <v>12</v>
          </cell>
          <cell r="O29">
            <v>21</v>
          </cell>
          <cell r="P29">
            <v>15</v>
          </cell>
          <cell r="Q29">
            <v>0</v>
          </cell>
          <cell r="R29">
            <v>6</v>
          </cell>
          <cell r="S29">
            <v>3</v>
          </cell>
          <cell r="T29">
            <v>0</v>
          </cell>
          <cell r="U29">
            <v>24</v>
          </cell>
          <cell r="V29">
            <v>45</v>
          </cell>
        </row>
        <row r="30">
          <cell r="B30" t="str">
            <v>E022-01-1029/2020</v>
          </cell>
          <cell r="C30" t="str">
            <v>George Muhia NGOTHO</v>
          </cell>
          <cell r="D30">
            <v>7.5</v>
          </cell>
          <cell r="E30">
            <v>17</v>
          </cell>
          <cell r="F30">
            <v>0</v>
          </cell>
          <cell r="G30">
            <v>5.2750000000000004</v>
          </cell>
          <cell r="H30">
            <v>4.5</v>
          </cell>
          <cell r="I30">
            <v>4</v>
          </cell>
          <cell r="J30">
            <v>4.25</v>
          </cell>
          <cell r="K30">
            <v>12</v>
          </cell>
          <cell r="L30">
            <v>11</v>
          </cell>
          <cell r="M30">
            <v>0</v>
          </cell>
          <cell r="N30">
            <v>11.5</v>
          </cell>
          <cell r="O30">
            <v>21</v>
          </cell>
          <cell r="P30">
            <v>6</v>
          </cell>
          <cell r="Q30">
            <v>0</v>
          </cell>
          <cell r="R30">
            <v>8</v>
          </cell>
          <cell r="S30">
            <v>8</v>
          </cell>
          <cell r="T30">
            <v>0</v>
          </cell>
          <cell r="U30">
            <v>22</v>
          </cell>
          <cell r="V30">
            <v>43</v>
          </cell>
        </row>
        <row r="31">
          <cell r="B31" t="str">
            <v>E022-01-1030/2020</v>
          </cell>
          <cell r="C31" t="str">
            <v>Denis Karanja NJUGUNA</v>
          </cell>
          <cell r="D31">
            <v>9</v>
          </cell>
          <cell r="E31">
            <v>15</v>
          </cell>
          <cell r="F31">
            <v>0</v>
          </cell>
          <cell r="G31">
            <v>5.25</v>
          </cell>
          <cell r="H31">
            <v>1</v>
          </cell>
          <cell r="I31">
            <v>4</v>
          </cell>
          <cell r="J31">
            <v>2.5</v>
          </cell>
          <cell r="K31">
            <v>10</v>
          </cell>
          <cell r="L31">
            <v>11</v>
          </cell>
          <cell r="M31">
            <v>0</v>
          </cell>
          <cell r="N31">
            <v>10.5</v>
          </cell>
          <cell r="O31">
            <v>18.3</v>
          </cell>
          <cell r="P31">
            <v>21</v>
          </cell>
          <cell r="Q31">
            <v>0</v>
          </cell>
          <cell r="R31">
            <v>11</v>
          </cell>
          <cell r="S31">
            <v>11</v>
          </cell>
          <cell r="T31">
            <v>0</v>
          </cell>
          <cell r="U31">
            <v>43</v>
          </cell>
          <cell r="V31">
            <v>61</v>
          </cell>
        </row>
        <row r="32">
          <cell r="B32" t="str">
            <v>E022-01-1031/2020</v>
          </cell>
          <cell r="C32" t="str">
            <v>Alex Kamau WANGARI</v>
          </cell>
          <cell r="D32">
            <v>21</v>
          </cell>
          <cell r="E32">
            <v>17</v>
          </cell>
          <cell r="F32">
            <v>0</v>
          </cell>
          <cell r="G32">
            <v>8.65</v>
          </cell>
          <cell r="H32">
            <v>4.5</v>
          </cell>
          <cell r="I32">
            <v>3</v>
          </cell>
          <cell r="J32">
            <v>3.75</v>
          </cell>
          <cell r="K32">
            <v>11</v>
          </cell>
          <cell r="L32">
            <v>11</v>
          </cell>
          <cell r="M32">
            <v>0</v>
          </cell>
          <cell r="N32">
            <v>11</v>
          </cell>
          <cell r="O32">
            <v>23.4</v>
          </cell>
          <cell r="P32">
            <v>12</v>
          </cell>
          <cell r="Q32">
            <v>0</v>
          </cell>
          <cell r="R32">
            <v>7</v>
          </cell>
          <cell r="S32">
            <v>0</v>
          </cell>
          <cell r="T32">
            <v>8</v>
          </cell>
          <cell r="U32">
            <v>27</v>
          </cell>
          <cell r="V32">
            <v>50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10.5</v>
          </cell>
          <cell r="E33">
            <v>17</v>
          </cell>
          <cell r="F33">
            <v>0</v>
          </cell>
          <cell r="G33">
            <v>6.0250000000000004</v>
          </cell>
          <cell r="H33">
            <v>3</v>
          </cell>
          <cell r="I33">
            <v>3</v>
          </cell>
          <cell r="J33">
            <v>3</v>
          </cell>
          <cell r="K33">
            <v>11</v>
          </cell>
          <cell r="L33">
            <v>12</v>
          </cell>
          <cell r="M33">
            <v>0</v>
          </cell>
          <cell r="N33">
            <v>11.5</v>
          </cell>
          <cell r="O33">
            <v>20.5</v>
          </cell>
          <cell r="P33">
            <v>19</v>
          </cell>
          <cell r="Q33">
            <v>0</v>
          </cell>
          <cell r="R33">
            <v>20</v>
          </cell>
          <cell r="S33">
            <v>12</v>
          </cell>
          <cell r="T33">
            <v>0</v>
          </cell>
          <cell r="U33">
            <v>51</v>
          </cell>
          <cell r="V33">
            <v>72</v>
          </cell>
        </row>
        <row r="34">
          <cell r="B34" t="str">
            <v>E022-01-1033/2020</v>
          </cell>
          <cell r="C34" t="str">
            <v>Simon Mwaura GICHIRI</v>
          </cell>
          <cell r="D34">
            <v>18</v>
          </cell>
          <cell r="E34">
            <v>12</v>
          </cell>
          <cell r="F34">
            <v>0</v>
          </cell>
          <cell r="G34">
            <v>6.8999999999999995</v>
          </cell>
          <cell r="H34">
            <v>4.5</v>
          </cell>
          <cell r="I34">
            <v>4</v>
          </cell>
          <cell r="J34">
            <v>4.25</v>
          </cell>
          <cell r="K34">
            <v>10</v>
          </cell>
          <cell r="L34">
            <v>11</v>
          </cell>
          <cell r="M34">
            <v>0</v>
          </cell>
          <cell r="N34">
            <v>10.5</v>
          </cell>
          <cell r="O34">
            <v>21.7</v>
          </cell>
          <cell r="P34">
            <v>20</v>
          </cell>
          <cell r="Q34">
            <v>0</v>
          </cell>
          <cell r="R34">
            <v>14</v>
          </cell>
          <cell r="S34">
            <v>7</v>
          </cell>
          <cell r="T34">
            <v>0</v>
          </cell>
          <cell r="U34">
            <v>41</v>
          </cell>
          <cell r="V34">
            <v>63</v>
          </cell>
        </row>
        <row r="35">
          <cell r="B35" t="str">
            <v>E022-01-1035/2020</v>
          </cell>
          <cell r="C35" t="str">
            <v>Agnes Mulekye MUTEMI</v>
          </cell>
          <cell r="D35">
            <v>16.5</v>
          </cell>
          <cell r="E35">
            <v>17</v>
          </cell>
          <cell r="F35">
            <v>0</v>
          </cell>
          <cell r="G35">
            <v>7.5249999999999995</v>
          </cell>
          <cell r="H35">
            <v>4.5</v>
          </cell>
          <cell r="I35">
            <v>4</v>
          </cell>
          <cell r="J35">
            <v>4.25</v>
          </cell>
          <cell r="K35">
            <v>12</v>
          </cell>
          <cell r="L35">
            <v>10</v>
          </cell>
          <cell r="M35">
            <v>0</v>
          </cell>
          <cell r="N35">
            <v>11</v>
          </cell>
          <cell r="O35">
            <v>22.8</v>
          </cell>
          <cell r="P35">
            <v>18</v>
          </cell>
          <cell r="Q35">
            <v>7</v>
          </cell>
          <cell r="R35">
            <v>0</v>
          </cell>
          <cell r="S35">
            <v>0</v>
          </cell>
          <cell r="T35">
            <v>10</v>
          </cell>
          <cell r="U35">
            <v>35</v>
          </cell>
          <cell r="V35">
            <v>58</v>
          </cell>
        </row>
        <row r="36">
          <cell r="B36" t="str">
            <v>E022-01-1038/2020</v>
          </cell>
          <cell r="C36" t="str">
            <v>Ian Kamau NJUGUNA</v>
          </cell>
          <cell r="D36">
            <v>6</v>
          </cell>
          <cell r="E36">
            <v>19</v>
          </cell>
          <cell r="F36">
            <v>0</v>
          </cell>
          <cell r="G36">
            <v>5.3000000000000007</v>
          </cell>
          <cell r="H36">
            <v>4.5</v>
          </cell>
          <cell r="I36">
            <v>3.5</v>
          </cell>
          <cell r="J36">
            <v>4</v>
          </cell>
          <cell r="K36">
            <v>10</v>
          </cell>
          <cell r="L36">
            <v>11</v>
          </cell>
          <cell r="M36">
            <v>0</v>
          </cell>
          <cell r="N36">
            <v>10.5</v>
          </cell>
          <cell r="O36">
            <v>19.8</v>
          </cell>
          <cell r="P36">
            <v>13</v>
          </cell>
          <cell r="Q36">
            <v>0</v>
          </cell>
          <cell r="R36">
            <v>8</v>
          </cell>
          <cell r="S36">
            <v>1</v>
          </cell>
          <cell r="T36">
            <v>0</v>
          </cell>
          <cell r="U36">
            <v>22</v>
          </cell>
          <cell r="V36">
            <v>42</v>
          </cell>
        </row>
        <row r="37">
          <cell r="B37" t="str">
            <v>E022-01-1040/2020</v>
          </cell>
          <cell r="C37" t="str">
            <v>Salome Mukuhi KIIRIA</v>
          </cell>
          <cell r="D37">
            <v>9</v>
          </cell>
          <cell r="E37">
            <v>17</v>
          </cell>
          <cell r="F37">
            <v>0</v>
          </cell>
          <cell r="G37">
            <v>5.65</v>
          </cell>
          <cell r="H37">
            <v>4.5</v>
          </cell>
          <cell r="I37">
            <v>4</v>
          </cell>
          <cell r="J37">
            <v>4.25</v>
          </cell>
          <cell r="K37">
            <v>12</v>
          </cell>
          <cell r="L37">
            <v>11</v>
          </cell>
          <cell r="M37">
            <v>0</v>
          </cell>
          <cell r="N37">
            <v>11.5</v>
          </cell>
          <cell r="O37">
            <v>21.4</v>
          </cell>
          <cell r="P37">
            <v>8</v>
          </cell>
          <cell r="Q37">
            <v>7</v>
          </cell>
          <cell r="R37">
            <v>0</v>
          </cell>
          <cell r="S37">
            <v>4</v>
          </cell>
          <cell r="T37">
            <v>0</v>
          </cell>
          <cell r="U37">
            <v>19</v>
          </cell>
          <cell r="V37">
            <v>40</v>
          </cell>
        </row>
        <row r="38">
          <cell r="B38" t="str">
            <v>E022-01-1041/2020</v>
          </cell>
          <cell r="C38" t="str">
            <v>Moses Mwangi KANGETHE</v>
          </cell>
          <cell r="D38">
            <v>18</v>
          </cell>
          <cell r="E38">
            <v>17</v>
          </cell>
          <cell r="F38">
            <v>0</v>
          </cell>
          <cell r="G38">
            <v>7.9</v>
          </cell>
          <cell r="H38">
            <v>4.5</v>
          </cell>
          <cell r="I38">
            <v>4</v>
          </cell>
          <cell r="J38">
            <v>4.25</v>
          </cell>
          <cell r="K38">
            <v>12</v>
          </cell>
          <cell r="L38">
            <v>11</v>
          </cell>
          <cell r="M38">
            <v>0</v>
          </cell>
          <cell r="N38">
            <v>11.5</v>
          </cell>
          <cell r="O38">
            <v>23.7</v>
          </cell>
          <cell r="P38">
            <v>4</v>
          </cell>
          <cell r="Q38">
            <v>7</v>
          </cell>
          <cell r="R38">
            <v>0</v>
          </cell>
          <cell r="S38">
            <v>0</v>
          </cell>
          <cell r="T38">
            <v>2</v>
          </cell>
          <cell r="U38">
            <v>13</v>
          </cell>
          <cell r="V38">
            <v>37</v>
          </cell>
        </row>
        <row r="39">
          <cell r="B39" t="str">
            <v>E022-01-1042/2020</v>
          </cell>
          <cell r="C39" t="str">
            <v>Stephen Munzyu MAINGI</v>
          </cell>
          <cell r="D39">
            <v>10.5</v>
          </cell>
          <cell r="E39">
            <v>20</v>
          </cell>
          <cell r="F39">
            <v>0</v>
          </cell>
          <cell r="G39">
            <v>6.6250000000000009</v>
          </cell>
          <cell r="H39">
            <v>4</v>
          </cell>
          <cell r="I39">
            <v>3</v>
          </cell>
          <cell r="J39">
            <v>3.5</v>
          </cell>
          <cell r="K39">
            <v>10</v>
          </cell>
          <cell r="L39">
            <v>13</v>
          </cell>
          <cell r="M39">
            <v>0</v>
          </cell>
          <cell r="N39">
            <v>11.5</v>
          </cell>
          <cell r="O39">
            <v>21.6</v>
          </cell>
          <cell r="P39">
            <v>12</v>
          </cell>
          <cell r="Q39">
            <v>5</v>
          </cell>
          <cell r="R39">
            <v>0</v>
          </cell>
          <cell r="S39">
            <v>6</v>
          </cell>
          <cell r="T39">
            <v>0</v>
          </cell>
          <cell r="U39">
            <v>23</v>
          </cell>
          <cell r="V39">
            <v>45</v>
          </cell>
        </row>
        <row r="40">
          <cell r="B40" t="str">
            <v>E022-01-1043/2020</v>
          </cell>
          <cell r="C40" t="str">
            <v>Amos Sila MULWA</v>
          </cell>
          <cell r="D40">
            <v>9</v>
          </cell>
          <cell r="E40">
            <v>18</v>
          </cell>
          <cell r="F40">
            <v>0</v>
          </cell>
          <cell r="G40">
            <v>5.85</v>
          </cell>
          <cell r="H40">
            <v>4.5</v>
          </cell>
          <cell r="I40">
            <v>4.5</v>
          </cell>
          <cell r="J40">
            <v>4.5</v>
          </cell>
          <cell r="K40">
            <v>11</v>
          </cell>
          <cell r="L40">
            <v>9</v>
          </cell>
          <cell r="M40">
            <v>0</v>
          </cell>
          <cell r="N40">
            <v>10</v>
          </cell>
          <cell r="O40">
            <v>20.399999999999999</v>
          </cell>
          <cell r="P40">
            <v>14</v>
          </cell>
          <cell r="Q40">
            <v>0</v>
          </cell>
          <cell r="R40">
            <v>8</v>
          </cell>
          <cell r="S40">
            <v>17</v>
          </cell>
          <cell r="T40">
            <v>0</v>
          </cell>
          <cell r="U40">
            <v>39</v>
          </cell>
          <cell r="V40">
            <v>59</v>
          </cell>
        </row>
        <row r="41">
          <cell r="B41" t="str">
            <v>E022-01-1044/2020</v>
          </cell>
          <cell r="C41" t="str">
            <v>Muthawa KIVAA</v>
          </cell>
          <cell r="D41">
            <v>7.5</v>
          </cell>
          <cell r="E41">
            <v>18</v>
          </cell>
          <cell r="F41">
            <v>0</v>
          </cell>
          <cell r="G41">
            <v>5.4749999999999996</v>
          </cell>
          <cell r="H41">
            <v>4.5</v>
          </cell>
          <cell r="I41">
            <v>3.5</v>
          </cell>
          <cell r="J41">
            <v>4</v>
          </cell>
          <cell r="K41">
            <v>11</v>
          </cell>
          <cell r="L41">
            <v>9</v>
          </cell>
          <cell r="M41">
            <v>0</v>
          </cell>
          <cell r="N41">
            <v>10</v>
          </cell>
          <cell r="O41">
            <v>19.5</v>
          </cell>
          <cell r="P41">
            <v>10</v>
          </cell>
          <cell r="Q41">
            <v>0</v>
          </cell>
          <cell r="R41">
            <v>10</v>
          </cell>
          <cell r="S41">
            <v>7</v>
          </cell>
          <cell r="T41">
            <v>0</v>
          </cell>
          <cell r="U41">
            <v>27</v>
          </cell>
          <cell r="V41">
            <v>47</v>
          </cell>
        </row>
        <row r="42">
          <cell r="B42" t="str">
            <v>E022-01-1045/2020</v>
          </cell>
          <cell r="C42" t="str">
            <v>Joshua Maina KAMAU</v>
          </cell>
          <cell r="D42">
            <v>9</v>
          </cell>
          <cell r="E42">
            <v>19</v>
          </cell>
          <cell r="F42">
            <v>0</v>
          </cell>
          <cell r="G42">
            <v>6.05</v>
          </cell>
          <cell r="H42">
            <v>4.5</v>
          </cell>
          <cell r="I42">
            <v>4</v>
          </cell>
          <cell r="J42">
            <v>4.25</v>
          </cell>
          <cell r="K42">
            <v>10</v>
          </cell>
          <cell r="L42">
            <v>13</v>
          </cell>
          <cell r="M42">
            <v>0</v>
          </cell>
          <cell r="N42">
            <v>11.5</v>
          </cell>
          <cell r="O42">
            <v>21.8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>
            <v>22</v>
          </cell>
        </row>
        <row r="43">
          <cell r="B43" t="str">
            <v>E022-01-1046/2020</v>
          </cell>
          <cell r="C43" t="str">
            <v>Sally Kinya KIMATHI</v>
          </cell>
          <cell r="D43">
            <v>15</v>
          </cell>
          <cell r="E43">
            <v>17</v>
          </cell>
          <cell r="F43">
            <v>0</v>
          </cell>
          <cell r="G43">
            <v>7.15</v>
          </cell>
          <cell r="H43">
            <v>4.5</v>
          </cell>
          <cell r="I43">
            <v>4.5</v>
          </cell>
          <cell r="J43">
            <v>4.5</v>
          </cell>
          <cell r="K43">
            <v>12</v>
          </cell>
          <cell r="L43">
            <v>11</v>
          </cell>
          <cell r="M43">
            <v>0</v>
          </cell>
          <cell r="N43">
            <v>11.5</v>
          </cell>
          <cell r="O43">
            <v>23.2</v>
          </cell>
          <cell r="P43">
            <v>14</v>
          </cell>
          <cell r="Q43">
            <v>9</v>
          </cell>
          <cell r="R43">
            <v>0</v>
          </cell>
          <cell r="S43">
            <v>14</v>
          </cell>
          <cell r="T43">
            <v>0</v>
          </cell>
          <cell r="U43">
            <v>37</v>
          </cell>
          <cell r="V43">
            <v>60</v>
          </cell>
        </row>
        <row r="44">
          <cell r="B44" t="str">
            <v>E022-01-1047/2020</v>
          </cell>
          <cell r="C44" t="str">
            <v>Angela Waithera MAINA</v>
          </cell>
          <cell r="D44">
            <v>13.5</v>
          </cell>
          <cell r="E44">
            <v>21</v>
          </cell>
          <cell r="F44">
            <v>0</v>
          </cell>
          <cell r="G44">
            <v>7.5750000000000011</v>
          </cell>
          <cell r="H44">
            <v>4.5</v>
          </cell>
          <cell r="I44">
            <v>4</v>
          </cell>
          <cell r="J44">
            <v>4.25</v>
          </cell>
          <cell r="K44">
            <v>11</v>
          </cell>
          <cell r="L44">
            <v>11</v>
          </cell>
          <cell r="M44">
            <v>0</v>
          </cell>
          <cell r="N44">
            <v>11</v>
          </cell>
          <cell r="O44">
            <v>22.8</v>
          </cell>
          <cell r="P44">
            <v>15</v>
          </cell>
          <cell r="Q44">
            <v>0</v>
          </cell>
          <cell r="R44">
            <v>13</v>
          </cell>
          <cell r="S44">
            <v>0</v>
          </cell>
          <cell r="T44">
            <v>6</v>
          </cell>
          <cell r="U44">
            <v>34</v>
          </cell>
          <cell r="V44">
            <v>57</v>
          </cell>
        </row>
        <row r="45">
          <cell r="B45" t="str">
            <v>E022-01-1050/2020</v>
          </cell>
          <cell r="C45" t="str">
            <v>Lewis Murithi MWENDA</v>
          </cell>
          <cell r="D45">
            <v>16.5</v>
          </cell>
          <cell r="E45">
            <v>18</v>
          </cell>
          <cell r="F45">
            <v>0</v>
          </cell>
          <cell r="G45">
            <v>7.7249999999999996</v>
          </cell>
          <cell r="H45">
            <v>4.5</v>
          </cell>
          <cell r="I45">
            <v>3</v>
          </cell>
          <cell r="J45">
            <v>3.75</v>
          </cell>
          <cell r="K45">
            <v>11</v>
          </cell>
          <cell r="L45">
            <v>12</v>
          </cell>
          <cell r="M45">
            <v>0</v>
          </cell>
          <cell r="N45">
            <v>11.5</v>
          </cell>
          <cell r="O45">
            <v>23</v>
          </cell>
          <cell r="P45">
            <v>16</v>
          </cell>
          <cell r="Q45">
            <v>0</v>
          </cell>
          <cell r="R45">
            <v>9</v>
          </cell>
          <cell r="S45">
            <v>4</v>
          </cell>
          <cell r="T45">
            <v>0</v>
          </cell>
          <cell r="U45">
            <v>29</v>
          </cell>
          <cell r="V45">
            <v>52</v>
          </cell>
        </row>
        <row r="46">
          <cell r="B46" t="str">
            <v>E022-01-1052/2020</v>
          </cell>
          <cell r="C46" t="str">
            <v>Victor MWIRIGI</v>
          </cell>
          <cell r="D46">
            <v>12</v>
          </cell>
          <cell r="E46">
            <v>18</v>
          </cell>
          <cell r="F46">
            <v>0</v>
          </cell>
          <cell r="G46">
            <v>6.6</v>
          </cell>
          <cell r="H46">
            <v>4.5</v>
          </cell>
          <cell r="I46">
            <v>3.5</v>
          </cell>
          <cell r="J46">
            <v>4</v>
          </cell>
          <cell r="K46">
            <v>11</v>
          </cell>
          <cell r="L46">
            <v>10</v>
          </cell>
          <cell r="M46">
            <v>0</v>
          </cell>
          <cell r="N46">
            <v>10.5</v>
          </cell>
          <cell r="O46">
            <v>21.1</v>
          </cell>
          <cell r="P46">
            <v>18</v>
          </cell>
          <cell r="Q46">
            <v>0</v>
          </cell>
          <cell r="R46">
            <v>9</v>
          </cell>
          <cell r="S46">
            <v>5</v>
          </cell>
          <cell r="T46">
            <v>0</v>
          </cell>
          <cell r="U46">
            <v>32</v>
          </cell>
          <cell r="V46">
            <v>53</v>
          </cell>
        </row>
        <row r="47">
          <cell r="B47" t="str">
            <v>E022-01-1054/2020</v>
          </cell>
          <cell r="C47" t="str">
            <v>Julius Righa MGHANGA</v>
          </cell>
          <cell r="D47">
            <v>12</v>
          </cell>
          <cell r="E47">
            <v>21</v>
          </cell>
          <cell r="F47">
            <v>0</v>
          </cell>
          <cell r="G47">
            <v>7.1999999999999993</v>
          </cell>
          <cell r="H47">
            <v>4.5</v>
          </cell>
          <cell r="I47">
            <v>3.5</v>
          </cell>
          <cell r="J47">
            <v>4</v>
          </cell>
          <cell r="K47">
            <v>11</v>
          </cell>
          <cell r="L47">
            <v>11</v>
          </cell>
          <cell r="M47">
            <v>0</v>
          </cell>
          <cell r="N47">
            <v>11</v>
          </cell>
          <cell r="O47">
            <v>22.2</v>
          </cell>
          <cell r="P47">
            <v>16</v>
          </cell>
          <cell r="Q47">
            <v>0</v>
          </cell>
          <cell r="R47">
            <v>12</v>
          </cell>
          <cell r="S47">
            <v>0</v>
          </cell>
          <cell r="T47">
            <v>7</v>
          </cell>
          <cell r="U47">
            <v>35</v>
          </cell>
          <cell r="V47">
            <v>57</v>
          </cell>
        </row>
        <row r="48">
          <cell r="B48" t="str">
            <v>E022-01-1055/2020</v>
          </cell>
          <cell r="C48" t="str">
            <v>Joe Albert NGIGI</v>
          </cell>
          <cell r="D48">
            <v>15</v>
          </cell>
          <cell r="E48">
            <v>19</v>
          </cell>
          <cell r="F48">
            <v>0</v>
          </cell>
          <cell r="G48">
            <v>7.55</v>
          </cell>
          <cell r="H48">
            <v>3.5</v>
          </cell>
          <cell r="I48">
            <v>4</v>
          </cell>
          <cell r="J48">
            <v>3.75</v>
          </cell>
          <cell r="K48">
            <v>11</v>
          </cell>
          <cell r="L48">
            <v>10</v>
          </cell>
          <cell r="M48">
            <v>0</v>
          </cell>
          <cell r="N48">
            <v>10.5</v>
          </cell>
          <cell r="O48">
            <v>21.8</v>
          </cell>
          <cell r="P48">
            <v>19</v>
          </cell>
          <cell r="Q48">
            <v>7</v>
          </cell>
          <cell r="R48">
            <v>0</v>
          </cell>
          <cell r="S48">
            <v>0</v>
          </cell>
          <cell r="T48">
            <v>12</v>
          </cell>
          <cell r="U48">
            <v>38</v>
          </cell>
          <cell r="V48">
            <v>60</v>
          </cell>
        </row>
        <row r="49">
          <cell r="B49" t="str">
            <v>E022-01-1056/2020</v>
          </cell>
          <cell r="C49" t="str">
            <v>Michael Adrian NGURU</v>
          </cell>
          <cell r="D49">
            <v>9</v>
          </cell>
          <cell r="E49">
            <v>20</v>
          </cell>
          <cell r="F49">
            <v>0</v>
          </cell>
          <cell r="G49">
            <v>6.25</v>
          </cell>
          <cell r="H49">
            <v>3.5</v>
          </cell>
          <cell r="I49">
            <v>4</v>
          </cell>
          <cell r="J49">
            <v>3.75</v>
          </cell>
          <cell r="K49">
            <v>10</v>
          </cell>
          <cell r="L49">
            <v>12</v>
          </cell>
          <cell r="M49">
            <v>0</v>
          </cell>
          <cell r="N49">
            <v>11</v>
          </cell>
          <cell r="O49">
            <v>21</v>
          </cell>
          <cell r="P49">
            <v>18</v>
          </cell>
          <cell r="Q49">
            <v>0</v>
          </cell>
          <cell r="R49">
            <v>4</v>
          </cell>
          <cell r="S49">
            <v>0</v>
          </cell>
          <cell r="T49">
            <v>7</v>
          </cell>
          <cell r="U49">
            <v>29</v>
          </cell>
          <cell r="V49">
            <v>50</v>
          </cell>
        </row>
        <row r="50">
          <cell r="B50" t="str">
            <v>E022-01-1057/2020</v>
          </cell>
          <cell r="C50" t="str">
            <v>Gad Kimathi MURITHI</v>
          </cell>
          <cell r="D50">
            <v>4.5</v>
          </cell>
          <cell r="E50">
            <v>18</v>
          </cell>
          <cell r="F50">
            <v>0</v>
          </cell>
          <cell r="G50">
            <v>4.7249999999999996</v>
          </cell>
          <cell r="H50">
            <v>4.5</v>
          </cell>
          <cell r="I50">
            <v>3.5</v>
          </cell>
          <cell r="J50">
            <v>4</v>
          </cell>
          <cell r="K50">
            <v>11</v>
          </cell>
          <cell r="L50">
            <v>9</v>
          </cell>
          <cell r="M50">
            <v>0</v>
          </cell>
          <cell r="N50">
            <v>10</v>
          </cell>
          <cell r="O50">
            <v>18.7</v>
          </cell>
          <cell r="P50">
            <v>7</v>
          </cell>
          <cell r="Q50">
            <v>0</v>
          </cell>
          <cell r="R50">
            <v>9</v>
          </cell>
          <cell r="S50">
            <v>6</v>
          </cell>
          <cell r="T50">
            <v>0</v>
          </cell>
          <cell r="U50">
            <v>22</v>
          </cell>
          <cell r="V50">
            <v>41</v>
          </cell>
        </row>
        <row r="51">
          <cell r="B51" t="str">
            <v>E022-01-1058/2020</v>
          </cell>
          <cell r="C51" t="str">
            <v>Brighton Kariuki MURANGIRI</v>
          </cell>
          <cell r="D51">
            <v>10</v>
          </cell>
          <cell r="E51">
            <v>19</v>
          </cell>
          <cell r="F51">
            <v>0</v>
          </cell>
          <cell r="G51">
            <v>6.3</v>
          </cell>
          <cell r="H51">
            <v>3.5</v>
          </cell>
          <cell r="I51">
            <v>4</v>
          </cell>
          <cell r="J51">
            <v>3.75</v>
          </cell>
          <cell r="K51">
            <v>11</v>
          </cell>
          <cell r="L51">
            <v>11</v>
          </cell>
          <cell r="M51">
            <v>0</v>
          </cell>
          <cell r="N51">
            <v>11</v>
          </cell>
          <cell r="O51">
            <v>21.1</v>
          </cell>
          <cell r="P51">
            <v>15</v>
          </cell>
          <cell r="Q51">
            <v>2</v>
          </cell>
          <cell r="R51">
            <v>0</v>
          </cell>
          <cell r="S51">
            <v>0</v>
          </cell>
          <cell r="T51">
            <v>2</v>
          </cell>
          <cell r="U51">
            <v>19</v>
          </cell>
          <cell r="V51">
            <v>40</v>
          </cell>
        </row>
        <row r="52">
          <cell r="B52" t="str">
            <v>E022-01-1060/2020</v>
          </cell>
          <cell r="C52" t="str">
            <v>Joshua NYANDWAKI</v>
          </cell>
          <cell r="D52">
            <v>18</v>
          </cell>
          <cell r="E52">
            <v>20</v>
          </cell>
          <cell r="F52">
            <v>0</v>
          </cell>
          <cell r="G52">
            <v>8.5</v>
          </cell>
          <cell r="H52">
            <v>4</v>
          </cell>
          <cell r="I52">
            <v>4</v>
          </cell>
          <cell r="J52">
            <v>4</v>
          </cell>
          <cell r="K52">
            <v>12</v>
          </cell>
          <cell r="L52">
            <v>12</v>
          </cell>
          <cell r="M52">
            <v>0</v>
          </cell>
          <cell r="N52">
            <v>12</v>
          </cell>
          <cell r="O52">
            <v>24.5</v>
          </cell>
          <cell r="P52">
            <v>8</v>
          </cell>
          <cell r="Q52">
            <v>0</v>
          </cell>
          <cell r="R52">
            <v>3</v>
          </cell>
          <cell r="S52">
            <v>4</v>
          </cell>
          <cell r="T52">
            <v>0</v>
          </cell>
          <cell r="U52">
            <v>15</v>
          </cell>
          <cell r="V52">
            <v>40</v>
          </cell>
        </row>
        <row r="53">
          <cell r="B53" t="str">
            <v>E022-01-1061/2020</v>
          </cell>
          <cell r="C53" t="str">
            <v>Wyntone Makomere OMUKA</v>
          </cell>
          <cell r="D53">
            <v>10.5</v>
          </cell>
          <cell r="E53">
            <v>17</v>
          </cell>
          <cell r="F53">
            <v>0</v>
          </cell>
          <cell r="G53">
            <v>6.0250000000000004</v>
          </cell>
          <cell r="H53">
            <v>4.5</v>
          </cell>
          <cell r="I53">
            <v>3.5</v>
          </cell>
          <cell r="J53">
            <v>4</v>
          </cell>
          <cell r="K53">
            <v>12</v>
          </cell>
          <cell r="L53">
            <v>13</v>
          </cell>
          <cell r="M53">
            <v>0</v>
          </cell>
          <cell r="N53">
            <v>12.5</v>
          </cell>
          <cell r="O53">
            <v>22.5</v>
          </cell>
          <cell r="P53">
            <v>18</v>
          </cell>
          <cell r="Q53">
            <v>4</v>
          </cell>
          <cell r="R53">
            <v>0</v>
          </cell>
          <cell r="S53">
            <v>5</v>
          </cell>
          <cell r="T53">
            <v>0</v>
          </cell>
          <cell r="U53">
            <v>27</v>
          </cell>
          <cell r="V53">
            <v>50</v>
          </cell>
        </row>
        <row r="54">
          <cell r="B54" t="str">
            <v>E022-01-1062/2020</v>
          </cell>
          <cell r="C54" t="str">
            <v>Lawrence Kipyegon LANGAT</v>
          </cell>
          <cell r="D54">
            <v>10.5</v>
          </cell>
          <cell r="E54">
            <v>18</v>
          </cell>
          <cell r="F54">
            <v>0</v>
          </cell>
          <cell r="G54">
            <v>6.2250000000000005</v>
          </cell>
          <cell r="H54">
            <v>4.5</v>
          </cell>
          <cell r="I54">
            <v>4</v>
          </cell>
          <cell r="J54">
            <v>4.25</v>
          </cell>
          <cell r="K54">
            <v>11</v>
          </cell>
          <cell r="L54">
            <v>13</v>
          </cell>
          <cell r="M54">
            <v>0</v>
          </cell>
          <cell r="N54">
            <v>12</v>
          </cell>
          <cell r="O54">
            <v>22.5</v>
          </cell>
          <cell r="P54">
            <v>23</v>
          </cell>
          <cell r="Q54">
            <v>0</v>
          </cell>
          <cell r="R54">
            <v>9</v>
          </cell>
          <cell r="S54">
            <v>0</v>
          </cell>
          <cell r="T54">
            <v>16</v>
          </cell>
          <cell r="U54">
            <v>48</v>
          </cell>
          <cell r="V54">
            <v>71</v>
          </cell>
        </row>
        <row r="55">
          <cell r="B55" t="str">
            <v>E022-01-1063/2020</v>
          </cell>
          <cell r="C55" t="str">
            <v>Tracy Atieno OCHIENG</v>
          </cell>
          <cell r="D55">
            <v>7.5</v>
          </cell>
          <cell r="E55">
            <v>21</v>
          </cell>
          <cell r="F55">
            <v>0</v>
          </cell>
          <cell r="G55">
            <v>6.0749999999999993</v>
          </cell>
          <cell r="H55">
            <v>3.5</v>
          </cell>
          <cell r="I55">
            <v>4</v>
          </cell>
          <cell r="J55">
            <v>3.75</v>
          </cell>
          <cell r="K55">
            <v>11</v>
          </cell>
          <cell r="L55">
            <v>10</v>
          </cell>
          <cell r="M55">
            <v>0</v>
          </cell>
          <cell r="N55">
            <v>10.5</v>
          </cell>
          <cell r="O55">
            <v>20.3</v>
          </cell>
          <cell r="P55">
            <v>20</v>
          </cell>
          <cell r="Q55">
            <v>0</v>
          </cell>
          <cell r="R55">
            <v>6</v>
          </cell>
          <cell r="S55">
            <v>1</v>
          </cell>
          <cell r="T55">
            <v>0</v>
          </cell>
          <cell r="U55">
            <v>27</v>
          </cell>
          <cell r="V55">
            <v>47</v>
          </cell>
        </row>
        <row r="56">
          <cell r="B56" t="str">
            <v>E022-01-1064/2020</v>
          </cell>
          <cell r="C56" t="str">
            <v>Michael OMOLO</v>
          </cell>
          <cell r="D56">
            <v>6</v>
          </cell>
          <cell r="E56">
            <v>16</v>
          </cell>
          <cell r="F56">
            <v>0</v>
          </cell>
          <cell r="G56">
            <v>4.6999999999999993</v>
          </cell>
          <cell r="H56">
            <v>4.5</v>
          </cell>
          <cell r="I56">
            <v>4</v>
          </cell>
          <cell r="J56">
            <v>4.25</v>
          </cell>
          <cell r="K56">
            <v>11</v>
          </cell>
          <cell r="L56">
            <v>10</v>
          </cell>
          <cell r="M56">
            <v>0</v>
          </cell>
          <cell r="N56">
            <v>10.5</v>
          </cell>
          <cell r="O56">
            <v>19.5</v>
          </cell>
          <cell r="P56">
            <v>14</v>
          </cell>
          <cell r="Q56">
            <v>7</v>
          </cell>
          <cell r="R56">
            <v>0</v>
          </cell>
          <cell r="S56">
            <v>0</v>
          </cell>
          <cell r="T56">
            <v>2</v>
          </cell>
          <cell r="U56">
            <v>23</v>
          </cell>
          <cell r="V56">
            <v>43</v>
          </cell>
        </row>
        <row r="57">
          <cell r="B57" t="str">
            <v>E022-01-1065/2020</v>
          </cell>
          <cell r="C57" t="str">
            <v>Brian Kiprono KOTON</v>
          </cell>
          <cell r="D57">
            <v>7.5</v>
          </cell>
          <cell r="E57">
            <v>17</v>
          </cell>
          <cell r="F57">
            <v>0</v>
          </cell>
          <cell r="G57">
            <v>5.2750000000000004</v>
          </cell>
          <cell r="H57">
            <v>4.5</v>
          </cell>
          <cell r="I57">
            <v>4.5</v>
          </cell>
          <cell r="J57">
            <v>4.5</v>
          </cell>
          <cell r="K57">
            <v>12</v>
          </cell>
          <cell r="L57">
            <v>9</v>
          </cell>
          <cell r="M57">
            <v>0</v>
          </cell>
          <cell r="N57">
            <v>10.5</v>
          </cell>
          <cell r="O57">
            <v>20.3</v>
          </cell>
          <cell r="P57">
            <v>13</v>
          </cell>
          <cell r="Q57">
            <v>9</v>
          </cell>
          <cell r="R57">
            <v>0</v>
          </cell>
          <cell r="S57">
            <v>2</v>
          </cell>
          <cell r="T57">
            <v>0</v>
          </cell>
          <cell r="U57">
            <v>24</v>
          </cell>
          <cell r="V57">
            <v>44</v>
          </cell>
        </row>
        <row r="58">
          <cell r="B58" t="str">
            <v>E022-01-1066/2020</v>
          </cell>
          <cell r="C58" t="str">
            <v>Christopher GITAU</v>
          </cell>
          <cell r="D58">
            <v>10.5</v>
          </cell>
          <cell r="E58">
            <v>17</v>
          </cell>
          <cell r="F58">
            <v>0</v>
          </cell>
          <cell r="G58">
            <v>6.0250000000000004</v>
          </cell>
          <cell r="H58">
            <v>4.5</v>
          </cell>
          <cell r="I58">
            <v>3.5</v>
          </cell>
          <cell r="J58">
            <v>4</v>
          </cell>
          <cell r="K58">
            <v>11</v>
          </cell>
          <cell r="L58">
            <v>11</v>
          </cell>
          <cell r="M58">
            <v>0</v>
          </cell>
          <cell r="N58">
            <v>11</v>
          </cell>
          <cell r="O58">
            <v>21</v>
          </cell>
          <cell r="P58">
            <v>10</v>
          </cell>
          <cell r="Q58">
            <v>0</v>
          </cell>
          <cell r="R58">
            <v>11</v>
          </cell>
          <cell r="S58">
            <v>0</v>
          </cell>
          <cell r="T58">
            <v>6</v>
          </cell>
          <cell r="U58">
            <v>27</v>
          </cell>
          <cell r="V58">
            <v>48</v>
          </cell>
        </row>
        <row r="59">
          <cell r="B59" t="str">
            <v>E022-01-1067/2020</v>
          </cell>
          <cell r="C59" t="str">
            <v>Florence Auma ODERO</v>
          </cell>
          <cell r="D59">
            <v>18</v>
          </cell>
          <cell r="E59">
            <v>19</v>
          </cell>
          <cell r="F59">
            <v>0</v>
          </cell>
          <cell r="G59">
            <v>8.3000000000000007</v>
          </cell>
          <cell r="H59">
            <v>4.5</v>
          </cell>
          <cell r="I59">
            <v>4</v>
          </cell>
          <cell r="J59">
            <v>4.25</v>
          </cell>
          <cell r="K59">
            <v>11</v>
          </cell>
          <cell r="L59">
            <v>12</v>
          </cell>
          <cell r="M59">
            <v>0</v>
          </cell>
          <cell r="N59">
            <v>11.5</v>
          </cell>
          <cell r="O59">
            <v>24.1</v>
          </cell>
          <cell r="P59">
            <v>18</v>
          </cell>
          <cell r="Q59">
            <v>0</v>
          </cell>
          <cell r="R59">
            <v>10</v>
          </cell>
          <cell r="S59">
            <v>0</v>
          </cell>
          <cell r="T59">
            <v>0</v>
          </cell>
          <cell r="U59">
            <v>28</v>
          </cell>
          <cell r="V59">
            <v>52</v>
          </cell>
        </row>
        <row r="60">
          <cell r="B60" t="str">
            <v>E022-01-1068/2020</v>
          </cell>
          <cell r="C60" t="str">
            <v>Nicholus Kamau NG'ANG'A</v>
          </cell>
          <cell r="D60">
            <v>18</v>
          </cell>
          <cell r="E60">
            <v>21</v>
          </cell>
          <cell r="F60">
            <v>0</v>
          </cell>
          <cell r="G60">
            <v>8.6999999999999993</v>
          </cell>
          <cell r="H60">
            <v>4.5</v>
          </cell>
          <cell r="I60">
            <v>4</v>
          </cell>
          <cell r="J60">
            <v>4.25</v>
          </cell>
          <cell r="K60">
            <v>11</v>
          </cell>
          <cell r="L60">
            <v>12</v>
          </cell>
          <cell r="M60">
            <v>0</v>
          </cell>
          <cell r="N60">
            <v>11.5</v>
          </cell>
          <cell r="O60">
            <v>24.5</v>
          </cell>
          <cell r="P60">
            <v>6</v>
          </cell>
          <cell r="Q60">
            <v>0</v>
          </cell>
          <cell r="R60">
            <v>9</v>
          </cell>
          <cell r="S60">
            <v>0</v>
          </cell>
          <cell r="T60">
            <v>0</v>
          </cell>
          <cell r="U60">
            <v>15</v>
          </cell>
          <cell r="V60">
            <v>40</v>
          </cell>
        </row>
        <row r="61">
          <cell r="B61" t="str">
            <v>E022-01-1069/2020</v>
          </cell>
          <cell r="C61" t="str">
            <v>Raymond KILONZO</v>
          </cell>
          <cell r="D61">
            <v>19.5</v>
          </cell>
          <cell r="E61">
            <v>17</v>
          </cell>
          <cell r="F61">
            <v>0</v>
          </cell>
          <cell r="G61">
            <v>8.2750000000000004</v>
          </cell>
          <cell r="H61">
            <v>4</v>
          </cell>
          <cell r="I61">
            <v>3.5</v>
          </cell>
          <cell r="J61">
            <v>3.75</v>
          </cell>
          <cell r="K61">
            <v>12</v>
          </cell>
          <cell r="L61">
            <v>9</v>
          </cell>
          <cell r="M61">
            <v>0</v>
          </cell>
          <cell r="N61">
            <v>10.5</v>
          </cell>
          <cell r="O61">
            <v>22.5</v>
          </cell>
          <cell r="P61">
            <v>13</v>
          </cell>
          <cell r="Q61">
            <v>0</v>
          </cell>
          <cell r="R61">
            <v>10</v>
          </cell>
          <cell r="S61">
            <v>5</v>
          </cell>
          <cell r="T61">
            <v>0</v>
          </cell>
          <cell r="U61">
            <v>28</v>
          </cell>
          <cell r="V61">
            <v>51</v>
          </cell>
        </row>
        <row r="62">
          <cell r="B62" t="str">
            <v>E022-01-1070/2020</v>
          </cell>
          <cell r="C62" t="str">
            <v>Benclinton Makembu MURIITHI</v>
          </cell>
          <cell r="D62">
            <v>16.5</v>
          </cell>
          <cell r="E62">
            <v>17</v>
          </cell>
          <cell r="F62">
            <v>0</v>
          </cell>
          <cell r="G62">
            <v>7.5249999999999995</v>
          </cell>
          <cell r="H62">
            <v>4.5</v>
          </cell>
          <cell r="I62">
            <v>3.5</v>
          </cell>
          <cell r="J62">
            <v>4</v>
          </cell>
          <cell r="K62">
            <v>12</v>
          </cell>
          <cell r="L62">
            <v>11</v>
          </cell>
          <cell r="M62">
            <v>0</v>
          </cell>
          <cell r="N62">
            <v>11.5</v>
          </cell>
          <cell r="O62">
            <v>23</v>
          </cell>
          <cell r="P62">
            <v>10</v>
          </cell>
          <cell r="Q62">
            <v>0</v>
          </cell>
          <cell r="R62">
            <v>5</v>
          </cell>
          <cell r="S62">
            <v>0</v>
          </cell>
          <cell r="T62">
            <v>6</v>
          </cell>
          <cell r="U62">
            <v>21</v>
          </cell>
          <cell r="V62">
            <v>44</v>
          </cell>
        </row>
        <row r="63">
          <cell r="B63" t="str">
            <v>E022-01-1071/2020</v>
          </cell>
          <cell r="C63" t="str">
            <v>David Karanja MWANGI</v>
          </cell>
          <cell r="D63">
            <v>10.5</v>
          </cell>
          <cell r="E63">
            <v>17</v>
          </cell>
          <cell r="F63">
            <v>0</v>
          </cell>
          <cell r="G63">
            <v>6.0250000000000004</v>
          </cell>
          <cell r="H63">
            <v>3.5</v>
          </cell>
          <cell r="I63">
            <v>4</v>
          </cell>
          <cell r="J63">
            <v>3.75</v>
          </cell>
          <cell r="K63">
            <v>11</v>
          </cell>
          <cell r="L63">
            <v>13</v>
          </cell>
          <cell r="M63">
            <v>0</v>
          </cell>
          <cell r="N63">
            <v>12</v>
          </cell>
          <cell r="O63">
            <v>21.8</v>
          </cell>
          <cell r="P63">
            <v>12</v>
          </cell>
          <cell r="Q63">
            <v>0</v>
          </cell>
          <cell r="R63">
            <v>8</v>
          </cell>
          <cell r="S63">
            <v>0</v>
          </cell>
          <cell r="T63">
            <v>6</v>
          </cell>
          <cell r="U63">
            <v>26</v>
          </cell>
          <cell r="V63">
            <v>48</v>
          </cell>
        </row>
        <row r="64">
          <cell r="B64" t="str">
            <v>E022-01-1072/2020</v>
          </cell>
          <cell r="C64" t="str">
            <v>Austin Kaburia KIBAARA</v>
          </cell>
          <cell r="D64">
            <v>16.5</v>
          </cell>
          <cell r="E64">
            <v>17</v>
          </cell>
          <cell r="F64">
            <v>0</v>
          </cell>
          <cell r="G64">
            <v>7.5249999999999995</v>
          </cell>
          <cell r="H64">
            <v>4.5</v>
          </cell>
          <cell r="I64">
            <v>3</v>
          </cell>
          <cell r="J64">
            <v>3.75</v>
          </cell>
          <cell r="K64">
            <v>11</v>
          </cell>
          <cell r="L64">
            <v>13</v>
          </cell>
          <cell r="M64">
            <v>0</v>
          </cell>
          <cell r="N64">
            <v>12</v>
          </cell>
          <cell r="O64">
            <v>23.3</v>
          </cell>
          <cell r="P64">
            <v>20</v>
          </cell>
          <cell r="Q64">
            <v>0</v>
          </cell>
          <cell r="R64">
            <v>10</v>
          </cell>
          <cell r="S64">
            <v>14</v>
          </cell>
          <cell r="T64">
            <v>0</v>
          </cell>
          <cell r="U64">
            <v>44</v>
          </cell>
          <cell r="V64">
            <v>67</v>
          </cell>
        </row>
        <row r="65">
          <cell r="B65" t="str">
            <v>E022-01-1074/2020</v>
          </cell>
          <cell r="C65" t="str">
            <v>Ian Kiptoo ROTICH</v>
          </cell>
          <cell r="D65">
            <v>3</v>
          </cell>
          <cell r="E65">
            <v>16</v>
          </cell>
          <cell r="F65">
            <v>0</v>
          </cell>
          <cell r="G65">
            <v>3.95</v>
          </cell>
          <cell r="H65">
            <v>4.5</v>
          </cell>
          <cell r="I65">
            <v>3.5</v>
          </cell>
          <cell r="J65">
            <v>4</v>
          </cell>
          <cell r="K65">
            <v>11</v>
          </cell>
          <cell r="L65">
            <v>11</v>
          </cell>
          <cell r="M65">
            <v>0</v>
          </cell>
          <cell r="N65">
            <v>11</v>
          </cell>
          <cell r="O65">
            <v>19</v>
          </cell>
          <cell r="P65">
            <v>11</v>
          </cell>
          <cell r="Q65">
            <v>0</v>
          </cell>
          <cell r="R65">
            <v>7</v>
          </cell>
          <cell r="S65">
            <v>2</v>
          </cell>
          <cell r="T65">
            <v>0</v>
          </cell>
          <cell r="U65">
            <v>20</v>
          </cell>
          <cell r="V65">
            <v>39</v>
          </cell>
        </row>
        <row r="66">
          <cell r="B66" t="str">
            <v>E022-01-1075/2020</v>
          </cell>
          <cell r="C66" t="str">
            <v>Kiprotich Don KIPTANUI</v>
          </cell>
          <cell r="D66">
            <v>8</v>
          </cell>
          <cell r="E66">
            <v>17</v>
          </cell>
          <cell r="F66">
            <v>0</v>
          </cell>
          <cell r="G66">
            <v>5.4</v>
          </cell>
          <cell r="H66">
            <v>3.5</v>
          </cell>
          <cell r="I66">
            <v>4.5</v>
          </cell>
          <cell r="J66">
            <v>4</v>
          </cell>
          <cell r="K66">
            <v>12</v>
          </cell>
          <cell r="L66">
            <v>12</v>
          </cell>
          <cell r="M66">
            <v>0</v>
          </cell>
          <cell r="N66">
            <v>12</v>
          </cell>
          <cell r="O66">
            <v>21.4</v>
          </cell>
          <cell r="P66">
            <v>6</v>
          </cell>
          <cell r="Q66">
            <v>5</v>
          </cell>
          <cell r="R66">
            <v>0</v>
          </cell>
          <cell r="S66">
            <v>18</v>
          </cell>
          <cell r="T66">
            <v>0</v>
          </cell>
          <cell r="U66">
            <v>29</v>
          </cell>
          <cell r="V66">
            <v>50</v>
          </cell>
        </row>
        <row r="67">
          <cell r="B67" t="str">
            <v>E022-01-1076/2020</v>
          </cell>
          <cell r="C67" t="str">
            <v>Victory Ayuma SITATI</v>
          </cell>
          <cell r="D67">
            <v>7.5</v>
          </cell>
          <cell r="E67">
            <v>19</v>
          </cell>
          <cell r="F67">
            <v>0</v>
          </cell>
          <cell r="G67">
            <v>5.6749999999999998</v>
          </cell>
          <cell r="H67">
            <v>3</v>
          </cell>
          <cell r="I67">
            <v>4</v>
          </cell>
          <cell r="J67">
            <v>3.5</v>
          </cell>
          <cell r="K67">
            <v>12</v>
          </cell>
          <cell r="L67">
            <v>9</v>
          </cell>
          <cell r="M67">
            <v>0</v>
          </cell>
          <cell r="N67">
            <v>10.5</v>
          </cell>
          <cell r="O67">
            <v>19.7</v>
          </cell>
          <cell r="P67">
            <v>16</v>
          </cell>
          <cell r="Q67">
            <v>0</v>
          </cell>
          <cell r="R67">
            <v>9</v>
          </cell>
          <cell r="S67">
            <v>7</v>
          </cell>
          <cell r="T67">
            <v>0</v>
          </cell>
          <cell r="U67">
            <v>32</v>
          </cell>
          <cell r="V67">
            <v>52</v>
          </cell>
        </row>
        <row r="68">
          <cell r="B68" t="str">
            <v>E022-01-1077/2020</v>
          </cell>
          <cell r="C68" t="str">
            <v>Emmanuel Kimeres KAPKONI</v>
          </cell>
          <cell r="D68">
            <v>4.5</v>
          </cell>
          <cell r="E68">
            <v>19</v>
          </cell>
          <cell r="F68">
            <v>0</v>
          </cell>
          <cell r="G68">
            <v>4.9249999999999998</v>
          </cell>
          <cell r="H68">
            <v>4.5</v>
          </cell>
          <cell r="I68">
            <v>3.5</v>
          </cell>
          <cell r="J68">
            <v>4</v>
          </cell>
          <cell r="K68">
            <v>11</v>
          </cell>
          <cell r="L68">
            <v>13</v>
          </cell>
          <cell r="M68">
            <v>0</v>
          </cell>
          <cell r="N68">
            <v>12</v>
          </cell>
          <cell r="O68">
            <v>20.9</v>
          </cell>
          <cell r="P68">
            <v>20</v>
          </cell>
          <cell r="Q68">
            <v>0</v>
          </cell>
          <cell r="R68">
            <v>6</v>
          </cell>
          <cell r="S68">
            <v>0</v>
          </cell>
          <cell r="T68">
            <v>6</v>
          </cell>
          <cell r="U68">
            <v>32</v>
          </cell>
          <cell r="V68">
            <v>53</v>
          </cell>
        </row>
        <row r="69">
          <cell r="B69" t="str">
            <v>E022-01-1078/2020</v>
          </cell>
          <cell r="C69" t="str">
            <v>Collins Kipkogei KIPLAGAT</v>
          </cell>
          <cell r="D69">
            <v>4.5</v>
          </cell>
          <cell r="E69">
            <v>16</v>
          </cell>
          <cell r="F69">
            <v>0</v>
          </cell>
          <cell r="G69">
            <v>4.3250000000000002</v>
          </cell>
          <cell r="H69">
            <v>4.5</v>
          </cell>
          <cell r="I69">
            <v>3</v>
          </cell>
          <cell r="J69">
            <v>3.75</v>
          </cell>
          <cell r="K69">
            <v>10</v>
          </cell>
          <cell r="L69">
            <v>13</v>
          </cell>
          <cell r="M69">
            <v>0</v>
          </cell>
          <cell r="N69">
            <v>11.5</v>
          </cell>
          <cell r="O69">
            <v>19.600000000000001</v>
          </cell>
          <cell r="P69">
            <v>14</v>
          </cell>
          <cell r="Q69">
            <v>0</v>
          </cell>
          <cell r="R69">
            <v>12</v>
          </cell>
          <cell r="S69">
            <v>5</v>
          </cell>
          <cell r="T69">
            <v>0</v>
          </cell>
          <cell r="U69">
            <v>31</v>
          </cell>
          <cell r="V69">
            <v>51</v>
          </cell>
        </row>
        <row r="70">
          <cell r="B70" t="str">
            <v>E022-01-1079/2020</v>
          </cell>
          <cell r="C70" t="str">
            <v>Seth Baraka WEKESA</v>
          </cell>
          <cell r="D70">
            <v>12</v>
          </cell>
          <cell r="E70">
            <v>19</v>
          </cell>
          <cell r="F70">
            <v>0</v>
          </cell>
          <cell r="G70">
            <v>6.7999999999999989</v>
          </cell>
          <cell r="H70">
            <v>4.5</v>
          </cell>
          <cell r="I70">
            <v>3</v>
          </cell>
          <cell r="J70">
            <v>3.75</v>
          </cell>
          <cell r="K70">
            <v>11</v>
          </cell>
          <cell r="L70">
            <v>13</v>
          </cell>
          <cell r="M70">
            <v>0</v>
          </cell>
          <cell r="N70">
            <v>12</v>
          </cell>
          <cell r="O70">
            <v>22.6</v>
          </cell>
          <cell r="P70">
            <v>16</v>
          </cell>
          <cell r="Q70">
            <v>0</v>
          </cell>
          <cell r="R70">
            <v>8</v>
          </cell>
          <cell r="S70">
            <v>5</v>
          </cell>
          <cell r="T70">
            <v>0</v>
          </cell>
          <cell r="U70">
            <v>29</v>
          </cell>
          <cell r="V70">
            <v>52</v>
          </cell>
        </row>
        <row r="71">
          <cell r="B71" t="str">
            <v>E022-01-1080/2020</v>
          </cell>
          <cell r="C71" t="str">
            <v>Collins Mumo MANTHI</v>
          </cell>
          <cell r="D71">
            <v>3</v>
          </cell>
          <cell r="E71">
            <v>19</v>
          </cell>
          <cell r="F71">
            <v>0</v>
          </cell>
          <cell r="G71">
            <v>4.55</v>
          </cell>
          <cell r="H71">
            <v>4.5</v>
          </cell>
          <cell r="I71">
            <v>4</v>
          </cell>
          <cell r="J71">
            <v>4.25</v>
          </cell>
          <cell r="K71">
            <v>11</v>
          </cell>
          <cell r="L71">
            <v>13</v>
          </cell>
          <cell r="M71">
            <v>0</v>
          </cell>
          <cell r="N71">
            <v>12</v>
          </cell>
          <cell r="O71">
            <v>20.8</v>
          </cell>
          <cell r="P71">
            <v>17</v>
          </cell>
          <cell r="Q71">
            <v>1</v>
          </cell>
          <cell r="R71">
            <v>0</v>
          </cell>
          <cell r="S71">
            <v>5</v>
          </cell>
          <cell r="T71">
            <v>0</v>
          </cell>
          <cell r="U71">
            <v>23</v>
          </cell>
          <cell r="V71">
            <v>44</v>
          </cell>
        </row>
        <row r="72">
          <cell r="B72" t="str">
            <v>E022-01-1081/2020</v>
          </cell>
          <cell r="C72" t="str">
            <v>Davies Musheni SHISIA</v>
          </cell>
          <cell r="D72">
            <v>15</v>
          </cell>
          <cell r="E72">
            <v>19</v>
          </cell>
          <cell r="F72">
            <v>0</v>
          </cell>
          <cell r="G72">
            <v>7.55</v>
          </cell>
          <cell r="H72">
            <v>4.5</v>
          </cell>
          <cell r="I72">
            <v>3.5</v>
          </cell>
          <cell r="J72">
            <v>4</v>
          </cell>
          <cell r="K72">
            <v>11</v>
          </cell>
          <cell r="L72">
            <v>12</v>
          </cell>
          <cell r="M72">
            <v>0</v>
          </cell>
          <cell r="N72">
            <v>11.5</v>
          </cell>
          <cell r="O72">
            <v>23.1</v>
          </cell>
          <cell r="P72">
            <v>2</v>
          </cell>
          <cell r="Q72">
            <v>0</v>
          </cell>
          <cell r="R72">
            <v>4</v>
          </cell>
          <cell r="S72">
            <v>0</v>
          </cell>
          <cell r="T72">
            <v>11</v>
          </cell>
          <cell r="U72">
            <v>17</v>
          </cell>
          <cell r="V72">
            <v>40</v>
          </cell>
        </row>
        <row r="73">
          <cell r="B73" t="str">
            <v>E022-01-1082/2020</v>
          </cell>
          <cell r="C73" t="str">
            <v>Ray Wafula WEKESA</v>
          </cell>
          <cell r="D73">
            <v>13</v>
          </cell>
          <cell r="E73">
            <v>19</v>
          </cell>
          <cell r="F73">
            <v>0</v>
          </cell>
          <cell r="G73">
            <v>7.0500000000000007</v>
          </cell>
          <cell r="H73">
            <v>4.5</v>
          </cell>
          <cell r="I73">
            <v>4.5</v>
          </cell>
          <cell r="J73">
            <v>4.5</v>
          </cell>
          <cell r="K73">
            <v>11</v>
          </cell>
          <cell r="L73">
            <v>11</v>
          </cell>
          <cell r="M73">
            <v>0</v>
          </cell>
          <cell r="N73">
            <v>11</v>
          </cell>
          <cell r="O73">
            <v>22.6</v>
          </cell>
          <cell r="P73">
            <v>6</v>
          </cell>
          <cell r="Q73">
            <v>7</v>
          </cell>
          <cell r="R73">
            <v>0</v>
          </cell>
          <cell r="S73">
            <v>5</v>
          </cell>
          <cell r="T73">
            <v>0</v>
          </cell>
          <cell r="U73">
            <v>18</v>
          </cell>
          <cell r="V73">
            <v>41</v>
          </cell>
        </row>
        <row r="74">
          <cell r="B74" t="str">
            <v>E022-01-1083/2020</v>
          </cell>
          <cell r="C74" t="str">
            <v>Randy Baraka Mumelo SIMIYU</v>
          </cell>
          <cell r="D74">
            <v>9</v>
          </cell>
          <cell r="E74">
            <v>19</v>
          </cell>
          <cell r="F74">
            <v>0</v>
          </cell>
          <cell r="G74">
            <v>6.05</v>
          </cell>
          <cell r="H74">
            <v>4.5</v>
          </cell>
          <cell r="I74">
            <v>4.5</v>
          </cell>
          <cell r="J74">
            <v>4.5</v>
          </cell>
          <cell r="K74">
            <v>11</v>
          </cell>
          <cell r="L74">
            <v>11</v>
          </cell>
          <cell r="M74">
            <v>0</v>
          </cell>
          <cell r="N74">
            <v>11</v>
          </cell>
          <cell r="O74">
            <v>21.6</v>
          </cell>
          <cell r="P74">
            <v>19</v>
          </cell>
          <cell r="Q74">
            <v>0</v>
          </cell>
          <cell r="R74">
            <v>6</v>
          </cell>
          <cell r="S74">
            <v>0</v>
          </cell>
          <cell r="T74">
            <v>9</v>
          </cell>
          <cell r="U74">
            <v>34</v>
          </cell>
          <cell r="V74">
            <v>56</v>
          </cell>
        </row>
        <row r="75">
          <cell r="B75" t="str">
            <v>E022-01-1084/2020</v>
          </cell>
          <cell r="C75" t="str">
            <v>Farries Ngai SEDA</v>
          </cell>
          <cell r="D75">
            <v>7.5</v>
          </cell>
          <cell r="E75">
            <v>18</v>
          </cell>
          <cell r="F75">
            <v>0</v>
          </cell>
          <cell r="G75">
            <v>5.4749999999999996</v>
          </cell>
          <cell r="H75">
            <v>4</v>
          </cell>
          <cell r="I75">
            <v>4</v>
          </cell>
          <cell r="J75">
            <v>4</v>
          </cell>
          <cell r="K75">
            <v>11</v>
          </cell>
          <cell r="L75">
            <v>12</v>
          </cell>
          <cell r="M75">
            <v>0</v>
          </cell>
          <cell r="N75">
            <v>11.5</v>
          </cell>
          <cell r="O75">
            <v>21</v>
          </cell>
          <cell r="P75">
            <v>15</v>
          </cell>
          <cell r="Q75">
            <v>0</v>
          </cell>
          <cell r="R75">
            <v>8</v>
          </cell>
          <cell r="S75">
            <v>7</v>
          </cell>
          <cell r="T75">
            <v>0</v>
          </cell>
          <cell r="U75">
            <v>30</v>
          </cell>
          <cell r="V75">
            <v>51</v>
          </cell>
        </row>
        <row r="76">
          <cell r="B76" t="str">
            <v>E022-01-1085/2020</v>
          </cell>
          <cell r="C76" t="str">
            <v>Kelvin Ochieng OMONDI</v>
          </cell>
          <cell r="D76">
            <v>12</v>
          </cell>
          <cell r="E76">
            <v>17</v>
          </cell>
          <cell r="F76">
            <v>0</v>
          </cell>
          <cell r="G76">
            <v>6.4</v>
          </cell>
          <cell r="H76">
            <v>2</v>
          </cell>
          <cell r="I76">
            <v>3.5</v>
          </cell>
          <cell r="J76">
            <v>2.75</v>
          </cell>
          <cell r="K76">
            <v>9</v>
          </cell>
          <cell r="L76">
            <v>12</v>
          </cell>
          <cell r="M76">
            <v>0</v>
          </cell>
          <cell r="N76">
            <v>10.5</v>
          </cell>
          <cell r="O76">
            <v>19.7</v>
          </cell>
          <cell r="P76">
            <v>10</v>
          </cell>
          <cell r="Q76">
            <v>9</v>
          </cell>
          <cell r="R76">
            <v>0</v>
          </cell>
          <cell r="S76">
            <v>7</v>
          </cell>
          <cell r="T76">
            <v>0</v>
          </cell>
          <cell r="U76">
            <v>26</v>
          </cell>
          <cell r="V76">
            <v>46</v>
          </cell>
        </row>
        <row r="77">
          <cell r="B77" t="str">
            <v>E022-01-1086/2020</v>
          </cell>
          <cell r="C77" t="str">
            <v>Rony Oronje ONYANGO</v>
          </cell>
          <cell r="D77">
            <v>3</v>
          </cell>
          <cell r="E77">
            <v>20</v>
          </cell>
          <cell r="F77">
            <v>0</v>
          </cell>
          <cell r="G77">
            <v>4.75</v>
          </cell>
          <cell r="H77">
            <v>4.5</v>
          </cell>
          <cell r="I77">
            <v>4</v>
          </cell>
          <cell r="J77">
            <v>4.25</v>
          </cell>
          <cell r="K77">
            <v>12</v>
          </cell>
          <cell r="L77">
            <v>13</v>
          </cell>
          <cell r="M77">
            <v>0</v>
          </cell>
          <cell r="N77">
            <v>12.5</v>
          </cell>
          <cell r="O77">
            <v>21.5</v>
          </cell>
          <cell r="P77">
            <v>6</v>
          </cell>
          <cell r="Q77">
            <v>5</v>
          </cell>
          <cell r="R77">
            <v>0</v>
          </cell>
          <cell r="S77">
            <v>3</v>
          </cell>
          <cell r="T77">
            <v>0</v>
          </cell>
          <cell r="U77">
            <v>14</v>
          </cell>
          <cell r="V77">
            <v>36</v>
          </cell>
        </row>
        <row r="78">
          <cell r="B78" t="str">
            <v>E022-01-1087/2020</v>
          </cell>
          <cell r="C78" t="str">
            <v>Geoffrey Elly NISSI</v>
          </cell>
          <cell r="D78">
            <v>10.5</v>
          </cell>
          <cell r="E78">
            <v>18</v>
          </cell>
          <cell r="F78">
            <v>0</v>
          </cell>
          <cell r="G78">
            <v>6.2250000000000005</v>
          </cell>
          <cell r="H78">
            <v>4.5</v>
          </cell>
          <cell r="I78">
            <v>3</v>
          </cell>
          <cell r="J78">
            <v>3.75</v>
          </cell>
          <cell r="K78">
            <v>11</v>
          </cell>
          <cell r="L78">
            <v>12</v>
          </cell>
          <cell r="M78">
            <v>0</v>
          </cell>
          <cell r="N78">
            <v>11.5</v>
          </cell>
          <cell r="O78">
            <v>21.5</v>
          </cell>
          <cell r="P78">
            <v>15</v>
          </cell>
          <cell r="Q78">
            <v>0</v>
          </cell>
          <cell r="R78">
            <v>11</v>
          </cell>
          <cell r="S78">
            <v>15</v>
          </cell>
          <cell r="T78">
            <v>0</v>
          </cell>
          <cell r="U78">
            <v>41</v>
          </cell>
          <cell r="V78">
            <v>63</v>
          </cell>
        </row>
        <row r="79">
          <cell r="B79" t="str">
            <v>E022-01-1089/2020</v>
          </cell>
          <cell r="C79" t="str">
            <v>David MISANGO</v>
          </cell>
          <cell r="D79">
            <v>6</v>
          </cell>
          <cell r="E79">
            <v>19</v>
          </cell>
          <cell r="F79">
            <v>0</v>
          </cell>
          <cell r="G79">
            <v>5.3000000000000007</v>
          </cell>
          <cell r="H79">
            <v>4.5</v>
          </cell>
          <cell r="I79">
            <v>3</v>
          </cell>
          <cell r="J79">
            <v>3.75</v>
          </cell>
          <cell r="K79">
            <v>11</v>
          </cell>
          <cell r="L79">
            <v>11</v>
          </cell>
          <cell r="M79">
            <v>0</v>
          </cell>
          <cell r="N79">
            <v>11</v>
          </cell>
          <cell r="O79">
            <v>20.100000000000001</v>
          </cell>
          <cell r="P79">
            <v>9</v>
          </cell>
          <cell r="Q79">
            <v>0</v>
          </cell>
          <cell r="R79">
            <v>4</v>
          </cell>
          <cell r="S79">
            <v>8</v>
          </cell>
          <cell r="T79">
            <v>0</v>
          </cell>
          <cell r="U79">
            <v>21</v>
          </cell>
          <cell r="V79">
            <v>41</v>
          </cell>
        </row>
        <row r="80">
          <cell r="B80" t="str">
            <v>E022-01-1090/2020</v>
          </cell>
          <cell r="C80" t="str">
            <v>Ignatius Kiptoo RUTO</v>
          </cell>
          <cell r="D80">
            <v>16.5</v>
          </cell>
          <cell r="E80">
            <v>17</v>
          </cell>
          <cell r="F80">
            <v>0</v>
          </cell>
          <cell r="G80">
            <v>7.5249999999999995</v>
          </cell>
          <cell r="H80">
            <v>4</v>
          </cell>
          <cell r="I80">
            <v>3.5</v>
          </cell>
          <cell r="J80">
            <v>3.75</v>
          </cell>
          <cell r="K80">
            <v>12</v>
          </cell>
          <cell r="L80">
            <v>12</v>
          </cell>
          <cell r="M80">
            <v>0</v>
          </cell>
          <cell r="N80">
            <v>12</v>
          </cell>
          <cell r="O80">
            <v>23.3</v>
          </cell>
          <cell r="P80">
            <v>17</v>
          </cell>
          <cell r="Q80">
            <v>8</v>
          </cell>
          <cell r="R80">
            <v>0</v>
          </cell>
          <cell r="S80">
            <v>0</v>
          </cell>
          <cell r="T80">
            <v>9</v>
          </cell>
          <cell r="U80">
            <v>34</v>
          </cell>
          <cell r="V80">
            <v>57</v>
          </cell>
        </row>
        <row r="81">
          <cell r="B81" t="str">
            <v>E022-01-1163/2020</v>
          </cell>
          <cell r="C81" t="str">
            <v>Caleb Luhombo</v>
          </cell>
          <cell r="D81">
            <v>13.5</v>
          </cell>
          <cell r="E81">
            <v>16</v>
          </cell>
          <cell r="F81">
            <v>0</v>
          </cell>
          <cell r="G81">
            <v>6.5749999999999993</v>
          </cell>
          <cell r="H81">
            <v>4.5</v>
          </cell>
          <cell r="I81">
            <v>4</v>
          </cell>
          <cell r="J81">
            <v>4.25</v>
          </cell>
          <cell r="K81">
            <v>11</v>
          </cell>
          <cell r="L81">
            <v>11</v>
          </cell>
          <cell r="M81">
            <v>0</v>
          </cell>
          <cell r="N81">
            <v>11</v>
          </cell>
          <cell r="O81">
            <v>21.8</v>
          </cell>
          <cell r="P81">
            <v>15</v>
          </cell>
          <cell r="Q81">
            <v>3</v>
          </cell>
          <cell r="R81">
            <v>0</v>
          </cell>
          <cell r="S81">
            <v>0</v>
          </cell>
          <cell r="T81">
            <v>5</v>
          </cell>
          <cell r="U81">
            <v>23</v>
          </cell>
          <cell r="V81">
            <v>45</v>
          </cell>
        </row>
        <row r="82">
          <cell r="B82" t="str">
            <v>E022-01-1167/2020</v>
          </cell>
          <cell r="C82" t="str">
            <v>Nicolas Kipchumba TANUI</v>
          </cell>
          <cell r="D82">
            <v>12</v>
          </cell>
          <cell r="E82">
            <v>20</v>
          </cell>
          <cell r="F82">
            <v>0</v>
          </cell>
          <cell r="G82">
            <v>7</v>
          </cell>
          <cell r="H82">
            <v>4.5</v>
          </cell>
          <cell r="I82">
            <v>4</v>
          </cell>
          <cell r="J82">
            <v>4.25</v>
          </cell>
          <cell r="K82">
            <v>10</v>
          </cell>
          <cell r="L82">
            <v>13</v>
          </cell>
          <cell r="M82">
            <v>0</v>
          </cell>
          <cell r="N82">
            <v>11.5</v>
          </cell>
          <cell r="O82">
            <v>22.8</v>
          </cell>
          <cell r="P82">
            <v>14</v>
          </cell>
          <cell r="Q82">
            <v>0</v>
          </cell>
          <cell r="R82">
            <v>9</v>
          </cell>
          <cell r="S82">
            <v>10</v>
          </cell>
          <cell r="T82">
            <v>0</v>
          </cell>
          <cell r="U82">
            <v>33</v>
          </cell>
          <cell r="V82">
            <v>56</v>
          </cell>
        </row>
        <row r="83">
          <cell r="B83" t="str">
            <v>E022-01-1594/2020</v>
          </cell>
          <cell r="C83" t="str">
            <v>Joash KIPROTICH</v>
          </cell>
          <cell r="D83">
            <v>10.5</v>
          </cell>
          <cell r="E83">
            <v>21</v>
          </cell>
          <cell r="F83">
            <v>0</v>
          </cell>
          <cell r="G83">
            <v>6.8250000000000002</v>
          </cell>
          <cell r="H83">
            <v>4.5</v>
          </cell>
          <cell r="I83">
            <v>3.5</v>
          </cell>
          <cell r="J83">
            <v>4</v>
          </cell>
          <cell r="K83">
            <v>11</v>
          </cell>
          <cell r="L83">
            <v>13</v>
          </cell>
          <cell r="M83">
            <v>0</v>
          </cell>
          <cell r="N83">
            <v>12</v>
          </cell>
          <cell r="O83">
            <v>22.8</v>
          </cell>
          <cell r="P83">
            <v>11</v>
          </cell>
          <cell r="Q83">
            <v>0</v>
          </cell>
          <cell r="R83">
            <v>6</v>
          </cell>
          <cell r="S83">
            <v>0</v>
          </cell>
          <cell r="T83">
            <v>11</v>
          </cell>
          <cell r="U83">
            <v>28</v>
          </cell>
          <cell r="V83">
            <v>51</v>
          </cell>
        </row>
        <row r="84">
          <cell r="B84" t="str">
            <v>E022-01-2101/2020</v>
          </cell>
          <cell r="C84" t="str">
            <v>Brian Mwangala AYEKHA</v>
          </cell>
          <cell r="D84">
            <v>15</v>
          </cell>
          <cell r="E84">
            <v>18</v>
          </cell>
          <cell r="F84">
            <v>0</v>
          </cell>
          <cell r="G84">
            <v>7.35</v>
          </cell>
          <cell r="H84">
            <v>4.5</v>
          </cell>
          <cell r="I84">
            <v>4</v>
          </cell>
          <cell r="J84">
            <v>4.25</v>
          </cell>
          <cell r="K84">
            <v>11</v>
          </cell>
          <cell r="L84">
            <v>12</v>
          </cell>
          <cell r="M84">
            <v>0</v>
          </cell>
          <cell r="N84">
            <v>11.5</v>
          </cell>
          <cell r="O84">
            <v>23.1</v>
          </cell>
          <cell r="P84">
            <v>13</v>
          </cell>
          <cell r="Q84">
            <v>0</v>
          </cell>
          <cell r="R84">
            <v>4</v>
          </cell>
          <cell r="S84">
            <v>3</v>
          </cell>
          <cell r="T84">
            <v>0</v>
          </cell>
          <cell r="U84">
            <v>20</v>
          </cell>
          <cell r="V84">
            <v>43</v>
          </cell>
        </row>
        <row r="85">
          <cell r="B85" t="str">
            <v>E022-01-2108/2020</v>
          </cell>
          <cell r="C85" t="str">
            <v>Benson Mwendwa KILEI</v>
          </cell>
          <cell r="D85">
            <v>6</v>
          </cell>
          <cell r="E85">
            <v>19</v>
          </cell>
          <cell r="F85">
            <v>0</v>
          </cell>
          <cell r="G85">
            <v>5.3000000000000007</v>
          </cell>
          <cell r="H85">
            <v>4.5</v>
          </cell>
          <cell r="I85">
            <v>3</v>
          </cell>
          <cell r="J85">
            <v>3.75</v>
          </cell>
          <cell r="K85">
            <v>11</v>
          </cell>
          <cell r="L85">
            <v>11</v>
          </cell>
          <cell r="M85">
            <v>0</v>
          </cell>
          <cell r="N85">
            <v>11</v>
          </cell>
          <cell r="O85">
            <v>20.100000000000001</v>
          </cell>
          <cell r="P85">
            <v>22</v>
          </cell>
          <cell r="Q85">
            <v>11</v>
          </cell>
          <cell r="R85">
            <v>0</v>
          </cell>
          <cell r="S85">
            <v>0</v>
          </cell>
          <cell r="T85">
            <v>3</v>
          </cell>
          <cell r="U85">
            <v>36</v>
          </cell>
          <cell r="V85">
            <v>56</v>
          </cell>
        </row>
        <row r="86">
          <cell r="B86" t="str">
            <v>E022-01-2113/2020</v>
          </cell>
          <cell r="C86" t="str">
            <v>Luqman Ali Ahmed Sheikh ALI</v>
          </cell>
          <cell r="D86">
            <v>12</v>
          </cell>
          <cell r="E86">
            <v>18</v>
          </cell>
          <cell r="F86">
            <v>0</v>
          </cell>
          <cell r="G86">
            <v>6.6</v>
          </cell>
          <cell r="H86">
            <v>4.5</v>
          </cell>
          <cell r="I86">
            <v>3.5</v>
          </cell>
          <cell r="J86">
            <v>4</v>
          </cell>
          <cell r="K86">
            <v>11</v>
          </cell>
          <cell r="L86">
            <v>12</v>
          </cell>
          <cell r="M86">
            <v>0</v>
          </cell>
          <cell r="N86">
            <v>11.5</v>
          </cell>
          <cell r="O86">
            <v>22.1</v>
          </cell>
          <cell r="P86">
            <v>10</v>
          </cell>
          <cell r="Q86">
            <v>8</v>
          </cell>
          <cell r="R86">
            <v>0</v>
          </cell>
          <cell r="S86">
            <v>0</v>
          </cell>
          <cell r="T86">
            <v>4</v>
          </cell>
          <cell r="U86">
            <v>22</v>
          </cell>
          <cell r="V86">
            <v>44</v>
          </cell>
        </row>
        <row r="87">
          <cell r="B87" t="str">
            <v>E022-01-2140/2020</v>
          </cell>
          <cell r="C87" t="str">
            <v>Dennis Mwangi KAMATHIRO</v>
          </cell>
          <cell r="D87">
            <v>6</v>
          </cell>
          <cell r="E87">
            <v>17</v>
          </cell>
          <cell r="F87">
            <v>0</v>
          </cell>
          <cell r="G87">
            <v>4.9000000000000004</v>
          </cell>
          <cell r="H87">
            <v>4</v>
          </cell>
          <cell r="I87">
            <v>4</v>
          </cell>
          <cell r="J87">
            <v>4</v>
          </cell>
          <cell r="K87">
            <v>11</v>
          </cell>
          <cell r="L87">
            <v>9</v>
          </cell>
          <cell r="M87">
            <v>0</v>
          </cell>
          <cell r="N87">
            <v>10</v>
          </cell>
          <cell r="O87">
            <v>18.899999999999999</v>
          </cell>
          <cell r="P87">
            <v>1</v>
          </cell>
          <cell r="Q87">
            <v>0</v>
          </cell>
          <cell r="R87">
            <v>3</v>
          </cell>
          <cell r="S87">
            <v>0</v>
          </cell>
          <cell r="T87">
            <v>6</v>
          </cell>
          <cell r="U87">
            <v>10</v>
          </cell>
          <cell r="V87">
            <v>29</v>
          </cell>
        </row>
        <row r="88">
          <cell r="B88" t="str">
            <v>E022-01-2151/2020</v>
          </cell>
          <cell r="C88" t="str">
            <v>Milton Kiai MWANGI</v>
          </cell>
          <cell r="D88">
            <v>3</v>
          </cell>
          <cell r="E88">
            <v>17</v>
          </cell>
          <cell r="F88">
            <v>0</v>
          </cell>
          <cell r="G88">
            <v>4.1500000000000004</v>
          </cell>
          <cell r="H88">
            <v>4.5</v>
          </cell>
          <cell r="I88">
            <v>4</v>
          </cell>
          <cell r="J88">
            <v>4.25</v>
          </cell>
          <cell r="K88">
            <v>11</v>
          </cell>
          <cell r="L88">
            <v>11</v>
          </cell>
          <cell r="M88">
            <v>0</v>
          </cell>
          <cell r="N88">
            <v>11</v>
          </cell>
          <cell r="O88">
            <v>19.399999999999999</v>
          </cell>
          <cell r="P88">
            <v>2</v>
          </cell>
          <cell r="Q88">
            <v>0</v>
          </cell>
          <cell r="R88">
            <v>4</v>
          </cell>
          <cell r="S88">
            <v>0</v>
          </cell>
          <cell r="T88">
            <v>0</v>
          </cell>
          <cell r="U88">
            <v>6</v>
          </cell>
          <cell r="V88">
            <v>25</v>
          </cell>
        </row>
        <row r="89">
          <cell r="B89" t="str">
            <v>E022-01-2192/2020</v>
          </cell>
          <cell r="C89" t="str">
            <v>Mark Waitiki THUO</v>
          </cell>
          <cell r="D89">
            <v>6</v>
          </cell>
          <cell r="E89">
            <v>17</v>
          </cell>
          <cell r="F89">
            <v>0</v>
          </cell>
          <cell r="G89">
            <v>4.9000000000000004</v>
          </cell>
          <cell r="H89">
            <v>4.5</v>
          </cell>
          <cell r="I89">
            <v>3.5</v>
          </cell>
          <cell r="J89">
            <v>4</v>
          </cell>
          <cell r="K89">
            <v>11</v>
          </cell>
          <cell r="L89">
            <v>11</v>
          </cell>
          <cell r="M89">
            <v>0</v>
          </cell>
          <cell r="N89">
            <v>11</v>
          </cell>
          <cell r="O89">
            <v>19.899999999999999</v>
          </cell>
          <cell r="P89">
            <v>1</v>
          </cell>
          <cell r="Q89">
            <v>0</v>
          </cell>
          <cell r="R89">
            <v>5</v>
          </cell>
          <cell r="S89">
            <v>0</v>
          </cell>
          <cell r="T89">
            <v>5</v>
          </cell>
          <cell r="U89">
            <v>11</v>
          </cell>
          <cell r="V89">
            <v>31</v>
          </cell>
        </row>
        <row r="90">
          <cell r="B90" t="str">
            <v>E022-01-2283/2020</v>
          </cell>
          <cell r="C90" t="str">
            <v>Kenneth Ng'ang'a WAMBUI</v>
          </cell>
          <cell r="D90">
            <v>10.5</v>
          </cell>
          <cell r="E90">
            <v>19</v>
          </cell>
          <cell r="F90">
            <v>0</v>
          </cell>
          <cell r="G90">
            <v>6.4250000000000007</v>
          </cell>
          <cell r="H90">
            <v>4.5</v>
          </cell>
          <cell r="I90">
            <v>3.5</v>
          </cell>
          <cell r="J90">
            <v>4</v>
          </cell>
          <cell r="K90">
            <v>10</v>
          </cell>
          <cell r="L90">
            <v>11</v>
          </cell>
          <cell r="M90">
            <v>0</v>
          </cell>
          <cell r="N90">
            <v>10.5</v>
          </cell>
          <cell r="O90">
            <v>20.9</v>
          </cell>
          <cell r="P90">
            <v>10</v>
          </cell>
          <cell r="Q90">
            <v>0</v>
          </cell>
          <cell r="R90">
            <v>8</v>
          </cell>
          <cell r="S90">
            <v>0</v>
          </cell>
          <cell r="T90">
            <v>3</v>
          </cell>
          <cell r="U90">
            <v>21</v>
          </cell>
          <cell r="V90">
            <v>42</v>
          </cell>
        </row>
        <row r="91">
          <cell r="B91" t="str">
            <v>E022-01-2325/2020</v>
          </cell>
          <cell r="C91" t="str">
            <v>Elsie Sang CHEROP</v>
          </cell>
          <cell r="D91">
            <v>12</v>
          </cell>
          <cell r="E91">
            <v>17</v>
          </cell>
          <cell r="F91">
            <v>0</v>
          </cell>
          <cell r="G91">
            <v>6.4</v>
          </cell>
          <cell r="H91">
            <v>3.5</v>
          </cell>
          <cell r="I91">
            <v>4</v>
          </cell>
          <cell r="J91">
            <v>3.75</v>
          </cell>
          <cell r="K91">
            <v>10</v>
          </cell>
          <cell r="L91">
            <v>13</v>
          </cell>
          <cell r="M91">
            <v>0</v>
          </cell>
          <cell r="N91">
            <v>11.5</v>
          </cell>
          <cell r="O91">
            <v>21.7</v>
          </cell>
          <cell r="P91">
            <v>16</v>
          </cell>
          <cell r="Q91">
            <v>0</v>
          </cell>
          <cell r="R91">
            <v>10</v>
          </cell>
          <cell r="S91">
            <v>0</v>
          </cell>
          <cell r="T91">
            <v>9</v>
          </cell>
          <cell r="U91">
            <v>35</v>
          </cell>
          <cell r="V91">
            <v>57</v>
          </cell>
        </row>
        <row r="92">
          <cell r="B92" t="str">
            <v>E022-01-2347/2020</v>
          </cell>
          <cell r="C92" t="str">
            <v>Mbarak Mahmud BREK</v>
          </cell>
          <cell r="D92">
            <v>9</v>
          </cell>
          <cell r="E92">
            <v>19</v>
          </cell>
          <cell r="F92">
            <v>0</v>
          </cell>
          <cell r="G92">
            <v>6.05</v>
          </cell>
          <cell r="H92">
            <v>4</v>
          </cell>
          <cell r="I92">
            <v>3.5</v>
          </cell>
          <cell r="J92">
            <v>3.75</v>
          </cell>
          <cell r="K92">
            <v>11</v>
          </cell>
          <cell r="L92">
            <v>11</v>
          </cell>
          <cell r="M92">
            <v>0</v>
          </cell>
          <cell r="N92">
            <v>11</v>
          </cell>
          <cell r="O92">
            <v>20.8</v>
          </cell>
          <cell r="P92">
            <v>8</v>
          </cell>
          <cell r="Q92">
            <v>8</v>
          </cell>
          <cell r="R92">
            <v>0</v>
          </cell>
          <cell r="S92">
            <v>0</v>
          </cell>
          <cell r="T92">
            <v>4</v>
          </cell>
          <cell r="U92">
            <v>20</v>
          </cell>
          <cell r="V92">
            <v>41</v>
          </cell>
        </row>
        <row r="93">
          <cell r="B93" t="str">
            <v>E022-01-2385/2019</v>
          </cell>
          <cell r="C93" t="str">
            <v>Bernard Kimani MUGWE</v>
          </cell>
          <cell r="D93">
            <v>6</v>
          </cell>
          <cell r="E93">
            <v>17</v>
          </cell>
          <cell r="F93">
            <v>0</v>
          </cell>
          <cell r="G93">
            <v>4.9000000000000004</v>
          </cell>
          <cell r="H93">
            <v>4.5</v>
          </cell>
          <cell r="I93">
            <v>4</v>
          </cell>
          <cell r="J93">
            <v>4.25</v>
          </cell>
          <cell r="K93">
            <v>11</v>
          </cell>
          <cell r="L93">
            <v>12</v>
          </cell>
          <cell r="M93">
            <v>0</v>
          </cell>
          <cell r="N93">
            <v>11.5</v>
          </cell>
          <cell r="O93">
            <v>20.7</v>
          </cell>
          <cell r="P93">
            <v>11</v>
          </cell>
          <cell r="Q93">
            <v>0</v>
          </cell>
          <cell r="R93">
            <v>12</v>
          </cell>
          <cell r="S93">
            <v>8</v>
          </cell>
          <cell r="T93">
            <v>0</v>
          </cell>
          <cell r="U93">
            <v>31</v>
          </cell>
          <cell r="V93">
            <v>52</v>
          </cell>
        </row>
        <row r="94">
          <cell r="B94" t="str">
            <v>E022-01-2454/2020</v>
          </cell>
          <cell r="C94" t="str">
            <v>Peter Ndiba MUIGAI</v>
          </cell>
          <cell r="D94">
            <v>4.5</v>
          </cell>
          <cell r="E94">
            <v>20</v>
          </cell>
          <cell r="F94">
            <v>0</v>
          </cell>
          <cell r="G94">
            <v>5.1250000000000009</v>
          </cell>
          <cell r="H94">
            <v>4.5</v>
          </cell>
          <cell r="I94">
            <v>3.5</v>
          </cell>
          <cell r="J94">
            <v>4</v>
          </cell>
          <cell r="K94">
            <v>10</v>
          </cell>
          <cell r="L94">
            <v>12</v>
          </cell>
          <cell r="M94">
            <v>0</v>
          </cell>
          <cell r="N94">
            <v>11</v>
          </cell>
          <cell r="O94">
            <v>20.100000000000001</v>
          </cell>
          <cell r="P94">
            <v>14</v>
          </cell>
          <cell r="Q94">
            <v>0</v>
          </cell>
          <cell r="R94">
            <v>5</v>
          </cell>
          <cell r="S94">
            <v>4</v>
          </cell>
          <cell r="T94">
            <v>0</v>
          </cell>
          <cell r="U94">
            <v>23</v>
          </cell>
          <cell r="V94">
            <v>43</v>
          </cell>
        </row>
        <row r="95">
          <cell r="B95" t="str">
            <v>E022-01-2608/2020</v>
          </cell>
          <cell r="C95" t="str">
            <v>Martin Irungu MWANGI</v>
          </cell>
          <cell r="D95">
            <v>15</v>
          </cell>
          <cell r="E95">
            <v>20</v>
          </cell>
          <cell r="F95">
            <v>0</v>
          </cell>
          <cell r="G95">
            <v>7.75</v>
          </cell>
          <cell r="H95">
            <v>4.5</v>
          </cell>
          <cell r="I95">
            <v>3</v>
          </cell>
          <cell r="J95">
            <v>3.75</v>
          </cell>
          <cell r="K95">
            <v>10</v>
          </cell>
          <cell r="L95">
            <v>11</v>
          </cell>
          <cell r="M95">
            <v>0</v>
          </cell>
          <cell r="N95">
            <v>10.5</v>
          </cell>
          <cell r="O95">
            <v>22</v>
          </cell>
          <cell r="P95">
            <v>22</v>
          </cell>
          <cell r="Q95">
            <v>11</v>
          </cell>
          <cell r="R95">
            <v>0</v>
          </cell>
          <cell r="S95">
            <v>0</v>
          </cell>
          <cell r="T95">
            <v>12</v>
          </cell>
          <cell r="U95">
            <v>45</v>
          </cell>
          <cell r="V95">
            <v>67</v>
          </cell>
        </row>
        <row r="96">
          <cell r="B96" t="str">
            <v>E022-01-1048/2020</v>
          </cell>
          <cell r="C96" t="str">
            <v>Tony Clinton MUTUMA</v>
          </cell>
          <cell r="D96">
            <v>6</v>
          </cell>
          <cell r="E96">
            <v>17</v>
          </cell>
          <cell r="F96">
            <v>0</v>
          </cell>
          <cell r="G96">
            <v>4.9000000000000004</v>
          </cell>
          <cell r="H96">
            <v>2</v>
          </cell>
          <cell r="I96">
            <v>3.5</v>
          </cell>
          <cell r="J96">
            <v>2.75</v>
          </cell>
          <cell r="K96">
            <v>12</v>
          </cell>
          <cell r="L96">
            <v>13</v>
          </cell>
          <cell r="M96">
            <v>0</v>
          </cell>
          <cell r="N96">
            <v>12.5</v>
          </cell>
          <cell r="O96">
            <v>20.2</v>
          </cell>
          <cell r="P96">
            <v>7</v>
          </cell>
          <cell r="Q96">
            <v>0</v>
          </cell>
          <cell r="R96">
            <v>10</v>
          </cell>
          <cell r="S96">
            <v>5</v>
          </cell>
          <cell r="T96">
            <v>0</v>
          </cell>
          <cell r="U96">
            <v>22</v>
          </cell>
          <cell r="V96">
            <v>42</v>
          </cell>
        </row>
        <row r="97">
          <cell r="B97" t="str">
            <v>E022-01-0754/2019</v>
          </cell>
          <cell r="C97" t="str">
            <v>John MATHAI</v>
          </cell>
          <cell r="D97">
            <v>12</v>
          </cell>
          <cell r="E97">
            <v>18</v>
          </cell>
          <cell r="F97">
            <v>0</v>
          </cell>
          <cell r="G97">
            <v>6.6</v>
          </cell>
          <cell r="H97">
            <v>3.5</v>
          </cell>
          <cell r="I97">
            <v>3.5</v>
          </cell>
          <cell r="J97">
            <v>3.5</v>
          </cell>
          <cell r="K97">
            <v>10</v>
          </cell>
          <cell r="L97">
            <v>10</v>
          </cell>
          <cell r="M97">
            <v>0</v>
          </cell>
          <cell r="N97">
            <v>10</v>
          </cell>
          <cell r="O97">
            <v>20.100000000000001</v>
          </cell>
          <cell r="P97">
            <v>18</v>
          </cell>
          <cell r="Q97">
            <v>0</v>
          </cell>
          <cell r="R97">
            <v>4</v>
          </cell>
          <cell r="S97">
            <v>0</v>
          </cell>
          <cell r="T97">
            <v>11</v>
          </cell>
          <cell r="U97">
            <v>33</v>
          </cell>
          <cell r="V97">
            <v>53</v>
          </cell>
        </row>
        <row r="98">
          <cell r="B98" t="str">
            <v>E022-01-0758/2019</v>
          </cell>
          <cell r="C98" t="str">
            <v>Bwonda Brian NDEMO</v>
          </cell>
          <cell r="D98">
            <v>6</v>
          </cell>
          <cell r="E98">
            <v>18</v>
          </cell>
          <cell r="F98">
            <v>0</v>
          </cell>
          <cell r="G98">
            <v>5.0999999999999996</v>
          </cell>
          <cell r="H98">
            <v>3</v>
          </cell>
          <cell r="I98">
            <v>4</v>
          </cell>
          <cell r="J98">
            <v>3.5</v>
          </cell>
          <cell r="K98">
            <v>10</v>
          </cell>
          <cell r="L98">
            <v>11</v>
          </cell>
          <cell r="M98">
            <v>0</v>
          </cell>
          <cell r="N98">
            <v>10.5</v>
          </cell>
          <cell r="O98">
            <v>19.100000000000001</v>
          </cell>
          <cell r="P98">
            <v>16</v>
          </cell>
          <cell r="Q98">
            <v>0</v>
          </cell>
          <cell r="R98">
            <v>2</v>
          </cell>
          <cell r="S98">
            <v>0</v>
          </cell>
          <cell r="T98">
            <v>13</v>
          </cell>
          <cell r="U98">
            <v>31</v>
          </cell>
          <cell r="V98">
            <v>50</v>
          </cell>
        </row>
        <row r="99">
          <cell r="B99" t="str">
            <v>E022-01-0775/2019</v>
          </cell>
          <cell r="C99" t="str">
            <v>James Wambua</v>
          </cell>
          <cell r="D99">
            <v>12</v>
          </cell>
          <cell r="E99">
            <v>17</v>
          </cell>
          <cell r="F99">
            <v>0</v>
          </cell>
          <cell r="G99">
            <v>6.4</v>
          </cell>
          <cell r="H99">
            <v>4.5</v>
          </cell>
          <cell r="I99">
            <v>3</v>
          </cell>
          <cell r="J99">
            <v>3.75</v>
          </cell>
          <cell r="K99">
            <v>12</v>
          </cell>
          <cell r="L99">
            <v>10</v>
          </cell>
          <cell r="M99">
            <v>0</v>
          </cell>
          <cell r="N99">
            <v>11</v>
          </cell>
          <cell r="O99">
            <v>21.2</v>
          </cell>
          <cell r="P99">
            <v>16</v>
          </cell>
          <cell r="Q99">
            <v>8</v>
          </cell>
          <cell r="R99">
            <v>0</v>
          </cell>
          <cell r="S99">
            <v>2</v>
          </cell>
          <cell r="T99">
            <v>0</v>
          </cell>
          <cell r="U99">
            <v>26</v>
          </cell>
          <cell r="V99">
            <v>47</v>
          </cell>
        </row>
        <row r="100">
          <cell r="B100" t="str">
            <v>E022-01-0776/2019</v>
          </cell>
          <cell r="C100" t="str">
            <v>George Gichuki THUKU</v>
          </cell>
          <cell r="D100">
            <v>10.5</v>
          </cell>
          <cell r="E100">
            <v>17</v>
          </cell>
          <cell r="F100">
            <v>0</v>
          </cell>
          <cell r="G100">
            <v>6.0250000000000004</v>
          </cell>
          <cell r="H100">
            <v>4.5</v>
          </cell>
          <cell r="I100">
            <v>4</v>
          </cell>
          <cell r="J100">
            <v>4.25</v>
          </cell>
          <cell r="K100">
            <v>12</v>
          </cell>
          <cell r="L100">
            <v>10</v>
          </cell>
          <cell r="M100">
            <v>0</v>
          </cell>
          <cell r="N100">
            <v>11</v>
          </cell>
          <cell r="O100">
            <v>21.3</v>
          </cell>
          <cell r="P100">
            <v>8</v>
          </cell>
          <cell r="Q100">
            <v>9</v>
          </cell>
          <cell r="R100">
            <v>0</v>
          </cell>
          <cell r="S100">
            <v>5</v>
          </cell>
          <cell r="T100">
            <v>0</v>
          </cell>
          <cell r="U100">
            <v>22</v>
          </cell>
          <cell r="V100">
            <v>43</v>
          </cell>
        </row>
        <row r="101">
          <cell r="B101" t="str">
            <v>E022-01-0783/2019</v>
          </cell>
          <cell r="C101" t="str">
            <v>Mwaniki Fredrick NJAGI</v>
          </cell>
          <cell r="D101">
            <v>4.5</v>
          </cell>
          <cell r="E101">
            <v>17</v>
          </cell>
          <cell r="F101">
            <v>0</v>
          </cell>
          <cell r="G101">
            <v>4.5250000000000004</v>
          </cell>
          <cell r="H101">
            <v>4.5</v>
          </cell>
          <cell r="I101">
            <v>4</v>
          </cell>
          <cell r="J101">
            <v>4.25</v>
          </cell>
          <cell r="K101">
            <v>12</v>
          </cell>
          <cell r="L101">
            <v>10</v>
          </cell>
          <cell r="M101">
            <v>0</v>
          </cell>
          <cell r="N101">
            <v>11</v>
          </cell>
          <cell r="O101">
            <v>19.8</v>
          </cell>
          <cell r="P101">
            <v>13</v>
          </cell>
          <cell r="Q101">
            <v>0</v>
          </cell>
          <cell r="R101">
            <v>3</v>
          </cell>
          <cell r="S101">
            <v>6</v>
          </cell>
          <cell r="T101">
            <v>0</v>
          </cell>
          <cell r="U101">
            <v>22</v>
          </cell>
          <cell r="V101">
            <v>42</v>
          </cell>
        </row>
        <row r="102">
          <cell r="B102" t="str">
            <v>E022-01-0791/2019</v>
          </cell>
          <cell r="C102" t="str">
            <v>Precious Mumbi</v>
          </cell>
          <cell r="D102">
            <v>3</v>
          </cell>
          <cell r="E102">
            <v>17</v>
          </cell>
          <cell r="F102">
            <v>0</v>
          </cell>
          <cell r="G102">
            <v>4.1500000000000004</v>
          </cell>
          <cell r="H102">
            <v>2</v>
          </cell>
          <cell r="I102">
            <v>2</v>
          </cell>
          <cell r="J102">
            <v>2</v>
          </cell>
          <cell r="K102">
            <v>11</v>
          </cell>
          <cell r="L102">
            <v>12</v>
          </cell>
          <cell r="M102">
            <v>0</v>
          </cell>
          <cell r="N102">
            <v>11.5</v>
          </cell>
          <cell r="O102">
            <v>17.7</v>
          </cell>
          <cell r="P102">
            <v>1</v>
          </cell>
          <cell r="Q102">
            <v>0</v>
          </cell>
          <cell r="R102">
            <v>5</v>
          </cell>
          <cell r="S102">
            <v>1</v>
          </cell>
          <cell r="T102">
            <v>0</v>
          </cell>
          <cell r="U102">
            <v>7</v>
          </cell>
          <cell r="V102">
            <v>25</v>
          </cell>
        </row>
        <row r="103">
          <cell r="B103" t="str">
            <v>E022-01-0798/2019</v>
          </cell>
          <cell r="C103" t="str">
            <v>Peter Kinyanjui KAMAU</v>
          </cell>
          <cell r="D103">
            <v>10.5</v>
          </cell>
          <cell r="E103">
            <v>16</v>
          </cell>
          <cell r="F103">
            <v>0</v>
          </cell>
          <cell r="G103">
            <v>5.8250000000000002</v>
          </cell>
          <cell r="H103">
            <v>4.5</v>
          </cell>
          <cell r="I103">
            <v>4</v>
          </cell>
          <cell r="J103">
            <v>4.25</v>
          </cell>
          <cell r="K103">
            <v>11</v>
          </cell>
          <cell r="L103">
            <v>10</v>
          </cell>
          <cell r="M103">
            <v>0</v>
          </cell>
          <cell r="N103">
            <v>10.5</v>
          </cell>
          <cell r="O103">
            <v>20.6</v>
          </cell>
          <cell r="P103">
            <v>16</v>
          </cell>
          <cell r="Q103">
            <v>6</v>
          </cell>
          <cell r="R103">
            <v>0</v>
          </cell>
          <cell r="S103">
            <v>0</v>
          </cell>
          <cell r="T103">
            <v>11</v>
          </cell>
          <cell r="U103">
            <v>33</v>
          </cell>
          <cell r="V103">
            <v>54</v>
          </cell>
        </row>
        <row r="104">
          <cell r="B104" t="str">
            <v>E022-01-0810/2019</v>
          </cell>
          <cell r="C104" t="str">
            <v>Wilson kisompe toroge</v>
          </cell>
          <cell r="D104">
            <v>7.5</v>
          </cell>
          <cell r="E104">
            <v>16</v>
          </cell>
          <cell r="F104">
            <v>0</v>
          </cell>
          <cell r="G104">
            <v>5.0750000000000011</v>
          </cell>
          <cell r="H104">
            <v>4.5</v>
          </cell>
          <cell r="I104">
            <v>4</v>
          </cell>
          <cell r="J104">
            <v>4.25</v>
          </cell>
          <cell r="K104">
            <v>11</v>
          </cell>
          <cell r="L104">
            <v>12</v>
          </cell>
          <cell r="M104">
            <v>0</v>
          </cell>
          <cell r="N104">
            <v>11.5</v>
          </cell>
          <cell r="O104">
            <v>20.8</v>
          </cell>
          <cell r="P104">
            <v>14</v>
          </cell>
          <cell r="Q104">
            <v>5</v>
          </cell>
          <cell r="R104">
            <v>0</v>
          </cell>
          <cell r="S104">
            <v>0</v>
          </cell>
          <cell r="T104">
            <v>9</v>
          </cell>
          <cell r="U104">
            <v>28</v>
          </cell>
          <cell r="V104">
            <v>49</v>
          </cell>
        </row>
        <row r="105">
          <cell r="B105" t="str">
            <v>E022-01-0815/2019</v>
          </cell>
          <cell r="C105" t="str">
            <v>Neville Andera</v>
          </cell>
          <cell r="D105">
            <v>7.5</v>
          </cell>
          <cell r="E105">
            <v>21</v>
          </cell>
          <cell r="F105">
            <v>0</v>
          </cell>
          <cell r="G105">
            <v>6.0749999999999993</v>
          </cell>
          <cell r="H105">
            <v>3.5</v>
          </cell>
          <cell r="I105">
            <v>4</v>
          </cell>
          <cell r="J105">
            <v>3.75</v>
          </cell>
          <cell r="K105">
            <v>10</v>
          </cell>
          <cell r="L105">
            <v>10</v>
          </cell>
          <cell r="M105">
            <v>0</v>
          </cell>
          <cell r="N105">
            <v>10</v>
          </cell>
          <cell r="O105">
            <v>19.8</v>
          </cell>
          <cell r="P105">
            <v>17</v>
          </cell>
          <cell r="Q105">
            <v>7</v>
          </cell>
          <cell r="R105">
            <v>0</v>
          </cell>
          <cell r="S105">
            <v>0</v>
          </cell>
          <cell r="T105">
            <v>4</v>
          </cell>
          <cell r="U105">
            <v>28</v>
          </cell>
          <cell r="V105">
            <v>48</v>
          </cell>
        </row>
        <row r="106">
          <cell r="B106" t="str">
            <v>E022-01-0845/2019</v>
          </cell>
          <cell r="C106" t="str">
            <v>Maweu Bright Mambo</v>
          </cell>
          <cell r="D106">
            <v>7.5</v>
          </cell>
          <cell r="E106">
            <v>18</v>
          </cell>
          <cell r="F106">
            <v>0</v>
          </cell>
          <cell r="G106">
            <v>5.4749999999999996</v>
          </cell>
          <cell r="H106">
            <v>4</v>
          </cell>
          <cell r="I106">
            <v>4</v>
          </cell>
          <cell r="J106">
            <v>4</v>
          </cell>
          <cell r="K106">
            <v>10</v>
          </cell>
          <cell r="L106">
            <v>11</v>
          </cell>
          <cell r="M106">
            <v>0</v>
          </cell>
          <cell r="N106">
            <v>10.5</v>
          </cell>
          <cell r="O106">
            <v>20</v>
          </cell>
          <cell r="P106">
            <v>10</v>
          </cell>
          <cell r="Q106">
            <v>4</v>
          </cell>
          <cell r="R106">
            <v>0</v>
          </cell>
          <cell r="S106">
            <v>0</v>
          </cell>
          <cell r="T106">
            <v>14</v>
          </cell>
          <cell r="U106">
            <v>28</v>
          </cell>
          <cell r="V106">
            <v>48</v>
          </cell>
        </row>
        <row r="107">
          <cell r="B107" t="str">
            <v>E022-01-0866/2019</v>
          </cell>
          <cell r="C107" t="str">
            <v>Edwin Kariuki MAINA</v>
          </cell>
          <cell r="D107">
            <v>4.5</v>
          </cell>
          <cell r="E107">
            <v>21</v>
          </cell>
          <cell r="F107">
            <v>0</v>
          </cell>
          <cell r="G107">
            <v>5.3249999999999993</v>
          </cell>
          <cell r="H107">
            <v>4</v>
          </cell>
          <cell r="I107">
            <v>4</v>
          </cell>
          <cell r="J107">
            <v>4</v>
          </cell>
          <cell r="K107">
            <v>11</v>
          </cell>
          <cell r="L107">
            <v>10</v>
          </cell>
          <cell r="M107">
            <v>0</v>
          </cell>
          <cell r="N107">
            <v>10.5</v>
          </cell>
          <cell r="O107">
            <v>19.8</v>
          </cell>
          <cell r="P107">
            <v>4</v>
          </cell>
          <cell r="Q107">
            <v>2</v>
          </cell>
          <cell r="R107">
            <v>0</v>
          </cell>
          <cell r="S107">
            <v>0</v>
          </cell>
          <cell r="T107">
            <v>1</v>
          </cell>
          <cell r="U107">
            <v>7</v>
          </cell>
          <cell r="V107">
            <v>27</v>
          </cell>
        </row>
        <row r="108">
          <cell r="B108" t="str">
            <v>E022-01-2007/2019</v>
          </cell>
          <cell r="C108" t="str">
            <v>Kabi John</v>
          </cell>
          <cell r="D108">
            <v>4.5</v>
          </cell>
          <cell r="E108">
            <v>16</v>
          </cell>
          <cell r="F108">
            <v>0</v>
          </cell>
          <cell r="G108">
            <v>4.3250000000000002</v>
          </cell>
          <cell r="H108">
            <v>4</v>
          </cell>
          <cell r="I108">
            <v>4</v>
          </cell>
          <cell r="J108">
            <v>4</v>
          </cell>
          <cell r="K108">
            <v>11</v>
          </cell>
          <cell r="L108">
            <v>11</v>
          </cell>
          <cell r="M108">
            <v>0</v>
          </cell>
          <cell r="N108">
            <v>11</v>
          </cell>
          <cell r="O108">
            <v>19.3</v>
          </cell>
          <cell r="P108">
            <v>10</v>
          </cell>
          <cell r="Q108">
            <v>12</v>
          </cell>
          <cell r="R108">
            <v>0</v>
          </cell>
          <cell r="S108">
            <v>0</v>
          </cell>
          <cell r="T108">
            <v>1</v>
          </cell>
          <cell r="U108">
            <v>23</v>
          </cell>
          <cell r="V108">
            <v>42</v>
          </cell>
        </row>
        <row r="109">
          <cell r="B109" t="str">
            <v>E022-01-1087/2018</v>
          </cell>
          <cell r="C109" t="str">
            <v>Humprey Mutua</v>
          </cell>
          <cell r="D109">
            <v>6</v>
          </cell>
          <cell r="E109">
            <v>18</v>
          </cell>
          <cell r="F109">
            <v>0</v>
          </cell>
          <cell r="G109">
            <v>5.0999999999999996</v>
          </cell>
          <cell r="H109">
            <v>2</v>
          </cell>
          <cell r="I109">
            <v>2</v>
          </cell>
          <cell r="J109">
            <v>2</v>
          </cell>
          <cell r="K109">
            <v>10</v>
          </cell>
          <cell r="L109">
            <v>10</v>
          </cell>
          <cell r="M109">
            <v>0</v>
          </cell>
          <cell r="N109">
            <v>10</v>
          </cell>
          <cell r="O109">
            <v>17.100000000000001</v>
          </cell>
          <cell r="P109">
            <v>8</v>
          </cell>
          <cell r="Q109">
            <v>0</v>
          </cell>
          <cell r="R109">
            <v>4</v>
          </cell>
          <cell r="S109">
            <v>0</v>
          </cell>
          <cell r="T109">
            <v>16</v>
          </cell>
          <cell r="U109">
            <v>28</v>
          </cell>
          <cell r="V109">
            <v>45</v>
          </cell>
        </row>
        <row r="110">
          <cell r="B110" t="str">
            <v>E022-01-1755/2018</v>
          </cell>
          <cell r="C110" t="str">
            <v>Quinton Muriuki WANJOHI</v>
          </cell>
          <cell r="D110">
            <v>1.5</v>
          </cell>
          <cell r="E110">
            <v>18</v>
          </cell>
          <cell r="F110">
            <v>0</v>
          </cell>
          <cell r="G110">
            <v>3.9749999999999996</v>
          </cell>
          <cell r="H110">
            <v>4.5</v>
          </cell>
          <cell r="I110">
            <v>3.5</v>
          </cell>
          <cell r="J110">
            <v>4</v>
          </cell>
          <cell r="K110">
            <v>10</v>
          </cell>
          <cell r="L110">
            <v>11</v>
          </cell>
          <cell r="M110">
            <v>0</v>
          </cell>
          <cell r="N110">
            <v>10.5</v>
          </cell>
          <cell r="O110">
            <v>18.5</v>
          </cell>
          <cell r="P110">
            <v>12</v>
          </cell>
          <cell r="Q110">
            <v>0</v>
          </cell>
          <cell r="R110">
            <v>6</v>
          </cell>
          <cell r="S110">
            <v>0</v>
          </cell>
          <cell r="T110">
            <v>14</v>
          </cell>
          <cell r="U110">
            <v>32</v>
          </cell>
          <cell r="V110">
            <v>51</v>
          </cell>
        </row>
        <row r="111">
          <cell r="B111" t="str">
            <v>E022-01-1887/2018</v>
          </cell>
          <cell r="C111" t="str">
            <v>Elias Ndumo NDERITU</v>
          </cell>
          <cell r="D111">
            <v>1.5</v>
          </cell>
          <cell r="E111">
            <v>16</v>
          </cell>
          <cell r="F111">
            <v>0</v>
          </cell>
          <cell r="G111">
            <v>3.5749999999999997</v>
          </cell>
          <cell r="H111">
            <v>3.5</v>
          </cell>
          <cell r="I111">
            <v>4.5</v>
          </cell>
          <cell r="J111">
            <v>4</v>
          </cell>
          <cell r="K111">
            <v>11</v>
          </cell>
          <cell r="L111">
            <v>12</v>
          </cell>
          <cell r="M111">
            <v>0</v>
          </cell>
          <cell r="N111">
            <v>11.5</v>
          </cell>
          <cell r="O111">
            <v>19.100000000000001</v>
          </cell>
          <cell r="P111">
            <v>14</v>
          </cell>
          <cell r="Q111">
            <v>6</v>
          </cell>
          <cell r="R111">
            <v>0</v>
          </cell>
          <cell r="S111">
            <v>1</v>
          </cell>
          <cell r="T111">
            <v>0</v>
          </cell>
          <cell r="U111">
            <v>21</v>
          </cell>
          <cell r="V111">
            <v>40</v>
          </cell>
        </row>
        <row r="112">
          <cell r="B112" t="str">
            <v>E022-01-2069/2018</v>
          </cell>
          <cell r="C112" t="str">
            <v>Elizabeth Mugure MAINA</v>
          </cell>
          <cell r="D112">
            <v>18</v>
          </cell>
          <cell r="E112">
            <v>17</v>
          </cell>
          <cell r="F112">
            <v>0</v>
          </cell>
          <cell r="G112">
            <v>7.9</v>
          </cell>
          <cell r="H112">
            <v>4.5</v>
          </cell>
          <cell r="I112">
            <v>4</v>
          </cell>
          <cell r="J112">
            <v>4.25</v>
          </cell>
          <cell r="K112">
            <v>12</v>
          </cell>
          <cell r="L112">
            <v>13</v>
          </cell>
          <cell r="M112">
            <v>0</v>
          </cell>
          <cell r="N112">
            <v>12.5</v>
          </cell>
          <cell r="O112">
            <v>24.7</v>
          </cell>
          <cell r="P112">
            <v>5</v>
          </cell>
          <cell r="Q112">
            <v>7</v>
          </cell>
          <cell r="R112">
            <v>0</v>
          </cell>
          <cell r="S112">
            <v>3</v>
          </cell>
          <cell r="T112">
            <v>0</v>
          </cell>
          <cell r="U112">
            <v>15</v>
          </cell>
          <cell r="V112">
            <v>40</v>
          </cell>
        </row>
        <row r="113">
          <cell r="B113" t="str">
            <v>E022-01-0698/2017</v>
          </cell>
          <cell r="C113" t="str">
            <v>Simon Mwangi Muriuki</v>
          </cell>
          <cell r="D113">
            <v>1.5</v>
          </cell>
          <cell r="E113">
            <v>0</v>
          </cell>
          <cell r="F113">
            <v>0</v>
          </cell>
          <cell r="G113">
            <v>0.75</v>
          </cell>
          <cell r="H113">
            <v>0</v>
          </cell>
          <cell r="I113">
            <v>4</v>
          </cell>
          <cell r="J113">
            <v>4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4.8</v>
          </cell>
          <cell r="P113">
            <v>0</v>
          </cell>
          <cell r="Q113">
            <v>0</v>
          </cell>
          <cell r="R113">
            <v>2</v>
          </cell>
          <cell r="S113">
            <v>0</v>
          </cell>
          <cell r="T113">
            <v>1</v>
          </cell>
          <cell r="U113">
            <v>3</v>
          </cell>
          <cell r="V113">
            <v>8</v>
          </cell>
        </row>
        <row r="114">
          <cell r="B114" t="str">
            <v>E022-01-0710/2017</v>
          </cell>
          <cell r="C114" t="str">
            <v>Charles Karibu RIKA</v>
          </cell>
          <cell r="D114">
            <v>10.5</v>
          </cell>
          <cell r="E114">
            <v>17</v>
          </cell>
          <cell r="F114">
            <v>0</v>
          </cell>
          <cell r="G114">
            <v>6.0250000000000004</v>
          </cell>
          <cell r="H114">
            <v>4</v>
          </cell>
          <cell r="I114">
            <v>3.5</v>
          </cell>
          <cell r="J114">
            <v>3.75</v>
          </cell>
          <cell r="K114">
            <v>12</v>
          </cell>
          <cell r="L114">
            <v>12</v>
          </cell>
          <cell r="M114">
            <v>0</v>
          </cell>
          <cell r="N114">
            <v>12</v>
          </cell>
          <cell r="O114">
            <v>21.8</v>
          </cell>
          <cell r="P114">
            <v>11</v>
          </cell>
          <cell r="Q114">
            <v>0</v>
          </cell>
          <cell r="R114">
            <v>8</v>
          </cell>
          <cell r="S114">
            <v>4</v>
          </cell>
          <cell r="T114">
            <v>0</v>
          </cell>
          <cell r="U114">
            <v>23</v>
          </cell>
          <cell r="V114">
            <v>45</v>
          </cell>
        </row>
        <row r="115">
          <cell r="B115" t="str">
            <v>E022-01-0786/2019</v>
          </cell>
          <cell r="C115" t="str">
            <v>Manjari David Muchai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 t="str">
            <v/>
          </cell>
          <cell r="P115">
            <v>4</v>
          </cell>
          <cell r="Q115">
            <v>0</v>
          </cell>
          <cell r="R115">
            <v>9</v>
          </cell>
          <cell r="S115">
            <v>0</v>
          </cell>
          <cell r="T115">
            <v>2</v>
          </cell>
          <cell r="U115">
            <v>15</v>
          </cell>
          <cell r="V115">
            <v>21.428571428571427</v>
          </cell>
        </row>
        <row r="116">
          <cell r="B116" t="str">
            <v>E022-01-0788/2019</v>
          </cell>
          <cell r="C116" t="str">
            <v>Muchiri Ian Mwangi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 t="str">
            <v/>
          </cell>
          <cell r="P116">
            <v>1</v>
          </cell>
          <cell r="Q116">
            <v>5</v>
          </cell>
          <cell r="R116">
            <v>0</v>
          </cell>
          <cell r="S116">
            <v>0</v>
          </cell>
          <cell r="T116">
            <v>18</v>
          </cell>
          <cell r="U116">
            <v>24</v>
          </cell>
          <cell r="V116">
            <v>34.285714285714285</v>
          </cell>
        </row>
        <row r="117">
          <cell r="B117" t="str">
            <v>E022-01-0804/2019</v>
          </cell>
          <cell r="C117" t="str">
            <v>Kipkoech Dalton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 t="str">
            <v/>
          </cell>
          <cell r="P117">
            <v>3</v>
          </cell>
          <cell r="Q117">
            <v>12</v>
          </cell>
          <cell r="R117">
            <v>0</v>
          </cell>
          <cell r="S117">
            <v>4</v>
          </cell>
          <cell r="T117">
            <v>0</v>
          </cell>
          <cell r="U117">
            <v>19</v>
          </cell>
          <cell r="V117">
            <v>27.142857142857142</v>
          </cell>
        </row>
        <row r="118">
          <cell r="B118" t="str">
            <v>E022-01-0814/2019</v>
          </cell>
          <cell r="C118" t="str">
            <v>Mwakitandu Hafidhi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 t="str">
            <v/>
          </cell>
          <cell r="P118">
            <v>3</v>
          </cell>
          <cell r="Q118">
            <v>2</v>
          </cell>
          <cell r="R118">
            <v>0</v>
          </cell>
          <cell r="S118">
            <v>13</v>
          </cell>
          <cell r="T118">
            <v>0</v>
          </cell>
          <cell r="U118">
            <v>18</v>
          </cell>
          <cell r="V118">
            <v>25.714285714285715</v>
          </cell>
        </row>
        <row r="119">
          <cell r="B119" t="str">
            <v>E022-01-1998/2019</v>
          </cell>
          <cell r="C119" t="str">
            <v>Mbugua Ruth Nduta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 t="str">
            <v/>
          </cell>
          <cell r="P119">
            <v>5</v>
          </cell>
          <cell r="Q119">
            <v>8</v>
          </cell>
          <cell r="R119">
            <v>0</v>
          </cell>
          <cell r="S119">
            <v>0</v>
          </cell>
          <cell r="T119">
            <v>2</v>
          </cell>
          <cell r="U119">
            <v>15</v>
          </cell>
          <cell r="V119">
            <v>21.428571428571427</v>
          </cell>
        </row>
        <row r="120">
          <cell r="B120" t="str">
            <v>E022-01-1842/2018</v>
          </cell>
          <cell r="C120" t="str">
            <v>Sicharani Andyson Wekesa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 t="str">
            <v/>
          </cell>
          <cell r="P120">
            <v>2</v>
          </cell>
          <cell r="Q120">
            <v>0</v>
          </cell>
          <cell r="R120">
            <v>11</v>
          </cell>
          <cell r="S120">
            <v>0</v>
          </cell>
          <cell r="T120">
            <v>2</v>
          </cell>
          <cell r="U120">
            <v>15</v>
          </cell>
          <cell r="V120">
            <v>21.428571428571427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E"/>
      <sheetName val="SYS"/>
    </sheetNames>
    <sheetDataSet>
      <sheetData sheetId="0" refreshError="1">
        <row r="15">
          <cell r="B15" t="str">
            <v>E022-01-0935/2020</v>
          </cell>
          <cell r="C15" t="str">
            <v>Joan Wambui KABURA</v>
          </cell>
          <cell r="D15">
            <v>2.5</v>
          </cell>
          <cell r="E15">
            <v>3</v>
          </cell>
          <cell r="F15">
            <v>3</v>
          </cell>
          <cell r="G15">
            <v>2.8333333333333335</v>
          </cell>
          <cell r="H15">
            <v>2</v>
          </cell>
          <cell r="I15">
            <v>2</v>
          </cell>
          <cell r="J15">
            <v>2</v>
          </cell>
          <cell r="K15">
            <v>11</v>
          </cell>
          <cell r="L15">
            <v>12</v>
          </cell>
          <cell r="M15">
            <v>11</v>
          </cell>
          <cell r="N15">
            <v>11.333333333333334</v>
          </cell>
          <cell r="O15">
            <v>16.2</v>
          </cell>
          <cell r="P15">
            <v>12</v>
          </cell>
          <cell r="Q15">
            <v>9.5</v>
          </cell>
          <cell r="S15">
            <v>15.5</v>
          </cell>
          <cell r="U15">
            <v>37</v>
          </cell>
          <cell r="V15">
            <v>53</v>
          </cell>
        </row>
        <row r="16">
          <cell r="B16" t="str">
            <v>E022-01-1013/2020</v>
          </cell>
          <cell r="C16" t="str">
            <v>Stephen Mwangi MAINA</v>
          </cell>
          <cell r="D16">
            <v>5</v>
          </cell>
          <cell r="E16">
            <v>5</v>
          </cell>
          <cell r="F16">
            <v>5</v>
          </cell>
          <cell r="G16">
            <v>5</v>
          </cell>
          <cell r="H16">
            <v>3</v>
          </cell>
          <cell r="I16">
            <v>3</v>
          </cell>
          <cell r="J16">
            <v>3</v>
          </cell>
          <cell r="K16">
            <v>10</v>
          </cell>
          <cell r="L16">
            <v>12</v>
          </cell>
          <cell r="M16">
            <v>10</v>
          </cell>
          <cell r="N16">
            <v>10.666666666666666</v>
          </cell>
          <cell r="O16">
            <v>18.7</v>
          </cell>
          <cell r="P16">
            <v>16.5</v>
          </cell>
          <cell r="Q16">
            <v>10</v>
          </cell>
          <cell r="S16">
            <v>10</v>
          </cell>
          <cell r="U16">
            <v>36.5</v>
          </cell>
          <cell r="V16">
            <v>55</v>
          </cell>
        </row>
        <row r="17">
          <cell r="B17" t="str">
            <v>E022-01-1014/2020</v>
          </cell>
          <cell r="C17" t="str">
            <v>Joseph Kamau WAINAINA</v>
          </cell>
          <cell r="D17">
            <v>1</v>
          </cell>
          <cell r="E17">
            <v>4.5</v>
          </cell>
          <cell r="F17">
            <v>4.5</v>
          </cell>
          <cell r="G17">
            <v>3.3333333333333335</v>
          </cell>
          <cell r="H17">
            <v>3</v>
          </cell>
          <cell r="I17">
            <v>5</v>
          </cell>
          <cell r="J17">
            <v>4</v>
          </cell>
          <cell r="K17">
            <v>12</v>
          </cell>
          <cell r="L17">
            <v>12</v>
          </cell>
          <cell r="M17">
            <v>13</v>
          </cell>
          <cell r="N17">
            <v>12.333333333333334</v>
          </cell>
          <cell r="O17">
            <v>19.7</v>
          </cell>
          <cell r="P17">
            <v>21.5</v>
          </cell>
          <cell r="Q17">
            <v>12.5</v>
          </cell>
          <cell r="S17">
            <v>10.5</v>
          </cell>
          <cell r="U17">
            <v>44.5</v>
          </cell>
          <cell r="V17">
            <v>64</v>
          </cell>
        </row>
        <row r="18">
          <cell r="B18" t="str">
            <v>E022-01-1015/2020</v>
          </cell>
          <cell r="C18" t="str">
            <v>Denis Wanyaga GITAU</v>
          </cell>
          <cell r="D18">
            <v>1</v>
          </cell>
          <cell r="E18">
            <v>3</v>
          </cell>
          <cell r="F18">
            <v>3</v>
          </cell>
          <cell r="G18">
            <v>2.3333333333333335</v>
          </cell>
          <cell r="H18">
            <v>3</v>
          </cell>
          <cell r="I18">
            <v>5</v>
          </cell>
          <cell r="J18">
            <v>4</v>
          </cell>
          <cell r="K18">
            <v>10</v>
          </cell>
          <cell r="L18">
            <v>7</v>
          </cell>
          <cell r="M18">
            <v>11</v>
          </cell>
          <cell r="N18">
            <v>9.3333333333333339</v>
          </cell>
          <cell r="O18">
            <v>15.7</v>
          </cell>
          <cell r="P18">
            <v>17</v>
          </cell>
          <cell r="Q18">
            <v>4</v>
          </cell>
          <cell r="S18">
            <v>4</v>
          </cell>
          <cell r="U18">
            <v>25</v>
          </cell>
          <cell r="V18">
            <v>41</v>
          </cell>
        </row>
        <row r="19">
          <cell r="B19" t="str">
            <v>E022-01-1016/2020</v>
          </cell>
          <cell r="C19" t="str">
            <v>Moses Kimuhu WAITI</v>
          </cell>
          <cell r="D19">
            <v>1.5</v>
          </cell>
          <cell r="E19">
            <v>2</v>
          </cell>
          <cell r="F19">
            <v>2</v>
          </cell>
          <cell r="G19">
            <v>1.8333333333333333</v>
          </cell>
          <cell r="H19">
            <v>2</v>
          </cell>
          <cell r="I19">
            <v>5</v>
          </cell>
          <cell r="J19">
            <v>3.5</v>
          </cell>
          <cell r="K19">
            <v>12</v>
          </cell>
          <cell r="L19">
            <v>11</v>
          </cell>
          <cell r="M19">
            <v>12</v>
          </cell>
          <cell r="N19">
            <v>11.666666666666664</v>
          </cell>
          <cell r="O19">
            <v>17</v>
          </cell>
          <cell r="P19">
            <v>21</v>
          </cell>
          <cell r="Q19">
            <v>7</v>
          </cell>
          <cell r="S19">
            <v>7</v>
          </cell>
          <cell r="U19">
            <v>35</v>
          </cell>
          <cell r="V19">
            <v>52</v>
          </cell>
        </row>
        <row r="20">
          <cell r="B20" t="str">
            <v>E022-01-1017/2020</v>
          </cell>
          <cell r="C20" t="str">
            <v>Chris Mbuchiri NDUNG'U</v>
          </cell>
          <cell r="D20">
            <v>1.5</v>
          </cell>
          <cell r="E20">
            <v>1</v>
          </cell>
          <cell r="F20">
            <v>1</v>
          </cell>
          <cell r="G20">
            <v>1.1666666666666667</v>
          </cell>
          <cell r="H20">
            <v>2</v>
          </cell>
          <cell r="I20">
            <v>3</v>
          </cell>
          <cell r="J20">
            <v>2.5</v>
          </cell>
          <cell r="K20">
            <v>12</v>
          </cell>
          <cell r="L20">
            <v>13</v>
          </cell>
          <cell r="M20">
            <v>13</v>
          </cell>
          <cell r="N20">
            <v>12.666666666666666</v>
          </cell>
          <cell r="O20">
            <v>16.3</v>
          </cell>
          <cell r="P20">
            <v>18.5</v>
          </cell>
          <cell r="Q20">
            <v>10</v>
          </cell>
          <cell r="S20">
            <v>15</v>
          </cell>
          <cell r="U20">
            <v>43.5</v>
          </cell>
          <cell r="V20">
            <v>60</v>
          </cell>
        </row>
        <row r="21">
          <cell r="B21" t="str">
            <v>E022-01-1019/2020</v>
          </cell>
          <cell r="C21" t="str">
            <v>Yvonne Murugi MWITHALI</v>
          </cell>
          <cell r="D21">
            <v>4</v>
          </cell>
          <cell r="E21">
            <v>7</v>
          </cell>
          <cell r="F21">
            <v>7</v>
          </cell>
          <cell r="G21">
            <v>6</v>
          </cell>
          <cell r="H21">
            <v>3</v>
          </cell>
          <cell r="I21">
            <v>5</v>
          </cell>
          <cell r="J21">
            <v>4</v>
          </cell>
          <cell r="K21">
            <v>10</v>
          </cell>
          <cell r="L21">
            <v>9</v>
          </cell>
          <cell r="M21">
            <v>12</v>
          </cell>
          <cell r="N21">
            <v>10.333333333333332</v>
          </cell>
          <cell r="O21">
            <v>20.3</v>
          </cell>
          <cell r="P21">
            <v>12.5</v>
          </cell>
          <cell r="Q21">
            <v>7</v>
          </cell>
          <cell r="T21">
            <v>8.5</v>
          </cell>
          <cell r="U21">
            <v>28</v>
          </cell>
          <cell r="V21">
            <v>48</v>
          </cell>
        </row>
        <row r="22">
          <cell r="B22" t="str">
            <v>E022-01-1020/2020</v>
          </cell>
          <cell r="C22" t="str">
            <v>Nathaniel Joash MWANIKI</v>
          </cell>
          <cell r="D22">
            <v>1.5</v>
          </cell>
          <cell r="E22">
            <v>2</v>
          </cell>
          <cell r="F22">
            <v>2</v>
          </cell>
          <cell r="G22">
            <v>1.8333333333333333</v>
          </cell>
          <cell r="H22">
            <v>2</v>
          </cell>
          <cell r="I22">
            <v>4</v>
          </cell>
          <cell r="J22">
            <v>3.0000000000000004</v>
          </cell>
          <cell r="K22">
            <v>10</v>
          </cell>
          <cell r="L22">
            <v>9</v>
          </cell>
          <cell r="M22">
            <v>8</v>
          </cell>
          <cell r="N22">
            <v>8.9999999999999982</v>
          </cell>
          <cell r="O22">
            <v>13.8</v>
          </cell>
          <cell r="P22">
            <v>12.5</v>
          </cell>
          <cell r="R22">
            <v>11</v>
          </cell>
          <cell r="T22">
            <v>13</v>
          </cell>
          <cell r="U22">
            <v>36.5</v>
          </cell>
          <cell r="V22">
            <v>50</v>
          </cell>
        </row>
        <row r="23">
          <cell r="B23" t="str">
            <v>E022-01-1021/2020</v>
          </cell>
          <cell r="C23" t="str">
            <v>David Kihara WANGOME</v>
          </cell>
          <cell r="D23">
            <v>1.5</v>
          </cell>
          <cell r="E23">
            <v>3.5</v>
          </cell>
          <cell r="F23">
            <v>3.5</v>
          </cell>
          <cell r="G23">
            <v>2.8333333333333335</v>
          </cell>
          <cell r="H23">
            <v>2</v>
          </cell>
          <cell r="I23">
            <v>3</v>
          </cell>
          <cell r="J23">
            <v>2.5</v>
          </cell>
          <cell r="K23">
            <v>11</v>
          </cell>
          <cell r="L23">
            <v>9</v>
          </cell>
          <cell r="M23">
            <v>9</v>
          </cell>
          <cell r="N23">
            <v>9.6666666666666661</v>
          </cell>
          <cell r="O23">
            <v>15</v>
          </cell>
          <cell r="P23">
            <v>11.5</v>
          </cell>
          <cell r="Q23">
            <v>7</v>
          </cell>
          <cell r="T23">
            <v>7</v>
          </cell>
          <cell r="U23">
            <v>25.5</v>
          </cell>
          <cell r="V23">
            <v>41</v>
          </cell>
        </row>
        <row r="24">
          <cell r="B24" t="str">
            <v>E022-01-1022/2020</v>
          </cell>
          <cell r="C24" t="str">
            <v>Joseph Gichuki MBATHI</v>
          </cell>
          <cell r="D24">
            <v>4</v>
          </cell>
          <cell r="E24">
            <v>1</v>
          </cell>
          <cell r="F24">
            <v>1</v>
          </cell>
          <cell r="G24">
            <v>2</v>
          </cell>
          <cell r="H24">
            <v>3</v>
          </cell>
          <cell r="I24">
            <v>2</v>
          </cell>
          <cell r="J24">
            <v>2.5</v>
          </cell>
          <cell r="K24">
            <v>11</v>
          </cell>
          <cell r="L24">
            <v>13</v>
          </cell>
          <cell r="M24">
            <v>9</v>
          </cell>
          <cell r="N24">
            <v>11</v>
          </cell>
          <cell r="O24">
            <v>15.5</v>
          </cell>
          <cell r="P24">
            <v>18</v>
          </cell>
          <cell r="Q24">
            <v>8</v>
          </cell>
          <cell r="S24">
            <v>9.5</v>
          </cell>
          <cell r="U24">
            <v>35.5</v>
          </cell>
          <cell r="V24">
            <v>51</v>
          </cell>
        </row>
        <row r="25">
          <cell r="B25" t="str">
            <v>E022-01-1024/2020</v>
          </cell>
          <cell r="C25" t="str">
            <v>John Kabue MUMBI</v>
          </cell>
          <cell r="D25">
            <v>7</v>
          </cell>
          <cell r="E25">
            <v>7</v>
          </cell>
          <cell r="F25">
            <v>7</v>
          </cell>
          <cell r="G25">
            <v>6.9999999999999991</v>
          </cell>
          <cell r="H25">
            <v>3</v>
          </cell>
          <cell r="I25">
            <v>2</v>
          </cell>
          <cell r="J25">
            <v>2.5</v>
          </cell>
          <cell r="K25">
            <v>9</v>
          </cell>
          <cell r="L25">
            <v>9</v>
          </cell>
          <cell r="M25">
            <v>10</v>
          </cell>
          <cell r="N25">
            <v>9.3333333333333339</v>
          </cell>
          <cell r="O25">
            <v>18.8</v>
          </cell>
          <cell r="P25">
            <v>19</v>
          </cell>
          <cell r="Q25">
            <v>10.5</v>
          </cell>
          <cell r="S25">
            <v>17.5</v>
          </cell>
          <cell r="U25">
            <v>47</v>
          </cell>
          <cell r="V25">
            <v>66</v>
          </cell>
        </row>
        <row r="26">
          <cell r="B26" t="str">
            <v>E022-01-1025/2020</v>
          </cell>
          <cell r="C26" t="str">
            <v>David Bundi WAWERU</v>
          </cell>
          <cell r="D26">
            <v>2.5</v>
          </cell>
          <cell r="E26">
            <v>5</v>
          </cell>
          <cell r="F26">
            <v>5</v>
          </cell>
          <cell r="G26">
            <v>4.166666666666667</v>
          </cell>
          <cell r="H26">
            <v>3</v>
          </cell>
          <cell r="I26">
            <v>4</v>
          </cell>
          <cell r="J26">
            <v>3.5</v>
          </cell>
          <cell r="K26">
            <v>8</v>
          </cell>
          <cell r="L26">
            <v>8</v>
          </cell>
          <cell r="M26">
            <v>11</v>
          </cell>
          <cell r="N26">
            <v>8.9999999999999982</v>
          </cell>
          <cell r="O26">
            <v>16.7</v>
          </cell>
          <cell r="P26">
            <v>23</v>
          </cell>
          <cell r="Q26">
            <v>15</v>
          </cell>
          <cell r="T26">
            <v>11.5</v>
          </cell>
          <cell r="U26">
            <v>49.5</v>
          </cell>
          <cell r="V26">
            <v>66</v>
          </cell>
        </row>
        <row r="27">
          <cell r="B27" t="str">
            <v>E022-01-1026/2020</v>
          </cell>
          <cell r="C27" t="str">
            <v>Dennis wamutitu WAMBUGU</v>
          </cell>
          <cell r="D27">
            <v>2</v>
          </cell>
          <cell r="E27">
            <v>5</v>
          </cell>
          <cell r="F27">
            <v>5</v>
          </cell>
          <cell r="G27">
            <v>4</v>
          </cell>
          <cell r="H27">
            <v>5</v>
          </cell>
          <cell r="I27">
            <v>3</v>
          </cell>
          <cell r="J27">
            <v>4</v>
          </cell>
          <cell r="K27">
            <v>9</v>
          </cell>
          <cell r="L27">
            <v>10</v>
          </cell>
          <cell r="M27">
            <v>9</v>
          </cell>
          <cell r="N27">
            <v>9.3333333333333339</v>
          </cell>
          <cell r="O27">
            <v>17.3</v>
          </cell>
          <cell r="P27">
            <v>16</v>
          </cell>
          <cell r="Q27">
            <v>8</v>
          </cell>
          <cell r="T27">
            <v>14.5</v>
          </cell>
          <cell r="U27">
            <v>38.5</v>
          </cell>
          <cell r="V27">
            <v>56</v>
          </cell>
        </row>
        <row r="28">
          <cell r="B28" t="str">
            <v>E022-01-1027/2020</v>
          </cell>
          <cell r="C28" t="str">
            <v>Alfred Githinji GICHIA</v>
          </cell>
          <cell r="D28">
            <v>6</v>
          </cell>
          <cell r="E28">
            <v>5</v>
          </cell>
          <cell r="F28">
            <v>5</v>
          </cell>
          <cell r="G28">
            <v>5.333333333333333</v>
          </cell>
          <cell r="H28">
            <v>3</v>
          </cell>
          <cell r="I28">
            <v>3</v>
          </cell>
          <cell r="J28">
            <v>3</v>
          </cell>
          <cell r="K28">
            <v>11</v>
          </cell>
          <cell r="L28">
            <v>13</v>
          </cell>
          <cell r="M28">
            <v>11</v>
          </cell>
          <cell r="N28">
            <v>11.666666666666666</v>
          </cell>
          <cell r="O28">
            <v>20</v>
          </cell>
          <cell r="P28">
            <v>21.5</v>
          </cell>
          <cell r="R28">
            <v>9</v>
          </cell>
          <cell r="T28">
            <v>12</v>
          </cell>
          <cell r="U28">
            <v>42.5</v>
          </cell>
          <cell r="V28">
            <v>63</v>
          </cell>
        </row>
        <row r="29">
          <cell r="B29" t="str">
            <v>E022-01-1028/2020</v>
          </cell>
          <cell r="C29" t="str">
            <v>Marvin Dennis Muchugi WAIREGI</v>
          </cell>
          <cell r="D29">
            <v>1</v>
          </cell>
          <cell r="E29">
            <v>2</v>
          </cell>
          <cell r="F29">
            <v>2</v>
          </cell>
          <cell r="G29">
            <v>1.6666666666666667</v>
          </cell>
          <cell r="H29">
            <v>2</v>
          </cell>
          <cell r="I29">
            <v>3</v>
          </cell>
          <cell r="J29">
            <v>2.5</v>
          </cell>
          <cell r="K29">
            <v>13</v>
          </cell>
          <cell r="L29">
            <v>10</v>
          </cell>
          <cell r="M29">
            <v>11</v>
          </cell>
          <cell r="N29">
            <v>11.333333333333334</v>
          </cell>
          <cell r="O29">
            <v>15.5</v>
          </cell>
          <cell r="P29">
            <v>16.5</v>
          </cell>
          <cell r="Q29">
            <v>11</v>
          </cell>
          <cell r="S29">
            <v>10.5</v>
          </cell>
          <cell r="U29">
            <v>38</v>
          </cell>
          <cell r="V29">
            <v>54</v>
          </cell>
        </row>
        <row r="30">
          <cell r="B30" t="str">
            <v>E022-01-1029/2020</v>
          </cell>
          <cell r="C30" t="str">
            <v>George Muhia NGOTHO</v>
          </cell>
          <cell r="D30">
            <v>4.5</v>
          </cell>
          <cell r="E30">
            <v>4</v>
          </cell>
          <cell r="F30">
            <v>4</v>
          </cell>
          <cell r="G30">
            <v>4.166666666666667</v>
          </cell>
          <cell r="H30">
            <v>3</v>
          </cell>
          <cell r="I30">
            <v>5</v>
          </cell>
          <cell r="J30">
            <v>4</v>
          </cell>
          <cell r="K30">
            <v>12</v>
          </cell>
          <cell r="L30">
            <v>12</v>
          </cell>
          <cell r="M30">
            <v>12</v>
          </cell>
          <cell r="N30">
            <v>12.000000000000002</v>
          </cell>
          <cell r="O30">
            <v>20.2</v>
          </cell>
          <cell r="P30">
            <v>21</v>
          </cell>
          <cell r="Q30">
            <v>8</v>
          </cell>
          <cell r="T30">
            <v>7</v>
          </cell>
          <cell r="U30">
            <v>36</v>
          </cell>
          <cell r="V30">
            <v>56</v>
          </cell>
        </row>
        <row r="31">
          <cell r="B31" t="str">
            <v>E022-01-1030/2020</v>
          </cell>
          <cell r="C31" t="str">
            <v>Denis Karanja NJUGUNA</v>
          </cell>
          <cell r="D31">
            <v>3.5</v>
          </cell>
          <cell r="E31">
            <v>2</v>
          </cell>
          <cell r="F31">
            <v>2</v>
          </cell>
          <cell r="G31">
            <v>2.5</v>
          </cell>
          <cell r="H31">
            <v>2</v>
          </cell>
          <cell r="I31">
            <v>3</v>
          </cell>
          <cell r="J31">
            <v>2.5</v>
          </cell>
          <cell r="K31">
            <v>9</v>
          </cell>
          <cell r="L31">
            <v>10</v>
          </cell>
          <cell r="M31">
            <v>7</v>
          </cell>
          <cell r="N31">
            <v>8.6666666666666661</v>
          </cell>
          <cell r="O31">
            <v>13.7</v>
          </cell>
          <cell r="P31">
            <v>18</v>
          </cell>
          <cell r="Q31">
            <v>15.5</v>
          </cell>
          <cell r="S31">
            <v>13.5</v>
          </cell>
          <cell r="U31">
            <v>47</v>
          </cell>
          <cell r="V31">
            <v>61</v>
          </cell>
        </row>
        <row r="32">
          <cell r="B32" t="str">
            <v>E022-01-1031/2020</v>
          </cell>
          <cell r="C32" t="str">
            <v>Alex Kamau WANGARI</v>
          </cell>
          <cell r="D32">
            <v>3.5</v>
          </cell>
          <cell r="E32">
            <v>7</v>
          </cell>
          <cell r="F32">
            <v>7</v>
          </cell>
          <cell r="G32">
            <v>5.8333333333333321</v>
          </cell>
          <cell r="H32">
            <v>2</v>
          </cell>
          <cell r="I32">
            <v>5</v>
          </cell>
          <cell r="J32">
            <v>3.5</v>
          </cell>
          <cell r="K32">
            <v>9</v>
          </cell>
          <cell r="L32">
            <v>10</v>
          </cell>
          <cell r="M32">
            <v>9</v>
          </cell>
          <cell r="N32">
            <v>9.3333333333333339</v>
          </cell>
          <cell r="O32">
            <v>18.7</v>
          </cell>
          <cell r="P32">
            <v>21</v>
          </cell>
          <cell r="R32">
            <v>12</v>
          </cell>
          <cell r="T32">
            <v>8</v>
          </cell>
          <cell r="U32">
            <v>41</v>
          </cell>
          <cell r="V32">
            <v>60</v>
          </cell>
        </row>
        <row r="33">
          <cell r="B33" t="str">
            <v>E022-01-1032/2020</v>
          </cell>
          <cell r="C33" t="str">
            <v>Douglas Ndukuyo MWANIKI</v>
          </cell>
          <cell r="D33">
            <v>4</v>
          </cell>
          <cell r="E33">
            <v>4</v>
          </cell>
          <cell r="F33">
            <v>4</v>
          </cell>
          <cell r="G33">
            <v>4.0000000000000009</v>
          </cell>
          <cell r="H33">
            <v>2</v>
          </cell>
          <cell r="I33">
            <v>2</v>
          </cell>
          <cell r="J33">
            <v>2</v>
          </cell>
          <cell r="K33">
            <v>11</v>
          </cell>
          <cell r="L33">
            <v>11</v>
          </cell>
          <cell r="M33">
            <v>12</v>
          </cell>
          <cell r="N33">
            <v>11.333333333333334</v>
          </cell>
          <cell r="O33">
            <v>17.3</v>
          </cell>
          <cell r="P33">
            <v>19.5</v>
          </cell>
          <cell r="Q33">
            <v>11.5</v>
          </cell>
          <cell r="T33">
            <v>8.5</v>
          </cell>
          <cell r="U33">
            <v>39.5</v>
          </cell>
          <cell r="V33">
            <v>57</v>
          </cell>
        </row>
        <row r="34">
          <cell r="B34" t="str">
            <v>E022-01-1033/2020</v>
          </cell>
          <cell r="C34" t="str">
            <v>Simon Mwaura GICHIRI</v>
          </cell>
          <cell r="D34">
            <v>5</v>
          </cell>
          <cell r="E34">
            <v>4</v>
          </cell>
          <cell r="F34">
            <v>4</v>
          </cell>
          <cell r="G34">
            <v>4.333333333333333</v>
          </cell>
          <cell r="H34">
            <v>2</v>
          </cell>
          <cell r="I34">
            <v>5</v>
          </cell>
          <cell r="J34">
            <v>3.5</v>
          </cell>
          <cell r="K34">
            <v>12</v>
          </cell>
          <cell r="L34">
            <v>12</v>
          </cell>
          <cell r="M34">
            <v>10</v>
          </cell>
          <cell r="N34">
            <v>11.333333333333334</v>
          </cell>
          <cell r="O34">
            <v>19.2</v>
          </cell>
          <cell r="P34">
            <v>20</v>
          </cell>
          <cell r="Q34">
            <v>16</v>
          </cell>
          <cell r="S34">
            <v>18</v>
          </cell>
          <cell r="U34">
            <v>54</v>
          </cell>
          <cell r="V34">
            <v>73</v>
          </cell>
        </row>
        <row r="35">
          <cell r="B35" t="str">
            <v>E022-01-1035/2020</v>
          </cell>
          <cell r="C35" t="str">
            <v>Agnes Mulekye MUTEMI</v>
          </cell>
          <cell r="D35">
            <v>4.5</v>
          </cell>
          <cell r="E35">
            <v>3</v>
          </cell>
          <cell r="F35">
            <v>3</v>
          </cell>
          <cell r="G35">
            <v>3.5</v>
          </cell>
          <cell r="H35">
            <v>2</v>
          </cell>
          <cell r="I35">
            <v>3</v>
          </cell>
          <cell r="J35">
            <v>2.5</v>
          </cell>
          <cell r="K35">
            <v>11</v>
          </cell>
          <cell r="L35">
            <v>13</v>
          </cell>
          <cell r="M35">
            <v>9</v>
          </cell>
          <cell r="N35">
            <v>11</v>
          </cell>
          <cell r="O35">
            <v>17</v>
          </cell>
          <cell r="P35">
            <v>22.5</v>
          </cell>
          <cell r="Q35">
            <v>9</v>
          </cell>
          <cell r="T35">
            <v>9.5</v>
          </cell>
          <cell r="U35">
            <v>41</v>
          </cell>
          <cell r="V35">
            <v>58</v>
          </cell>
        </row>
        <row r="36">
          <cell r="B36" t="str">
            <v>E022-01-1038/2020</v>
          </cell>
          <cell r="C36" t="str">
            <v>Ian Kamau NJUGUNA</v>
          </cell>
          <cell r="D36">
            <v>7</v>
          </cell>
          <cell r="E36">
            <v>4</v>
          </cell>
          <cell r="F36">
            <v>4</v>
          </cell>
          <cell r="G36">
            <v>5</v>
          </cell>
          <cell r="H36">
            <v>3</v>
          </cell>
          <cell r="I36">
            <v>5</v>
          </cell>
          <cell r="J36">
            <v>4</v>
          </cell>
          <cell r="K36">
            <v>12</v>
          </cell>
          <cell r="L36">
            <v>11</v>
          </cell>
          <cell r="M36">
            <v>11</v>
          </cell>
          <cell r="N36">
            <v>11.333333333333334</v>
          </cell>
          <cell r="O36">
            <v>20.3</v>
          </cell>
          <cell r="P36">
            <v>13</v>
          </cell>
          <cell r="R36">
            <v>7</v>
          </cell>
          <cell r="S36">
            <v>6.5</v>
          </cell>
          <cell r="U36">
            <v>26.5</v>
          </cell>
          <cell r="V36">
            <v>47</v>
          </cell>
        </row>
        <row r="37">
          <cell r="B37" t="str">
            <v>E022-01-1040/2020</v>
          </cell>
          <cell r="C37" t="str">
            <v>Salome Mukuhi KIIRIA</v>
          </cell>
          <cell r="D37">
            <v>4.5</v>
          </cell>
          <cell r="E37">
            <v>4</v>
          </cell>
          <cell r="F37">
            <v>4</v>
          </cell>
          <cell r="G37">
            <v>4.166666666666667</v>
          </cell>
          <cell r="H37">
            <v>2</v>
          </cell>
          <cell r="I37">
            <v>3</v>
          </cell>
          <cell r="J37">
            <v>2.5</v>
          </cell>
          <cell r="K37">
            <v>13</v>
          </cell>
          <cell r="L37">
            <v>12</v>
          </cell>
          <cell r="M37">
            <v>14</v>
          </cell>
          <cell r="N37">
            <v>13</v>
          </cell>
          <cell r="O37">
            <v>19.7</v>
          </cell>
          <cell r="P37">
            <v>18.5</v>
          </cell>
          <cell r="R37">
            <v>9</v>
          </cell>
          <cell r="T37">
            <v>7.5</v>
          </cell>
          <cell r="U37">
            <v>35</v>
          </cell>
          <cell r="V37">
            <v>55</v>
          </cell>
        </row>
        <row r="38">
          <cell r="B38" t="str">
            <v>E022-01-1041/2020</v>
          </cell>
          <cell r="C38" t="str">
            <v>Moses Mwangi KANGETHE</v>
          </cell>
          <cell r="D38">
            <v>3.5</v>
          </cell>
          <cell r="E38">
            <v>1</v>
          </cell>
          <cell r="F38">
            <v>1</v>
          </cell>
          <cell r="G38">
            <v>1.833333333333333</v>
          </cell>
          <cell r="H38">
            <v>2</v>
          </cell>
          <cell r="I38">
            <v>2</v>
          </cell>
          <cell r="J38">
            <v>2</v>
          </cell>
          <cell r="K38">
            <v>12</v>
          </cell>
          <cell r="L38">
            <v>5</v>
          </cell>
          <cell r="M38">
            <v>14</v>
          </cell>
          <cell r="N38">
            <v>10.333333333333332</v>
          </cell>
          <cell r="O38">
            <v>14.2</v>
          </cell>
          <cell r="P38">
            <v>15</v>
          </cell>
          <cell r="Q38">
            <v>8.5</v>
          </cell>
          <cell r="S38">
            <v>2</v>
          </cell>
          <cell r="U38">
            <v>25.5</v>
          </cell>
          <cell r="V38">
            <v>40</v>
          </cell>
        </row>
        <row r="39">
          <cell r="B39" t="str">
            <v>E022-01-1042/2020</v>
          </cell>
          <cell r="C39" t="str">
            <v>Stephen Munzyu MAINGI</v>
          </cell>
          <cell r="D39">
            <v>7.5</v>
          </cell>
          <cell r="E39">
            <v>6</v>
          </cell>
          <cell r="F39">
            <v>6</v>
          </cell>
          <cell r="G39">
            <v>6.5</v>
          </cell>
          <cell r="H39">
            <v>3</v>
          </cell>
          <cell r="I39">
            <v>5</v>
          </cell>
          <cell r="J39">
            <v>4</v>
          </cell>
          <cell r="K39">
            <v>8</v>
          </cell>
          <cell r="L39">
            <v>10</v>
          </cell>
          <cell r="M39">
            <v>11</v>
          </cell>
          <cell r="N39">
            <v>9.6666666666666661</v>
          </cell>
          <cell r="O39">
            <v>20.2</v>
          </cell>
          <cell r="P39">
            <v>18</v>
          </cell>
          <cell r="R39">
            <v>9</v>
          </cell>
          <cell r="S39">
            <v>14</v>
          </cell>
          <cell r="U39">
            <v>41</v>
          </cell>
          <cell r="V39">
            <v>61</v>
          </cell>
        </row>
        <row r="40">
          <cell r="B40" t="str">
            <v>E022-01-1043/2020</v>
          </cell>
          <cell r="C40" t="str">
            <v>Amos Sila MULWA</v>
          </cell>
          <cell r="D40">
            <v>3.5</v>
          </cell>
          <cell r="E40">
            <v>4</v>
          </cell>
          <cell r="F40">
            <v>4</v>
          </cell>
          <cell r="G40">
            <v>3.8333333333333335</v>
          </cell>
          <cell r="H40">
            <v>2</v>
          </cell>
          <cell r="I40">
            <v>4</v>
          </cell>
          <cell r="J40">
            <v>3.0000000000000004</v>
          </cell>
          <cell r="K40">
            <v>10</v>
          </cell>
          <cell r="L40">
            <v>9</v>
          </cell>
          <cell r="M40">
            <v>10</v>
          </cell>
          <cell r="N40">
            <v>9.6666666666666661</v>
          </cell>
          <cell r="O40">
            <v>16.5</v>
          </cell>
          <cell r="P40">
            <v>19</v>
          </cell>
          <cell r="Q40">
            <v>8.5</v>
          </cell>
          <cell r="T40">
            <v>9.5</v>
          </cell>
          <cell r="U40">
            <v>37</v>
          </cell>
          <cell r="V40">
            <v>54</v>
          </cell>
        </row>
        <row r="41">
          <cell r="B41" t="str">
            <v>E022-01-1044/2020</v>
          </cell>
          <cell r="C41" t="str">
            <v>Muthawa KIVAA</v>
          </cell>
          <cell r="D41">
            <v>3.5</v>
          </cell>
          <cell r="E41">
            <v>7</v>
          </cell>
          <cell r="F41">
            <v>7</v>
          </cell>
          <cell r="G41">
            <v>5.8333333333333321</v>
          </cell>
          <cell r="H41">
            <v>1</v>
          </cell>
          <cell r="I41">
            <v>4</v>
          </cell>
          <cell r="J41">
            <v>2.5</v>
          </cell>
          <cell r="K41">
            <v>9</v>
          </cell>
          <cell r="L41">
            <v>8</v>
          </cell>
          <cell r="M41">
            <v>9</v>
          </cell>
          <cell r="N41">
            <v>8.6666666666666661</v>
          </cell>
          <cell r="O41">
            <v>17</v>
          </cell>
          <cell r="P41">
            <v>15</v>
          </cell>
          <cell r="Q41">
            <v>11</v>
          </cell>
          <cell r="T41">
            <v>18</v>
          </cell>
          <cell r="U41">
            <v>44</v>
          </cell>
          <cell r="V41">
            <v>61</v>
          </cell>
        </row>
        <row r="42">
          <cell r="B42" t="str">
            <v>E022-01-1045/2020</v>
          </cell>
          <cell r="C42" t="str">
            <v>Joshua Maina KAMAU</v>
          </cell>
          <cell r="D42">
            <v>3.5</v>
          </cell>
          <cell r="E42">
            <v>7</v>
          </cell>
          <cell r="F42">
            <v>7</v>
          </cell>
          <cell r="G42">
            <v>5.8333333333333321</v>
          </cell>
          <cell r="H42">
            <v>2.5</v>
          </cell>
          <cell r="I42">
            <v>2.5</v>
          </cell>
          <cell r="J42">
            <v>2.5</v>
          </cell>
          <cell r="K42">
            <v>10</v>
          </cell>
          <cell r="L42">
            <v>11</v>
          </cell>
          <cell r="M42">
            <v>12</v>
          </cell>
          <cell r="N42">
            <v>11</v>
          </cell>
          <cell r="O42">
            <v>19.3</v>
          </cell>
          <cell r="U42" t="str">
            <v/>
          </cell>
          <cell r="V42">
            <v>19</v>
          </cell>
        </row>
        <row r="43">
          <cell r="B43" t="str">
            <v>E022-01-1046/2020</v>
          </cell>
          <cell r="C43" t="str">
            <v>Sally Kinya KIMATHI</v>
          </cell>
          <cell r="D43">
            <v>6</v>
          </cell>
          <cell r="E43">
            <v>4</v>
          </cell>
          <cell r="F43">
            <v>4</v>
          </cell>
          <cell r="G43">
            <v>4.666666666666667</v>
          </cell>
          <cell r="H43">
            <v>3</v>
          </cell>
          <cell r="I43">
            <v>2</v>
          </cell>
          <cell r="J43">
            <v>2.5</v>
          </cell>
          <cell r="K43">
            <v>11</v>
          </cell>
          <cell r="L43">
            <v>12</v>
          </cell>
          <cell r="M43">
            <v>13</v>
          </cell>
          <cell r="N43">
            <v>12</v>
          </cell>
          <cell r="O43">
            <v>19.2</v>
          </cell>
          <cell r="P43">
            <v>24.5</v>
          </cell>
          <cell r="Q43">
            <v>15</v>
          </cell>
          <cell r="T43">
            <v>13</v>
          </cell>
          <cell r="U43">
            <v>52.5</v>
          </cell>
          <cell r="V43">
            <v>72</v>
          </cell>
        </row>
        <row r="44">
          <cell r="B44" t="str">
            <v>E022-01-1047/2020</v>
          </cell>
          <cell r="C44" t="str">
            <v>Angela Waithera MAINA</v>
          </cell>
          <cell r="D44">
            <v>3.5</v>
          </cell>
          <cell r="E44">
            <v>4</v>
          </cell>
          <cell r="F44">
            <v>4</v>
          </cell>
          <cell r="G44">
            <v>3.8333333333333335</v>
          </cell>
          <cell r="H44">
            <v>3</v>
          </cell>
          <cell r="I44">
            <v>2</v>
          </cell>
          <cell r="J44">
            <v>2.5</v>
          </cell>
          <cell r="K44">
            <v>12</v>
          </cell>
          <cell r="L44">
            <v>11</v>
          </cell>
          <cell r="M44">
            <v>11</v>
          </cell>
          <cell r="N44">
            <v>11.333333333333334</v>
          </cell>
          <cell r="O44">
            <v>17.7</v>
          </cell>
          <cell r="P44">
            <v>17</v>
          </cell>
          <cell r="Q44">
            <v>9.5</v>
          </cell>
          <cell r="S44">
            <v>17.5</v>
          </cell>
          <cell r="U44">
            <v>44</v>
          </cell>
          <cell r="V44">
            <v>62</v>
          </cell>
        </row>
        <row r="45">
          <cell r="B45" t="str">
            <v>E022-01-1050/2020</v>
          </cell>
          <cell r="C45" t="str">
            <v>Lewis Murithi MWENDA</v>
          </cell>
          <cell r="D45">
            <v>5</v>
          </cell>
          <cell r="E45">
            <v>7</v>
          </cell>
          <cell r="F45">
            <v>7</v>
          </cell>
          <cell r="G45">
            <v>6.333333333333333</v>
          </cell>
          <cell r="H45">
            <v>3</v>
          </cell>
          <cell r="I45">
            <v>5</v>
          </cell>
          <cell r="J45">
            <v>4</v>
          </cell>
          <cell r="K45">
            <v>9</v>
          </cell>
          <cell r="L45">
            <v>9</v>
          </cell>
          <cell r="M45">
            <v>11</v>
          </cell>
          <cell r="N45">
            <v>9.6666666666666661</v>
          </cell>
          <cell r="O45">
            <v>20</v>
          </cell>
          <cell r="P45">
            <v>24.5</v>
          </cell>
          <cell r="Q45">
            <v>13</v>
          </cell>
          <cell r="T45">
            <v>17</v>
          </cell>
          <cell r="U45">
            <v>54.5</v>
          </cell>
          <cell r="V45">
            <v>75</v>
          </cell>
        </row>
        <row r="46">
          <cell r="B46" t="str">
            <v>E022-01-1052/2020</v>
          </cell>
          <cell r="C46" t="str">
            <v>Victor MWIRIGI</v>
          </cell>
          <cell r="D46">
            <v>1.5</v>
          </cell>
          <cell r="E46">
            <v>7</v>
          </cell>
          <cell r="F46">
            <v>7</v>
          </cell>
          <cell r="G46">
            <v>5.1666666666666661</v>
          </cell>
          <cell r="H46">
            <v>1</v>
          </cell>
          <cell r="I46">
            <v>4</v>
          </cell>
          <cell r="J46">
            <v>2.5</v>
          </cell>
          <cell r="K46">
            <v>11</v>
          </cell>
          <cell r="L46">
            <v>13</v>
          </cell>
          <cell r="M46">
            <v>9</v>
          </cell>
          <cell r="N46">
            <v>11</v>
          </cell>
          <cell r="O46">
            <v>18.7</v>
          </cell>
          <cell r="P46">
            <v>14.5</v>
          </cell>
          <cell r="Q46">
            <v>11</v>
          </cell>
          <cell r="T46">
            <v>19</v>
          </cell>
          <cell r="U46">
            <v>44.5</v>
          </cell>
          <cell r="V46">
            <v>63</v>
          </cell>
        </row>
        <row r="47">
          <cell r="B47" t="str">
            <v>E022-01-1054/2020</v>
          </cell>
          <cell r="C47" t="str">
            <v>Julius Righa MGHANGA</v>
          </cell>
          <cell r="D47">
            <v>7</v>
          </cell>
          <cell r="E47">
            <v>4</v>
          </cell>
          <cell r="F47">
            <v>4</v>
          </cell>
          <cell r="G47">
            <v>5</v>
          </cell>
          <cell r="H47">
            <v>2</v>
          </cell>
          <cell r="I47">
            <v>4</v>
          </cell>
          <cell r="J47">
            <v>3.0000000000000004</v>
          </cell>
          <cell r="K47">
            <v>10</v>
          </cell>
          <cell r="L47">
            <v>10</v>
          </cell>
          <cell r="M47">
            <v>11</v>
          </cell>
          <cell r="N47">
            <v>10.333333333333332</v>
          </cell>
          <cell r="O47">
            <v>18.3</v>
          </cell>
          <cell r="P47">
            <v>24.5</v>
          </cell>
          <cell r="Q47">
            <v>10</v>
          </cell>
          <cell r="T47">
            <v>15</v>
          </cell>
          <cell r="U47">
            <v>49.5</v>
          </cell>
          <cell r="V47">
            <v>68</v>
          </cell>
        </row>
        <row r="48">
          <cell r="B48" t="str">
            <v>E022-01-1055/2020</v>
          </cell>
          <cell r="C48" t="str">
            <v>Joe Albert NGIGI</v>
          </cell>
          <cell r="D48">
            <v>4</v>
          </cell>
          <cell r="E48">
            <v>3</v>
          </cell>
          <cell r="F48">
            <v>3</v>
          </cell>
          <cell r="G48">
            <v>3.3333333333333335</v>
          </cell>
          <cell r="H48">
            <v>2</v>
          </cell>
          <cell r="I48">
            <v>5</v>
          </cell>
          <cell r="J48">
            <v>3.5</v>
          </cell>
          <cell r="K48">
            <v>13</v>
          </cell>
          <cell r="L48">
            <v>12</v>
          </cell>
          <cell r="M48">
            <v>11</v>
          </cell>
          <cell r="N48">
            <v>12</v>
          </cell>
          <cell r="O48">
            <v>18.8</v>
          </cell>
          <cell r="P48">
            <v>24</v>
          </cell>
          <cell r="Q48">
            <v>11</v>
          </cell>
          <cell r="S48">
            <v>19</v>
          </cell>
          <cell r="U48">
            <v>54</v>
          </cell>
          <cell r="V48">
            <v>73</v>
          </cell>
        </row>
        <row r="49">
          <cell r="B49" t="str">
            <v>E022-01-1056/2020</v>
          </cell>
          <cell r="C49" t="str">
            <v>Michael Adrian NGURU</v>
          </cell>
          <cell r="D49">
            <v>3</v>
          </cell>
          <cell r="E49">
            <v>4.5</v>
          </cell>
          <cell r="F49">
            <v>4.5</v>
          </cell>
          <cell r="G49">
            <v>4</v>
          </cell>
          <cell r="H49">
            <v>3</v>
          </cell>
          <cell r="I49">
            <v>2</v>
          </cell>
          <cell r="J49">
            <v>2.5</v>
          </cell>
          <cell r="K49">
            <v>12</v>
          </cell>
          <cell r="L49">
            <v>13</v>
          </cell>
          <cell r="M49">
            <v>11</v>
          </cell>
          <cell r="N49">
            <v>12</v>
          </cell>
          <cell r="O49">
            <v>18.5</v>
          </cell>
          <cell r="P49">
            <v>13.5</v>
          </cell>
          <cell r="R49">
            <v>4</v>
          </cell>
          <cell r="T49">
            <v>8</v>
          </cell>
          <cell r="U49">
            <v>25.5</v>
          </cell>
          <cell r="V49">
            <v>44</v>
          </cell>
        </row>
        <row r="50">
          <cell r="B50" t="str">
            <v>E022-01-1057/2020</v>
          </cell>
          <cell r="C50" t="str">
            <v>Gad Kimathi MURITHI</v>
          </cell>
          <cell r="D50">
            <v>4</v>
          </cell>
          <cell r="E50">
            <v>4</v>
          </cell>
          <cell r="F50">
            <v>4</v>
          </cell>
          <cell r="G50">
            <v>4.0000000000000009</v>
          </cell>
          <cell r="H50">
            <v>2</v>
          </cell>
          <cell r="I50">
            <v>3</v>
          </cell>
          <cell r="J50">
            <v>2.5</v>
          </cell>
          <cell r="K50">
            <v>9</v>
          </cell>
          <cell r="L50">
            <v>9</v>
          </cell>
          <cell r="M50">
            <v>10</v>
          </cell>
          <cell r="N50">
            <v>9.3333333333333339</v>
          </cell>
          <cell r="O50">
            <v>15.8</v>
          </cell>
          <cell r="P50">
            <v>13.5</v>
          </cell>
          <cell r="Q50">
            <v>8</v>
          </cell>
          <cell r="S50">
            <v>13</v>
          </cell>
          <cell r="U50">
            <v>34.5</v>
          </cell>
          <cell r="V50">
            <v>50</v>
          </cell>
        </row>
        <row r="51">
          <cell r="B51" t="str">
            <v>E022-01-1058/2020</v>
          </cell>
          <cell r="C51" t="str">
            <v>Brighton Kariuki MURANGIRI</v>
          </cell>
          <cell r="D51">
            <v>4</v>
          </cell>
          <cell r="E51">
            <v>3</v>
          </cell>
          <cell r="F51">
            <v>3</v>
          </cell>
          <cell r="G51">
            <v>3.3333333333333335</v>
          </cell>
          <cell r="H51">
            <v>1</v>
          </cell>
          <cell r="I51">
            <v>5</v>
          </cell>
          <cell r="J51">
            <v>3</v>
          </cell>
          <cell r="K51">
            <v>12</v>
          </cell>
          <cell r="L51">
            <v>12</v>
          </cell>
          <cell r="M51">
            <v>13</v>
          </cell>
          <cell r="N51">
            <v>12.333333333333334</v>
          </cell>
          <cell r="O51">
            <v>18.7</v>
          </cell>
          <cell r="P51">
            <v>12.5</v>
          </cell>
          <cell r="Q51">
            <v>9</v>
          </cell>
          <cell r="T51">
            <v>11</v>
          </cell>
          <cell r="U51">
            <v>32.5</v>
          </cell>
          <cell r="V51">
            <v>51</v>
          </cell>
        </row>
        <row r="52">
          <cell r="B52" t="str">
            <v>E022-01-1060/2020</v>
          </cell>
          <cell r="C52" t="str">
            <v>Joshua NYANDWAKI</v>
          </cell>
          <cell r="D52">
            <v>4.5</v>
          </cell>
          <cell r="E52">
            <v>1</v>
          </cell>
          <cell r="F52">
            <v>1</v>
          </cell>
          <cell r="G52">
            <v>2.1666666666666665</v>
          </cell>
          <cell r="H52">
            <v>2</v>
          </cell>
          <cell r="I52">
            <v>4</v>
          </cell>
          <cell r="J52">
            <v>3.0000000000000004</v>
          </cell>
          <cell r="K52">
            <v>10</v>
          </cell>
          <cell r="L52">
            <v>12</v>
          </cell>
          <cell r="M52">
            <v>14</v>
          </cell>
          <cell r="N52">
            <v>12.000000000000002</v>
          </cell>
          <cell r="O52">
            <v>17.2</v>
          </cell>
          <cell r="P52">
            <v>19</v>
          </cell>
          <cell r="Q52">
            <v>7</v>
          </cell>
          <cell r="S52">
            <v>15</v>
          </cell>
          <cell r="U52">
            <v>41</v>
          </cell>
          <cell r="V52">
            <v>58</v>
          </cell>
        </row>
        <row r="53">
          <cell r="B53" t="str">
            <v>E022-01-1061/2020</v>
          </cell>
          <cell r="C53" t="str">
            <v>Wyntone Makomere OMUKA</v>
          </cell>
          <cell r="D53">
            <v>3.5</v>
          </cell>
          <cell r="E53">
            <v>4</v>
          </cell>
          <cell r="F53">
            <v>4</v>
          </cell>
          <cell r="G53">
            <v>3.8333333333333335</v>
          </cell>
          <cell r="H53">
            <v>2</v>
          </cell>
          <cell r="I53">
            <v>3</v>
          </cell>
          <cell r="J53">
            <v>2.5</v>
          </cell>
          <cell r="K53">
            <v>13</v>
          </cell>
          <cell r="L53">
            <v>10</v>
          </cell>
          <cell r="M53">
            <v>12</v>
          </cell>
          <cell r="N53">
            <v>11.666666666666664</v>
          </cell>
          <cell r="O53">
            <v>18</v>
          </cell>
          <cell r="P53">
            <v>21.5</v>
          </cell>
          <cell r="Q53">
            <v>8.5</v>
          </cell>
          <cell r="S53">
            <v>6.5</v>
          </cell>
          <cell r="U53">
            <v>36.5</v>
          </cell>
          <cell r="V53">
            <v>55</v>
          </cell>
        </row>
        <row r="54">
          <cell r="B54" t="str">
            <v>E022-01-1062/2020</v>
          </cell>
          <cell r="C54" t="str">
            <v>Lawrence Kipyegon LANGAT</v>
          </cell>
          <cell r="D54">
            <v>3.5</v>
          </cell>
          <cell r="E54">
            <v>4</v>
          </cell>
          <cell r="F54">
            <v>4</v>
          </cell>
          <cell r="G54">
            <v>3.8333333333333335</v>
          </cell>
          <cell r="H54">
            <v>2</v>
          </cell>
          <cell r="I54">
            <v>5</v>
          </cell>
          <cell r="J54">
            <v>3.5</v>
          </cell>
          <cell r="K54">
            <v>12</v>
          </cell>
          <cell r="L54">
            <v>11</v>
          </cell>
          <cell r="M54">
            <v>11</v>
          </cell>
          <cell r="N54">
            <v>11.333333333333334</v>
          </cell>
          <cell r="O54">
            <v>18.7</v>
          </cell>
          <cell r="P54">
            <v>20</v>
          </cell>
          <cell r="Q54">
            <v>18</v>
          </cell>
          <cell r="S54">
            <v>15.5</v>
          </cell>
          <cell r="U54">
            <v>53.5</v>
          </cell>
          <cell r="V54">
            <v>72</v>
          </cell>
        </row>
        <row r="55">
          <cell r="B55" t="str">
            <v>E022-01-1063/2020</v>
          </cell>
          <cell r="C55" t="str">
            <v>Tracy Atieno OCHIENG</v>
          </cell>
          <cell r="D55">
            <v>2</v>
          </cell>
          <cell r="E55">
            <v>3</v>
          </cell>
          <cell r="F55">
            <v>3</v>
          </cell>
          <cell r="G55">
            <v>2.6666666666666665</v>
          </cell>
          <cell r="H55">
            <v>3</v>
          </cell>
          <cell r="I55">
            <v>3</v>
          </cell>
          <cell r="J55">
            <v>3</v>
          </cell>
          <cell r="K55">
            <v>11</v>
          </cell>
          <cell r="L55">
            <v>13</v>
          </cell>
          <cell r="M55">
            <v>10</v>
          </cell>
          <cell r="N55">
            <v>11.333333333333334</v>
          </cell>
          <cell r="O55">
            <v>17</v>
          </cell>
          <cell r="P55">
            <v>13.5</v>
          </cell>
          <cell r="Q55">
            <v>9.5</v>
          </cell>
          <cell r="T55">
            <v>4.5</v>
          </cell>
          <cell r="U55">
            <v>27.5</v>
          </cell>
          <cell r="V55">
            <v>45</v>
          </cell>
        </row>
        <row r="56">
          <cell r="B56" t="str">
            <v>E022-01-1064/2020</v>
          </cell>
          <cell r="C56" t="str">
            <v>Michael OMOLO</v>
          </cell>
          <cell r="D56">
            <v>3.5</v>
          </cell>
          <cell r="E56">
            <v>6</v>
          </cell>
          <cell r="F56">
            <v>6</v>
          </cell>
          <cell r="G56">
            <v>5.1666666666666661</v>
          </cell>
          <cell r="H56">
            <v>3</v>
          </cell>
          <cell r="I56">
            <v>2</v>
          </cell>
          <cell r="J56">
            <v>2.5</v>
          </cell>
          <cell r="K56">
            <v>9</v>
          </cell>
          <cell r="L56">
            <v>12</v>
          </cell>
          <cell r="M56">
            <v>12</v>
          </cell>
          <cell r="N56">
            <v>11</v>
          </cell>
          <cell r="O56">
            <v>18.7</v>
          </cell>
          <cell r="P56">
            <v>22</v>
          </cell>
          <cell r="R56">
            <v>10</v>
          </cell>
          <cell r="S56">
            <v>17.5</v>
          </cell>
          <cell r="U56">
            <v>49.5</v>
          </cell>
          <cell r="V56">
            <v>68</v>
          </cell>
        </row>
        <row r="57">
          <cell r="B57" t="str">
            <v>E022-01-1065/2020</v>
          </cell>
          <cell r="C57" t="str">
            <v>Brian Kiprono KOTON</v>
          </cell>
          <cell r="D57">
            <v>6</v>
          </cell>
          <cell r="E57">
            <v>4</v>
          </cell>
          <cell r="F57">
            <v>4</v>
          </cell>
          <cell r="G57">
            <v>4.666666666666667</v>
          </cell>
          <cell r="H57">
            <v>2</v>
          </cell>
          <cell r="I57">
            <v>4</v>
          </cell>
          <cell r="J57">
            <v>3.0000000000000004</v>
          </cell>
          <cell r="K57">
            <v>9</v>
          </cell>
          <cell r="L57">
            <v>9</v>
          </cell>
          <cell r="M57">
            <v>10</v>
          </cell>
          <cell r="N57">
            <v>9.3333333333333339</v>
          </cell>
          <cell r="O57">
            <v>17</v>
          </cell>
          <cell r="P57">
            <v>17</v>
          </cell>
          <cell r="Q57">
            <v>9</v>
          </cell>
          <cell r="T57">
            <v>12</v>
          </cell>
          <cell r="U57">
            <v>38</v>
          </cell>
          <cell r="V57">
            <v>55</v>
          </cell>
        </row>
        <row r="58">
          <cell r="B58" t="str">
            <v>E022-01-1066/2020</v>
          </cell>
          <cell r="C58" t="str">
            <v>Christopher GITAU</v>
          </cell>
          <cell r="D58">
            <v>3.5</v>
          </cell>
          <cell r="E58">
            <v>6</v>
          </cell>
          <cell r="F58">
            <v>6</v>
          </cell>
          <cell r="G58">
            <v>5.1666666666666661</v>
          </cell>
          <cell r="H58">
            <v>2</v>
          </cell>
          <cell r="I58">
            <v>1</v>
          </cell>
          <cell r="J58">
            <v>1.5000000000000002</v>
          </cell>
          <cell r="K58">
            <v>9</v>
          </cell>
          <cell r="L58">
            <v>9</v>
          </cell>
          <cell r="M58">
            <v>6</v>
          </cell>
          <cell r="N58">
            <v>8</v>
          </cell>
          <cell r="O58">
            <v>14.7</v>
          </cell>
          <cell r="P58">
            <v>20</v>
          </cell>
          <cell r="R58">
            <v>9</v>
          </cell>
          <cell r="T58">
            <v>7</v>
          </cell>
          <cell r="U58">
            <v>36</v>
          </cell>
          <cell r="V58">
            <v>51</v>
          </cell>
        </row>
        <row r="59">
          <cell r="B59" t="str">
            <v>E022-01-1067/2020</v>
          </cell>
          <cell r="C59" t="str">
            <v>Florence Auma ODERO</v>
          </cell>
          <cell r="D59">
            <v>2.5</v>
          </cell>
          <cell r="E59">
            <v>2</v>
          </cell>
          <cell r="F59">
            <v>2</v>
          </cell>
          <cell r="G59">
            <v>2.1666666666666665</v>
          </cell>
          <cell r="H59">
            <v>3</v>
          </cell>
          <cell r="I59">
            <v>4</v>
          </cell>
          <cell r="J59">
            <v>3.5</v>
          </cell>
          <cell r="K59">
            <v>10</v>
          </cell>
          <cell r="L59">
            <v>9</v>
          </cell>
          <cell r="M59">
            <v>10</v>
          </cell>
          <cell r="N59">
            <v>9.6666666666666661</v>
          </cell>
          <cell r="O59">
            <v>15.3</v>
          </cell>
          <cell r="P59">
            <v>15.5</v>
          </cell>
          <cell r="Q59">
            <v>7</v>
          </cell>
          <cell r="S59">
            <v>4.5</v>
          </cell>
          <cell r="U59">
            <v>27</v>
          </cell>
          <cell r="V59">
            <v>42</v>
          </cell>
        </row>
        <row r="60">
          <cell r="B60" t="str">
            <v>E022-01-1068/2020</v>
          </cell>
          <cell r="C60" t="str">
            <v>Nicholus Kamau NG'ANG'A</v>
          </cell>
          <cell r="D60">
            <v>1</v>
          </cell>
          <cell r="E60">
            <v>2</v>
          </cell>
          <cell r="F60">
            <v>2</v>
          </cell>
          <cell r="G60">
            <v>1.6666666666666667</v>
          </cell>
          <cell r="H60">
            <v>2</v>
          </cell>
          <cell r="I60">
            <v>5</v>
          </cell>
          <cell r="J60">
            <v>3.5</v>
          </cell>
          <cell r="K60">
            <v>8</v>
          </cell>
          <cell r="L60">
            <v>9</v>
          </cell>
          <cell r="M60">
            <v>12</v>
          </cell>
          <cell r="N60">
            <v>9.6666666666666661</v>
          </cell>
          <cell r="O60">
            <v>14.8</v>
          </cell>
          <cell r="P60">
            <v>9.5</v>
          </cell>
          <cell r="Q60">
            <v>5</v>
          </cell>
          <cell r="S60">
            <v>2</v>
          </cell>
          <cell r="U60">
            <v>16.5</v>
          </cell>
          <cell r="V60">
            <v>31</v>
          </cell>
        </row>
        <row r="61">
          <cell r="B61" t="str">
            <v>E022-01-1069/2020</v>
          </cell>
          <cell r="C61" t="str">
            <v>Raymond KILONZO</v>
          </cell>
          <cell r="D61">
            <v>1</v>
          </cell>
          <cell r="E61">
            <v>3</v>
          </cell>
          <cell r="F61">
            <v>3</v>
          </cell>
          <cell r="G61">
            <v>2.3333333333333335</v>
          </cell>
          <cell r="H61">
            <v>2</v>
          </cell>
          <cell r="I61">
            <v>4</v>
          </cell>
          <cell r="J61">
            <v>3.0000000000000004</v>
          </cell>
          <cell r="K61">
            <v>10</v>
          </cell>
          <cell r="L61">
            <v>11</v>
          </cell>
          <cell r="M61">
            <v>12</v>
          </cell>
          <cell r="N61">
            <v>11</v>
          </cell>
          <cell r="O61">
            <v>16.3</v>
          </cell>
          <cell r="P61">
            <v>18</v>
          </cell>
          <cell r="Q61">
            <v>6</v>
          </cell>
          <cell r="T61">
            <v>16.5</v>
          </cell>
          <cell r="U61">
            <v>40.5</v>
          </cell>
          <cell r="V61">
            <v>57</v>
          </cell>
        </row>
        <row r="62">
          <cell r="B62" t="str">
            <v>E022-01-1070/2020</v>
          </cell>
          <cell r="C62" t="str">
            <v>Benclinton Makembu MURIITHI</v>
          </cell>
          <cell r="D62">
            <v>1</v>
          </cell>
          <cell r="E62">
            <v>2</v>
          </cell>
          <cell r="F62">
            <v>2</v>
          </cell>
          <cell r="G62">
            <v>1.6666666666666667</v>
          </cell>
          <cell r="H62">
            <v>2</v>
          </cell>
          <cell r="I62">
            <v>4</v>
          </cell>
          <cell r="J62">
            <v>3.0000000000000004</v>
          </cell>
          <cell r="K62">
            <v>10</v>
          </cell>
          <cell r="L62">
            <v>10</v>
          </cell>
          <cell r="M62">
            <v>8</v>
          </cell>
          <cell r="N62">
            <v>9.3333333333333339</v>
          </cell>
          <cell r="O62">
            <v>14</v>
          </cell>
          <cell r="P62">
            <v>9.5</v>
          </cell>
          <cell r="Q62">
            <v>8.5</v>
          </cell>
          <cell r="S62">
            <v>10.5</v>
          </cell>
          <cell r="U62">
            <v>28.5</v>
          </cell>
          <cell r="V62">
            <v>43</v>
          </cell>
        </row>
        <row r="63">
          <cell r="B63" t="str">
            <v>E022-01-1071/2020</v>
          </cell>
          <cell r="C63" t="str">
            <v>David Karanja MWANGI</v>
          </cell>
          <cell r="D63">
            <v>2.5</v>
          </cell>
          <cell r="E63">
            <v>3</v>
          </cell>
          <cell r="F63">
            <v>3</v>
          </cell>
          <cell r="G63">
            <v>2.8333333333333335</v>
          </cell>
          <cell r="H63">
            <v>2</v>
          </cell>
          <cell r="I63">
            <v>5</v>
          </cell>
          <cell r="J63">
            <v>3.5</v>
          </cell>
          <cell r="K63">
            <v>10</v>
          </cell>
          <cell r="L63">
            <v>10</v>
          </cell>
          <cell r="M63">
            <v>10</v>
          </cell>
          <cell r="N63">
            <v>10</v>
          </cell>
          <cell r="O63">
            <v>16.3</v>
          </cell>
          <cell r="P63">
            <v>17</v>
          </cell>
          <cell r="Q63">
            <v>6</v>
          </cell>
          <cell r="T63">
            <v>15.5</v>
          </cell>
          <cell r="U63">
            <v>38.5</v>
          </cell>
          <cell r="V63">
            <v>55</v>
          </cell>
        </row>
        <row r="64">
          <cell r="B64" t="str">
            <v>E022-01-1072/2020</v>
          </cell>
          <cell r="C64" t="str">
            <v>Austin Kaburia KIBAARA</v>
          </cell>
          <cell r="D64">
            <v>3</v>
          </cell>
          <cell r="E64">
            <v>3</v>
          </cell>
          <cell r="F64">
            <v>3</v>
          </cell>
          <cell r="G64">
            <v>3</v>
          </cell>
          <cell r="H64">
            <v>2</v>
          </cell>
          <cell r="I64">
            <v>5</v>
          </cell>
          <cell r="J64">
            <v>3.5</v>
          </cell>
          <cell r="K64">
            <v>12</v>
          </cell>
          <cell r="L64">
            <v>11</v>
          </cell>
          <cell r="M64">
            <v>10</v>
          </cell>
          <cell r="N64">
            <v>10.999999999999998</v>
          </cell>
          <cell r="O64">
            <v>17.5</v>
          </cell>
          <cell r="P64">
            <v>20</v>
          </cell>
          <cell r="Q64">
            <v>10</v>
          </cell>
          <cell r="T64">
            <v>11</v>
          </cell>
          <cell r="U64">
            <v>41</v>
          </cell>
          <cell r="V64">
            <v>59</v>
          </cell>
        </row>
        <row r="65">
          <cell r="B65" t="str">
            <v>E022-01-1074/2020</v>
          </cell>
          <cell r="C65" t="str">
            <v>Ian Kiptoo ROTICH</v>
          </cell>
          <cell r="D65">
            <v>3.5</v>
          </cell>
          <cell r="E65">
            <v>3</v>
          </cell>
          <cell r="F65">
            <v>3</v>
          </cell>
          <cell r="G65">
            <v>3.1666666666666665</v>
          </cell>
          <cell r="H65">
            <v>2</v>
          </cell>
          <cell r="I65">
            <v>5</v>
          </cell>
          <cell r="J65">
            <v>3.5</v>
          </cell>
          <cell r="K65">
            <v>11</v>
          </cell>
          <cell r="L65">
            <v>9</v>
          </cell>
          <cell r="M65">
            <v>12</v>
          </cell>
          <cell r="N65">
            <v>10.666666666666666</v>
          </cell>
          <cell r="O65">
            <v>17.3</v>
          </cell>
          <cell r="P65">
            <v>13.5</v>
          </cell>
          <cell r="Q65">
            <v>9</v>
          </cell>
          <cell r="T65">
            <v>5</v>
          </cell>
          <cell r="U65">
            <v>27.5</v>
          </cell>
          <cell r="V65">
            <v>45</v>
          </cell>
        </row>
        <row r="66">
          <cell r="B66" t="str">
            <v>E022-01-1075/2020</v>
          </cell>
          <cell r="C66" t="str">
            <v>Kiprotich Don KIPTANUI</v>
          </cell>
          <cell r="D66">
            <v>3.5</v>
          </cell>
          <cell r="E66">
            <v>2</v>
          </cell>
          <cell r="F66">
            <v>2</v>
          </cell>
          <cell r="G66">
            <v>2.5</v>
          </cell>
          <cell r="H66">
            <v>3</v>
          </cell>
          <cell r="I66">
            <v>2</v>
          </cell>
          <cell r="J66">
            <v>2.5</v>
          </cell>
          <cell r="K66">
            <v>11</v>
          </cell>
          <cell r="L66">
            <v>12</v>
          </cell>
          <cell r="M66">
            <v>13</v>
          </cell>
          <cell r="N66">
            <v>12</v>
          </cell>
          <cell r="O66">
            <v>17</v>
          </cell>
          <cell r="P66">
            <v>12.5</v>
          </cell>
          <cell r="R66">
            <v>1</v>
          </cell>
          <cell r="S66">
            <v>12</v>
          </cell>
          <cell r="U66">
            <v>25.5</v>
          </cell>
          <cell r="V66">
            <v>43</v>
          </cell>
        </row>
        <row r="67">
          <cell r="B67" t="str">
            <v>E022-01-1076/2020</v>
          </cell>
          <cell r="C67" t="str">
            <v>Victory Ayuma SITATI</v>
          </cell>
          <cell r="D67">
            <v>2.5</v>
          </cell>
          <cell r="E67">
            <v>5</v>
          </cell>
          <cell r="F67">
            <v>5</v>
          </cell>
          <cell r="G67">
            <v>4.166666666666667</v>
          </cell>
          <cell r="H67">
            <v>2</v>
          </cell>
          <cell r="I67">
            <v>4</v>
          </cell>
          <cell r="J67">
            <v>3.0000000000000004</v>
          </cell>
          <cell r="K67">
            <v>12</v>
          </cell>
          <cell r="L67">
            <v>12</v>
          </cell>
          <cell r="M67">
            <v>13</v>
          </cell>
          <cell r="N67">
            <v>12.333333333333334</v>
          </cell>
          <cell r="O67">
            <v>19.5</v>
          </cell>
          <cell r="P67">
            <v>11.5</v>
          </cell>
          <cell r="Q67">
            <v>8</v>
          </cell>
          <cell r="T67">
            <v>8</v>
          </cell>
          <cell r="U67">
            <v>27.5</v>
          </cell>
          <cell r="V67">
            <v>47</v>
          </cell>
        </row>
        <row r="68">
          <cell r="B68" t="str">
            <v>E022-01-1077/2020</v>
          </cell>
          <cell r="C68" t="str">
            <v>Emmanuel Kimeres KAPKONI</v>
          </cell>
          <cell r="D68">
            <v>1</v>
          </cell>
          <cell r="E68">
            <v>5</v>
          </cell>
          <cell r="F68">
            <v>5</v>
          </cell>
          <cell r="G68">
            <v>3.6666666666666665</v>
          </cell>
          <cell r="H68">
            <v>3</v>
          </cell>
          <cell r="I68">
            <v>3</v>
          </cell>
          <cell r="J68">
            <v>3</v>
          </cell>
          <cell r="K68">
            <v>12</v>
          </cell>
          <cell r="L68">
            <v>12</v>
          </cell>
          <cell r="M68">
            <v>11</v>
          </cell>
          <cell r="N68">
            <v>11.666666666666666</v>
          </cell>
          <cell r="O68">
            <v>18.3</v>
          </cell>
          <cell r="P68">
            <v>16.5</v>
          </cell>
          <cell r="Q68">
            <v>10.5</v>
          </cell>
          <cell r="T68">
            <v>12</v>
          </cell>
          <cell r="U68">
            <v>39</v>
          </cell>
          <cell r="V68">
            <v>57</v>
          </cell>
        </row>
        <row r="69">
          <cell r="B69" t="str">
            <v>E022-01-1078/2020</v>
          </cell>
          <cell r="C69" t="str">
            <v>Collins Kipkogei KIPLAGAT</v>
          </cell>
          <cell r="D69">
            <v>3</v>
          </cell>
          <cell r="E69">
            <v>1</v>
          </cell>
          <cell r="F69">
            <v>1</v>
          </cell>
          <cell r="G69">
            <v>1.6666666666666667</v>
          </cell>
          <cell r="H69">
            <v>4</v>
          </cell>
          <cell r="I69">
            <v>1</v>
          </cell>
          <cell r="J69">
            <v>2.5</v>
          </cell>
          <cell r="K69">
            <v>11</v>
          </cell>
          <cell r="L69">
            <v>9</v>
          </cell>
          <cell r="M69">
            <v>10</v>
          </cell>
          <cell r="N69">
            <v>10</v>
          </cell>
          <cell r="O69">
            <v>14.2</v>
          </cell>
          <cell r="P69">
            <v>16.5</v>
          </cell>
          <cell r="Q69">
            <v>6</v>
          </cell>
          <cell r="S69">
            <v>12.5</v>
          </cell>
          <cell r="U69">
            <v>35</v>
          </cell>
          <cell r="V69">
            <v>49</v>
          </cell>
        </row>
        <row r="70">
          <cell r="B70" t="str">
            <v>E022-01-1079/2020</v>
          </cell>
          <cell r="C70" t="str">
            <v>Seth Baraka WEKESA</v>
          </cell>
          <cell r="D70">
            <v>4</v>
          </cell>
          <cell r="E70">
            <v>1</v>
          </cell>
          <cell r="F70">
            <v>1</v>
          </cell>
          <cell r="G70">
            <v>2</v>
          </cell>
          <cell r="H70">
            <v>2</v>
          </cell>
          <cell r="I70">
            <v>5</v>
          </cell>
          <cell r="J70">
            <v>3.5</v>
          </cell>
          <cell r="K70">
            <v>9</v>
          </cell>
          <cell r="L70">
            <v>9</v>
          </cell>
          <cell r="M70">
            <v>7.5</v>
          </cell>
          <cell r="N70">
            <v>8.5</v>
          </cell>
          <cell r="O70">
            <v>14</v>
          </cell>
          <cell r="P70">
            <v>9</v>
          </cell>
          <cell r="Q70">
            <v>9</v>
          </cell>
          <cell r="T70">
            <v>8</v>
          </cell>
          <cell r="U70">
            <v>26</v>
          </cell>
          <cell r="V70">
            <v>40</v>
          </cell>
        </row>
        <row r="71">
          <cell r="B71" t="str">
            <v>E022-01-1080/2020</v>
          </cell>
          <cell r="C71" t="str">
            <v>Collins Mumo MANTHI</v>
          </cell>
          <cell r="D71">
            <v>5</v>
          </cell>
          <cell r="E71">
            <v>2.5</v>
          </cell>
          <cell r="F71">
            <v>2.5</v>
          </cell>
          <cell r="G71">
            <v>3.3333333333333335</v>
          </cell>
          <cell r="H71">
            <v>2</v>
          </cell>
          <cell r="I71">
            <v>5</v>
          </cell>
          <cell r="J71">
            <v>3.5</v>
          </cell>
          <cell r="K71">
            <v>10</v>
          </cell>
          <cell r="L71">
            <v>13</v>
          </cell>
          <cell r="M71">
            <v>12</v>
          </cell>
          <cell r="N71">
            <v>11.666666666666664</v>
          </cell>
          <cell r="O71">
            <v>18.5</v>
          </cell>
          <cell r="P71">
            <v>16</v>
          </cell>
          <cell r="R71">
            <v>2</v>
          </cell>
          <cell r="T71">
            <v>7</v>
          </cell>
          <cell r="U71">
            <v>25</v>
          </cell>
          <cell r="V71">
            <v>44</v>
          </cell>
        </row>
        <row r="72">
          <cell r="B72" t="str">
            <v>E022-01-1081/2020</v>
          </cell>
          <cell r="C72" t="str">
            <v>Davies Musheni SHISIA</v>
          </cell>
          <cell r="D72">
            <v>0.5</v>
          </cell>
          <cell r="E72">
            <v>2</v>
          </cell>
          <cell r="F72">
            <v>2</v>
          </cell>
          <cell r="G72">
            <v>1.5</v>
          </cell>
          <cell r="H72">
            <v>2</v>
          </cell>
          <cell r="I72">
            <v>4</v>
          </cell>
          <cell r="J72">
            <v>3.0000000000000004</v>
          </cell>
          <cell r="K72">
            <v>9</v>
          </cell>
          <cell r="L72">
            <v>9</v>
          </cell>
          <cell r="M72">
            <v>10</v>
          </cell>
          <cell r="N72">
            <v>9.3333333333333339</v>
          </cell>
          <cell r="O72">
            <v>13.8</v>
          </cell>
          <cell r="P72">
            <v>14</v>
          </cell>
          <cell r="Q72">
            <v>8</v>
          </cell>
          <cell r="T72">
            <v>10.5</v>
          </cell>
          <cell r="U72">
            <v>32.5</v>
          </cell>
          <cell r="V72">
            <v>46</v>
          </cell>
        </row>
        <row r="73">
          <cell r="B73" t="str">
            <v>E022-01-1082/2020</v>
          </cell>
          <cell r="C73" t="str">
            <v>Ray Wafula WEKESA</v>
          </cell>
          <cell r="D73">
            <v>1</v>
          </cell>
          <cell r="E73">
            <v>1</v>
          </cell>
          <cell r="F73">
            <v>1</v>
          </cell>
          <cell r="G73">
            <v>1.0000000000000002</v>
          </cell>
          <cell r="H73">
            <v>2</v>
          </cell>
          <cell r="I73">
            <v>4</v>
          </cell>
          <cell r="J73">
            <v>3.0000000000000004</v>
          </cell>
          <cell r="K73">
            <v>9</v>
          </cell>
          <cell r="L73">
            <v>11</v>
          </cell>
          <cell r="M73">
            <v>10</v>
          </cell>
          <cell r="N73">
            <v>10</v>
          </cell>
          <cell r="O73">
            <v>14</v>
          </cell>
          <cell r="P73">
            <v>16</v>
          </cell>
          <cell r="Q73">
            <v>9</v>
          </cell>
          <cell r="T73">
            <v>7.5</v>
          </cell>
          <cell r="U73">
            <v>32.5</v>
          </cell>
          <cell r="V73">
            <v>47</v>
          </cell>
        </row>
        <row r="74">
          <cell r="B74" t="str">
            <v>E022-01-1083/2020</v>
          </cell>
          <cell r="C74" t="str">
            <v>Randy Baraka Mumelo SIMIYU</v>
          </cell>
          <cell r="D74">
            <v>3</v>
          </cell>
          <cell r="E74">
            <v>5</v>
          </cell>
          <cell r="F74">
            <v>5</v>
          </cell>
          <cell r="G74">
            <v>4.333333333333333</v>
          </cell>
          <cell r="H74">
            <v>2</v>
          </cell>
          <cell r="I74">
            <v>2</v>
          </cell>
          <cell r="J74">
            <v>2</v>
          </cell>
          <cell r="K74">
            <v>12</v>
          </cell>
          <cell r="L74">
            <v>12</v>
          </cell>
          <cell r="M74">
            <v>10</v>
          </cell>
          <cell r="N74">
            <v>11.333333333333334</v>
          </cell>
          <cell r="O74">
            <v>17.7</v>
          </cell>
          <cell r="P74">
            <v>16</v>
          </cell>
          <cell r="Q74">
            <v>9</v>
          </cell>
          <cell r="T74">
            <v>7</v>
          </cell>
          <cell r="U74">
            <v>32</v>
          </cell>
          <cell r="V74">
            <v>50</v>
          </cell>
        </row>
        <row r="75">
          <cell r="B75" t="str">
            <v>E022-01-1084/2020</v>
          </cell>
          <cell r="C75" t="str">
            <v>Farries Ngai SEDA</v>
          </cell>
          <cell r="D75">
            <v>4</v>
          </cell>
          <cell r="E75">
            <v>2</v>
          </cell>
          <cell r="F75">
            <v>2</v>
          </cell>
          <cell r="G75">
            <v>2.6666666666666665</v>
          </cell>
          <cell r="H75">
            <v>3</v>
          </cell>
          <cell r="I75">
            <v>2</v>
          </cell>
          <cell r="J75">
            <v>2.5</v>
          </cell>
          <cell r="K75">
            <v>13</v>
          </cell>
          <cell r="L75">
            <v>12</v>
          </cell>
          <cell r="M75">
            <v>12</v>
          </cell>
          <cell r="N75">
            <v>12.333333333333334</v>
          </cell>
          <cell r="O75">
            <v>17.5</v>
          </cell>
          <cell r="P75">
            <v>21</v>
          </cell>
          <cell r="Q75">
            <v>8</v>
          </cell>
          <cell r="S75">
            <v>12</v>
          </cell>
          <cell r="U75">
            <v>41</v>
          </cell>
          <cell r="V75">
            <v>59</v>
          </cell>
        </row>
        <row r="76">
          <cell r="B76" t="str">
            <v>E022-01-1085/2020</v>
          </cell>
          <cell r="C76" t="str">
            <v>Kelvin Ochieng OMONDI</v>
          </cell>
          <cell r="D76">
            <v>3.5</v>
          </cell>
          <cell r="E76">
            <v>1</v>
          </cell>
          <cell r="F76">
            <v>1</v>
          </cell>
          <cell r="G76">
            <v>1.833333333333333</v>
          </cell>
          <cell r="H76">
            <v>5</v>
          </cell>
          <cell r="I76">
            <v>4</v>
          </cell>
          <cell r="J76">
            <v>4.5</v>
          </cell>
          <cell r="K76">
            <v>10</v>
          </cell>
          <cell r="L76">
            <v>8</v>
          </cell>
          <cell r="M76">
            <v>11</v>
          </cell>
          <cell r="N76">
            <v>9.6666666666666661</v>
          </cell>
          <cell r="O76">
            <v>16</v>
          </cell>
          <cell r="P76">
            <v>14</v>
          </cell>
          <cell r="Q76">
            <v>10</v>
          </cell>
          <cell r="T76">
            <v>7.5</v>
          </cell>
          <cell r="U76">
            <v>31.5</v>
          </cell>
          <cell r="V76">
            <v>48</v>
          </cell>
        </row>
        <row r="77">
          <cell r="B77" t="str">
            <v>E022-01-1086/2020</v>
          </cell>
          <cell r="C77" t="str">
            <v>Rony Oronje ONYANGO</v>
          </cell>
          <cell r="D77">
            <v>1.5</v>
          </cell>
          <cell r="E77">
            <v>1</v>
          </cell>
          <cell r="F77">
            <v>1</v>
          </cell>
          <cell r="G77">
            <v>1.1666666666666667</v>
          </cell>
          <cell r="H77">
            <v>3</v>
          </cell>
          <cell r="I77">
            <v>5</v>
          </cell>
          <cell r="J77">
            <v>4</v>
          </cell>
          <cell r="K77">
            <v>11</v>
          </cell>
          <cell r="L77">
            <v>13</v>
          </cell>
          <cell r="M77">
            <v>9</v>
          </cell>
          <cell r="N77">
            <v>11</v>
          </cell>
          <cell r="O77">
            <v>16.2</v>
          </cell>
          <cell r="P77">
            <v>6</v>
          </cell>
          <cell r="Q77">
            <v>13.5</v>
          </cell>
          <cell r="S77">
            <v>20</v>
          </cell>
          <cell r="U77">
            <v>39.5</v>
          </cell>
          <cell r="V77">
            <v>56</v>
          </cell>
        </row>
        <row r="78">
          <cell r="B78" t="str">
            <v>E022-01-1087/2020</v>
          </cell>
          <cell r="C78" t="str">
            <v>Geoffrey Elly NISSI</v>
          </cell>
          <cell r="D78">
            <v>4.5</v>
          </cell>
          <cell r="E78">
            <v>3</v>
          </cell>
          <cell r="F78">
            <v>3</v>
          </cell>
          <cell r="G78">
            <v>3.5</v>
          </cell>
          <cell r="H78">
            <v>3</v>
          </cell>
          <cell r="I78">
            <v>5</v>
          </cell>
          <cell r="J78">
            <v>4</v>
          </cell>
          <cell r="K78">
            <v>11</v>
          </cell>
          <cell r="L78">
            <v>13</v>
          </cell>
          <cell r="M78">
            <v>11</v>
          </cell>
          <cell r="N78">
            <v>11.666666666666666</v>
          </cell>
          <cell r="O78">
            <v>19.2</v>
          </cell>
          <cell r="P78">
            <v>20.5</v>
          </cell>
          <cell r="Q78">
            <v>10.5</v>
          </cell>
          <cell r="S78">
            <v>15</v>
          </cell>
          <cell r="T78">
            <v>8</v>
          </cell>
          <cell r="U78">
            <v>46</v>
          </cell>
          <cell r="V78">
            <v>65</v>
          </cell>
        </row>
        <row r="79">
          <cell r="B79" t="str">
            <v>E022-01-1089/2020</v>
          </cell>
          <cell r="C79" t="str">
            <v>David MISANGO</v>
          </cell>
          <cell r="D79">
            <v>3.5</v>
          </cell>
          <cell r="E79">
            <v>4</v>
          </cell>
          <cell r="F79">
            <v>4</v>
          </cell>
          <cell r="G79">
            <v>3.8333333333333335</v>
          </cell>
          <cell r="H79">
            <v>2</v>
          </cell>
          <cell r="I79">
            <v>2</v>
          </cell>
          <cell r="J79">
            <v>2</v>
          </cell>
          <cell r="K79">
            <v>10</v>
          </cell>
          <cell r="L79">
            <v>9</v>
          </cell>
          <cell r="M79">
            <v>10</v>
          </cell>
          <cell r="N79">
            <v>9.6666666666666661</v>
          </cell>
          <cell r="O79">
            <v>15.5</v>
          </cell>
          <cell r="P79">
            <v>18.5</v>
          </cell>
          <cell r="Q79">
            <v>13.5</v>
          </cell>
          <cell r="S79">
            <v>18.5</v>
          </cell>
          <cell r="U79">
            <v>50.5</v>
          </cell>
          <cell r="V79">
            <v>66</v>
          </cell>
        </row>
        <row r="80">
          <cell r="B80" t="str">
            <v>E022-01-1090/2020</v>
          </cell>
          <cell r="C80" t="str">
            <v>Ignatius Kiptoo RUTO</v>
          </cell>
          <cell r="D80">
            <v>6.5</v>
          </cell>
          <cell r="E80">
            <v>5</v>
          </cell>
          <cell r="F80">
            <v>5</v>
          </cell>
          <cell r="G80">
            <v>5.5</v>
          </cell>
          <cell r="H80">
            <v>2</v>
          </cell>
          <cell r="I80">
            <v>2</v>
          </cell>
          <cell r="J80">
            <v>2</v>
          </cell>
          <cell r="K80">
            <v>11</v>
          </cell>
          <cell r="L80">
            <v>10</v>
          </cell>
          <cell r="M80">
            <v>10</v>
          </cell>
          <cell r="N80">
            <v>10.333333333333332</v>
          </cell>
          <cell r="O80">
            <v>17.8</v>
          </cell>
          <cell r="P80">
            <v>15</v>
          </cell>
          <cell r="Q80">
            <v>10.5</v>
          </cell>
          <cell r="T80">
            <v>11.5</v>
          </cell>
          <cell r="U80">
            <v>37</v>
          </cell>
          <cell r="V80">
            <v>55</v>
          </cell>
        </row>
        <row r="81">
          <cell r="B81" t="str">
            <v>E022-01-1163/2020</v>
          </cell>
          <cell r="C81" t="str">
            <v>Caleb Luhombo</v>
          </cell>
          <cell r="D81">
            <v>2</v>
          </cell>
          <cell r="E81">
            <v>6</v>
          </cell>
          <cell r="F81">
            <v>6</v>
          </cell>
          <cell r="G81">
            <v>4.666666666666667</v>
          </cell>
          <cell r="H81">
            <v>3</v>
          </cell>
          <cell r="I81">
            <v>4</v>
          </cell>
          <cell r="J81">
            <v>3.5</v>
          </cell>
          <cell r="K81">
            <v>10</v>
          </cell>
          <cell r="L81">
            <v>9</v>
          </cell>
          <cell r="M81">
            <v>11</v>
          </cell>
          <cell r="N81">
            <v>10</v>
          </cell>
          <cell r="O81">
            <v>18.2</v>
          </cell>
          <cell r="P81">
            <v>22.5</v>
          </cell>
          <cell r="R81">
            <v>10</v>
          </cell>
          <cell r="S81">
            <v>18</v>
          </cell>
          <cell r="U81">
            <v>50.5</v>
          </cell>
          <cell r="V81">
            <v>69</v>
          </cell>
        </row>
        <row r="82">
          <cell r="B82" t="str">
            <v>E022-01-1167/2020</v>
          </cell>
          <cell r="C82" t="str">
            <v>Nicolas Kipchumba TANUI</v>
          </cell>
          <cell r="D82">
            <v>4.5</v>
          </cell>
          <cell r="E82">
            <v>3</v>
          </cell>
          <cell r="F82">
            <v>3</v>
          </cell>
          <cell r="G82">
            <v>3.5</v>
          </cell>
          <cell r="H82">
            <v>3</v>
          </cell>
          <cell r="I82">
            <v>3</v>
          </cell>
          <cell r="J82">
            <v>3</v>
          </cell>
          <cell r="K82">
            <v>11</v>
          </cell>
          <cell r="L82">
            <v>11</v>
          </cell>
          <cell r="M82">
            <v>12</v>
          </cell>
          <cell r="N82">
            <v>11.333333333333334</v>
          </cell>
          <cell r="O82">
            <v>17.8</v>
          </cell>
          <cell r="P82">
            <v>22</v>
          </cell>
          <cell r="Q82">
            <v>6</v>
          </cell>
          <cell r="S82">
            <v>13.5</v>
          </cell>
          <cell r="U82">
            <v>41.5</v>
          </cell>
          <cell r="V82">
            <v>59</v>
          </cell>
        </row>
        <row r="83">
          <cell r="B83" t="str">
            <v>E022-01-1594/2020</v>
          </cell>
          <cell r="C83" t="str">
            <v>Joash KIPROTICH</v>
          </cell>
          <cell r="D83">
            <v>3</v>
          </cell>
          <cell r="E83">
            <v>3</v>
          </cell>
          <cell r="F83">
            <v>3</v>
          </cell>
          <cell r="G83">
            <v>3</v>
          </cell>
          <cell r="H83">
            <v>2</v>
          </cell>
          <cell r="I83">
            <v>5</v>
          </cell>
          <cell r="J83">
            <v>3.5</v>
          </cell>
          <cell r="K83">
            <v>9</v>
          </cell>
          <cell r="L83">
            <v>9</v>
          </cell>
          <cell r="M83">
            <v>6</v>
          </cell>
          <cell r="N83">
            <v>8</v>
          </cell>
          <cell r="O83">
            <v>14.5</v>
          </cell>
          <cell r="P83">
            <v>16</v>
          </cell>
          <cell r="R83">
            <v>11</v>
          </cell>
          <cell r="S83">
            <v>10.5</v>
          </cell>
          <cell r="U83">
            <v>37.5</v>
          </cell>
          <cell r="V83">
            <v>52</v>
          </cell>
        </row>
        <row r="84">
          <cell r="B84" t="str">
            <v>E022-01-2101/2020</v>
          </cell>
          <cell r="C84" t="str">
            <v>Brian Mwangala AYEKHA</v>
          </cell>
          <cell r="D84">
            <v>2.5</v>
          </cell>
          <cell r="E84">
            <v>6.5</v>
          </cell>
          <cell r="F84">
            <v>6.5</v>
          </cell>
          <cell r="G84">
            <v>5.166666666666667</v>
          </cell>
          <cell r="H84">
            <v>4</v>
          </cell>
          <cell r="I84">
            <v>2</v>
          </cell>
          <cell r="J84">
            <v>3.0000000000000004</v>
          </cell>
          <cell r="K84">
            <v>9</v>
          </cell>
          <cell r="L84">
            <v>9</v>
          </cell>
          <cell r="M84">
            <v>9</v>
          </cell>
          <cell r="N84">
            <v>8.9999999999999982</v>
          </cell>
          <cell r="O84">
            <v>17.2</v>
          </cell>
          <cell r="P84">
            <v>10</v>
          </cell>
          <cell r="Q84">
            <v>8</v>
          </cell>
          <cell r="T84">
            <v>16</v>
          </cell>
          <cell r="U84">
            <v>34</v>
          </cell>
          <cell r="V84">
            <v>51</v>
          </cell>
        </row>
        <row r="85">
          <cell r="B85" t="str">
            <v>E022-01-2108/2020</v>
          </cell>
          <cell r="C85" t="str">
            <v>Benson Mwendwa KILEI</v>
          </cell>
          <cell r="D85">
            <v>1.5</v>
          </cell>
          <cell r="E85">
            <v>4</v>
          </cell>
          <cell r="F85">
            <v>4</v>
          </cell>
          <cell r="G85">
            <v>3.1666666666666665</v>
          </cell>
          <cell r="H85">
            <v>2</v>
          </cell>
          <cell r="I85">
            <v>4</v>
          </cell>
          <cell r="J85">
            <v>3.0000000000000004</v>
          </cell>
          <cell r="K85">
            <v>10</v>
          </cell>
          <cell r="L85">
            <v>13</v>
          </cell>
          <cell r="M85">
            <v>11</v>
          </cell>
          <cell r="N85">
            <v>11.333333333333334</v>
          </cell>
          <cell r="O85">
            <v>17.5</v>
          </cell>
          <cell r="P85">
            <v>19</v>
          </cell>
          <cell r="R85">
            <v>8</v>
          </cell>
          <cell r="T85">
            <v>9.5</v>
          </cell>
          <cell r="U85">
            <v>36.5</v>
          </cell>
          <cell r="V85">
            <v>54</v>
          </cell>
        </row>
        <row r="86">
          <cell r="B86" t="str">
            <v>E022-01-2113/2020</v>
          </cell>
          <cell r="C86" t="str">
            <v>Luqman Ali Ahmed Sheikh ALI</v>
          </cell>
          <cell r="D86">
            <v>3.5</v>
          </cell>
          <cell r="E86">
            <v>1</v>
          </cell>
          <cell r="F86">
            <v>1</v>
          </cell>
          <cell r="G86">
            <v>1.833333333333333</v>
          </cell>
          <cell r="H86">
            <v>3</v>
          </cell>
          <cell r="I86">
            <v>2</v>
          </cell>
          <cell r="J86">
            <v>2.5</v>
          </cell>
          <cell r="K86">
            <v>14</v>
          </cell>
          <cell r="L86">
            <v>14</v>
          </cell>
          <cell r="M86">
            <v>14</v>
          </cell>
          <cell r="N86">
            <v>14</v>
          </cell>
          <cell r="O86">
            <v>18.3</v>
          </cell>
          <cell r="P86">
            <v>13.5</v>
          </cell>
          <cell r="Q86">
            <v>8</v>
          </cell>
          <cell r="S86">
            <v>16.5</v>
          </cell>
          <cell r="U86">
            <v>38</v>
          </cell>
          <cell r="V86">
            <v>56</v>
          </cell>
        </row>
        <row r="87">
          <cell r="B87" t="str">
            <v>E022-01-2138/2020</v>
          </cell>
          <cell r="C87" t="str">
            <v>Dennis Mungai NDUNGU</v>
          </cell>
          <cell r="G87">
            <v>0</v>
          </cell>
          <cell r="J87">
            <v>0</v>
          </cell>
          <cell r="N87">
            <v>0</v>
          </cell>
          <cell r="O87" t="str">
            <v/>
          </cell>
          <cell r="U87" t="str">
            <v/>
          </cell>
          <cell r="V87" t="str">
            <v/>
          </cell>
        </row>
        <row r="88">
          <cell r="B88" t="str">
            <v>E022-01-2140/2020</v>
          </cell>
          <cell r="C88" t="str">
            <v>Dennis Mwangi KAMATHIRO</v>
          </cell>
          <cell r="D88">
            <v>2.5</v>
          </cell>
          <cell r="E88">
            <v>6</v>
          </cell>
          <cell r="F88">
            <v>6</v>
          </cell>
          <cell r="G88">
            <v>4.833333333333333</v>
          </cell>
          <cell r="H88">
            <v>2</v>
          </cell>
          <cell r="I88">
            <v>4</v>
          </cell>
          <cell r="J88">
            <v>3.0000000000000004</v>
          </cell>
          <cell r="K88">
            <v>12</v>
          </cell>
          <cell r="L88">
            <v>10</v>
          </cell>
          <cell r="M88">
            <v>10</v>
          </cell>
          <cell r="N88">
            <v>10.666666666666666</v>
          </cell>
          <cell r="O88">
            <v>18.5</v>
          </cell>
          <cell r="P88">
            <v>14</v>
          </cell>
          <cell r="Q88">
            <v>9</v>
          </cell>
          <cell r="S88">
            <v>7.5</v>
          </cell>
          <cell r="U88">
            <v>30.5</v>
          </cell>
          <cell r="V88">
            <v>49</v>
          </cell>
        </row>
        <row r="89">
          <cell r="B89" t="str">
            <v>E022-01-2151/2020</v>
          </cell>
          <cell r="C89" t="str">
            <v>Milton Kiai MWANGI</v>
          </cell>
          <cell r="D89">
            <v>2.5</v>
          </cell>
          <cell r="E89">
            <v>5</v>
          </cell>
          <cell r="F89">
            <v>5</v>
          </cell>
          <cell r="G89">
            <v>4.166666666666667</v>
          </cell>
          <cell r="H89">
            <v>3</v>
          </cell>
          <cell r="I89">
            <v>5</v>
          </cell>
          <cell r="J89">
            <v>4</v>
          </cell>
          <cell r="K89">
            <v>10</v>
          </cell>
          <cell r="L89">
            <v>9</v>
          </cell>
          <cell r="M89">
            <v>8</v>
          </cell>
          <cell r="N89">
            <v>8.9999999999999982</v>
          </cell>
          <cell r="O89">
            <v>17.2</v>
          </cell>
          <cell r="P89">
            <v>9</v>
          </cell>
          <cell r="R89">
            <v>10</v>
          </cell>
          <cell r="S89">
            <v>14</v>
          </cell>
          <cell r="U89">
            <v>33</v>
          </cell>
          <cell r="V89">
            <v>50</v>
          </cell>
        </row>
        <row r="90">
          <cell r="B90" t="str">
            <v>E022-01-2156/2020</v>
          </cell>
          <cell r="C90" t="str">
            <v>Isaac Muriuki NJERU</v>
          </cell>
          <cell r="G90">
            <v>0</v>
          </cell>
          <cell r="J90">
            <v>0</v>
          </cell>
          <cell r="N90">
            <v>0</v>
          </cell>
          <cell r="O90" t="str">
            <v/>
          </cell>
          <cell r="U90" t="str">
            <v/>
          </cell>
          <cell r="V90" t="str">
            <v/>
          </cell>
        </row>
        <row r="91">
          <cell r="B91" t="str">
            <v>E022-01-2174/2020</v>
          </cell>
          <cell r="C91" t="str">
            <v>Brendan Jesse Ochieng</v>
          </cell>
          <cell r="G91">
            <v>0</v>
          </cell>
          <cell r="J91">
            <v>0</v>
          </cell>
          <cell r="N91">
            <v>0</v>
          </cell>
          <cell r="O91" t="str">
            <v/>
          </cell>
          <cell r="U91" t="str">
            <v/>
          </cell>
          <cell r="V91" t="str">
            <v/>
          </cell>
        </row>
        <row r="92">
          <cell r="B92" t="str">
            <v>E022-01-2192/2020</v>
          </cell>
          <cell r="C92" t="str">
            <v>Mark Waitiki THUO</v>
          </cell>
          <cell r="D92">
            <v>3</v>
          </cell>
          <cell r="E92">
            <v>2.5</v>
          </cell>
          <cell r="F92">
            <v>2.5</v>
          </cell>
          <cell r="G92">
            <v>2.6666666666666665</v>
          </cell>
          <cell r="H92">
            <v>3</v>
          </cell>
          <cell r="I92">
            <v>4</v>
          </cell>
          <cell r="J92">
            <v>3.5</v>
          </cell>
          <cell r="K92">
            <v>12</v>
          </cell>
          <cell r="L92">
            <v>11</v>
          </cell>
          <cell r="M92">
            <v>13</v>
          </cell>
          <cell r="N92">
            <v>12</v>
          </cell>
          <cell r="O92">
            <v>18.2</v>
          </cell>
          <cell r="P92">
            <v>12</v>
          </cell>
          <cell r="Q92">
            <v>8</v>
          </cell>
          <cell r="S92">
            <v>1.5</v>
          </cell>
          <cell r="U92">
            <v>21.5</v>
          </cell>
          <cell r="V92">
            <v>40</v>
          </cell>
        </row>
        <row r="93">
          <cell r="B93" t="str">
            <v>E022-01-2283/2020</v>
          </cell>
          <cell r="C93" t="str">
            <v>Kenneth Ng'ang'a WAMBUI</v>
          </cell>
          <cell r="D93">
            <v>3</v>
          </cell>
          <cell r="E93">
            <v>4</v>
          </cell>
          <cell r="F93">
            <v>4</v>
          </cell>
          <cell r="G93">
            <v>3.6666666666666665</v>
          </cell>
          <cell r="H93">
            <v>2</v>
          </cell>
          <cell r="I93">
            <v>3</v>
          </cell>
          <cell r="J93">
            <v>2.5</v>
          </cell>
          <cell r="K93">
            <v>10</v>
          </cell>
          <cell r="L93">
            <v>8</v>
          </cell>
          <cell r="M93">
            <v>6</v>
          </cell>
          <cell r="N93">
            <v>8</v>
          </cell>
          <cell r="O93">
            <v>14.2</v>
          </cell>
          <cell r="P93">
            <v>12</v>
          </cell>
          <cell r="Q93">
            <v>5</v>
          </cell>
          <cell r="S93">
            <v>10</v>
          </cell>
          <cell r="U93">
            <v>27</v>
          </cell>
          <cell r="V93">
            <v>41</v>
          </cell>
        </row>
        <row r="94">
          <cell r="B94" t="str">
            <v>E022-01-2285/2020</v>
          </cell>
          <cell r="C94" t="str">
            <v>Victor Mwangi NDABA</v>
          </cell>
          <cell r="D94">
            <v>3</v>
          </cell>
          <cell r="E94">
            <v>4</v>
          </cell>
          <cell r="F94">
            <v>4</v>
          </cell>
          <cell r="G94">
            <v>3.6666666666666665</v>
          </cell>
          <cell r="H94">
            <v>2.5</v>
          </cell>
          <cell r="I94">
            <v>5</v>
          </cell>
          <cell r="J94">
            <v>3.75</v>
          </cell>
          <cell r="K94">
            <v>7.5</v>
          </cell>
          <cell r="L94">
            <v>8</v>
          </cell>
          <cell r="M94">
            <v>8</v>
          </cell>
          <cell r="N94">
            <v>7.8333333333333321</v>
          </cell>
          <cell r="O94">
            <v>15.3</v>
          </cell>
          <cell r="U94" t="str">
            <v/>
          </cell>
          <cell r="V94">
            <v>15</v>
          </cell>
        </row>
        <row r="95">
          <cell r="B95" t="str">
            <v>E022-01-2325/2020</v>
          </cell>
          <cell r="C95" t="str">
            <v>Elsie Sang CHEROP</v>
          </cell>
          <cell r="D95">
            <v>3.5</v>
          </cell>
          <cell r="E95">
            <v>1</v>
          </cell>
          <cell r="F95">
            <v>1</v>
          </cell>
          <cell r="G95">
            <v>1.833333333333333</v>
          </cell>
          <cell r="H95">
            <v>2</v>
          </cell>
          <cell r="I95">
            <v>5</v>
          </cell>
          <cell r="J95">
            <v>3.5</v>
          </cell>
          <cell r="K95">
            <v>13</v>
          </cell>
          <cell r="L95">
            <v>13</v>
          </cell>
          <cell r="M95">
            <v>13</v>
          </cell>
          <cell r="N95">
            <v>13</v>
          </cell>
          <cell r="O95">
            <v>18.3</v>
          </cell>
          <cell r="P95">
            <v>16</v>
          </cell>
          <cell r="Q95">
            <v>10</v>
          </cell>
          <cell r="S95">
            <v>14.5</v>
          </cell>
          <cell r="U95">
            <v>40.5</v>
          </cell>
          <cell r="V95">
            <v>59</v>
          </cell>
        </row>
        <row r="96">
          <cell r="B96" t="str">
            <v>E022-01-2347/2020</v>
          </cell>
          <cell r="C96" t="str">
            <v>Mbarak Mahmud BREK</v>
          </cell>
          <cell r="D96">
            <v>3</v>
          </cell>
          <cell r="E96">
            <v>5</v>
          </cell>
          <cell r="F96">
            <v>5</v>
          </cell>
          <cell r="G96">
            <v>4.333333333333333</v>
          </cell>
          <cell r="H96">
            <v>2</v>
          </cell>
          <cell r="I96">
            <v>4</v>
          </cell>
          <cell r="J96">
            <v>3.0000000000000004</v>
          </cell>
          <cell r="K96">
            <v>11</v>
          </cell>
          <cell r="L96">
            <v>10</v>
          </cell>
          <cell r="M96">
            <v>12</v>
          </cell>
          <cell r="N96">
            <v>11</v>
          </cell>
          <cell r="O96">
            <v>18.3</v>
          </cell>
          <cell r="P96">
            <v>9.5</v>
          </cell>
          <cell r="Q96">
            <v>15</v>
          </cell>
          <cell r="S96">
            <v>9.5</v>
          </cell>
          <cell r="U96">
            <v>34</v>
          </cell>
          <cell r="V96">
            <v>52</v>
          </cell>
        </row>
        <row r="97">
          <cell r="B97" t="str">
            <v>E022-01-2385/2019</v>
          </cell>
          <cell r="C97" t="str">
            <v>Bernard Kimani MUGWE</v>
          </cell>
          <cell r="D97">
            <v>5</v>
          </cell>
          <cell r="E97">
            <v>3</v>
          </cell>
          <cell r="F97">
            <v>3</v>
          </cell>
          <cell r="G97">
            <v>3.6666666666666665</v>
          </cell>
          <cell r="H97">
            <v>2</v>
          </cell>
          <cell r="I97">
            <v>2</v>
          </cell>
          <cell r="J97">
            <v>2</v>
          </cell>
          <cell r="K97">
            <v>12</v>
          </cell>
          <cell r="L97">
            <v>10</v>
          </cell>
          <cell r="M97">
            <v>10</v>
          </cell>
          <cell r="N97">
            <v>10.666666666666666</v>
          </cell>
          <cell r="O97">
            <v>16.3</v>
          </cell>
          <cell r="P97">
            <v>18.5</v>
          </cell>
          <cell r="Q97">
            <v>13</v>
          </cell>
          <cell r="S97">
            <v>10</v>
          </cell>
          <cell r="U97">
            <v>41.5</v>
          </cell>
          <cell r="V97">
            <v>58</v>
          </cell>
        </row>
        <row r="98">
          <cell r="B98" t="str">
            <v>E022-01-2454/2020</v>
          </cell>
          <cell r="C98" t="str">
            <v>Peter Ndiba MUIGAI</v>
          </cell>
          <cell r="D98">
            <v>7.5</v>
          </cell>
          <cell r="E98">
            <v>7</v>
          </cell>
          <cell r="F98">
            <v>7</v>
          </cell>
          <cell r="G98">
            <v>7.166666666666667</v>
          </cell>
          <cell r="H98">
            <v>3</v>
          </cell>
          <cell r="I98">
            <v>3</v>
          </cell>
          <cell r="J98">
            <v>3</v>
          </cell>
          <cell r="K98">
            <v>10</v>
          </cell>
          <cell r="L98">
            <v>11</v>
          </cell>
          <cell r="M98">
            <v>8</v>
          </cell>
          <cell r="N98">
            <v>9.6666666666666661</v>
          </cell>
          <cell r="O98">
            <v>19.8</v>
          </cell>
          <cell r="P98">
            <v>15</v>
          </cell>
          <cell r="Q98">
            <v>9.5</v>
          </cell>
          <cell r="S98">
            <v>2.5</v>
          </cell>
          <cell r="U98">
            <v>27</v>
          </cell>
          <cell r="V98">
            <v>47</v>
          </cell>
        </row>
        <row r="99">
          <cell r="B99" t="str">
            <v>E022-01-2608/2020</v>
          </cell>
          <cell r="C99" t="str">
            <v>Martin Irungu MWANGI</v>
          </cell>
          <cell r="D99">
            <v>7</v>
          </cell>
          <cell r="E99">
            <v>8</v>
          </cell>
          <cell r="F99">
            <v>8</v>
          </cell>
          <cell r="G99">
            <v>7.666666666666667</v>
          </cell>
          <cell r="H99">
            <v>3</v>
          </cell>
          <cell r="I99">
            <v>3</v>
          </cell>
          <cell r="J99">
            <v>3</v>
          </cell>
          <cell r="K99">
            <v>8</v>
          </cell>
          <cell r="L99">
            <v>10</v>
          </cell>
          <cell r="M99">
            <v>12</v>
          </cell>
          <cell r="N99">
            <v>10</v>
          </cell>
          <cell r="O99">
            <v>20.7</v>
          </cell>
          <cell r="P99">
            <v>20.5</v>
          </cell>
          <cell r="Q99">
            <v>11.5</v>
          </cell>
          <cell r="S99">
            <v>18</v>
          </cell>
          <cell r="U99">
            <v>50</v>
          </cell>
          <cell r="V99">
            <v>71</v>
          </cell>
        </row>
        <row r="100">
          <cell r="B100" t="str">
            <v>E022-01-1048/2020</v>
          </cell>
          <cell r="C100" t="str">
            <v>Tony Clinton MUTUMA</v>
          </cell>
          <cell r="D100">
            <v>4.5</v>
          </cell>
          <cell r="E100">
            <v>4</v>
          </cell>
          <cell r="F100">
            <v>4</v>
          </cell>
          <cell r="G100">
            <v>4.166666666666667</v>
          </cell>
          <cell r="H100">
            <v>3</v>
          </cell>
          <cell r="I100">
            <v>5</v>
          </cell>
          <cell r="J100">
            <v>4</v>
          </cell>
          <cell r="K100">
            <v>12</v>
          </cell>
          <cell r="L100">
            <v>12</v>
          </cell>
          <cell r="M100">
            <v>10</v>
          </cell>
          <cell r="N100">
            <v>11.333333333333334</v>
          </cell>
          <cell r="O100">
            <v>19.5</v>
          </cell>
          <cell r="P100">
            <v>18</v>
          </cell>
          <cell r="Q100">
            <v>15</v>
          </cell>
          <cell r="T100">
            <v>3</v>
          </cell>
          <cell r="U100">
            <v>36</v>
          </cell>
          <cell r="V100">
            <v>56</v>
          </cell>
        </row>
        <row r="101">
          <cell r="B101" t="str">
            <v>E022-01-0754/2019</v>
          </cell>
          <cell r="C101" t="str">
            <v>John MATHAI</v>
          </cell>
          <cell r="D101">
            <v>3</v>
          </cell>
          <cell r="E101">
            <v>4.5</v>
          </cell>
          <cell r="F101">
            <v>4.5</v>
          </cell>
          <cell r="G101">
            <v>4</v>
          </cell>
          <cell r="H101">
            <v>2</v>
          </cell>
          <cell r="I101">
            <v>3</v>
          </cell>
          <cell r="J101">
            <v>2.5</v>
          </cell>
          <cell r="K101">
            <v>9</v>
          </cell>
          <cell r="L101">
            <v>9</v>
          </cell>
          <cell r="M101">
            <v>10</v>
          </cell>
          <cell r="N101">
            <v>9.3333333333333339</v>
          </cell>
          <cell r="O101">
            <v>15.8</v>
          </cell>
          <cell r="P101">
            <v>8.5</v>
          </cell>
          <cell r="Q101">
            <v>14</v>
          </cell>
          <cell r="S101">
            <v>12.5</v>
          </cell>
          <cell r="U101">
            <v>35</v>
          </cell>
          <cell r="V101">
            <v>51</v>
          </cell>
        </row>
        <row r="102">
          <cell r="B102" t="str">
            <v>E022-01-0758/2019</v>
          </cell>
          <cell r="C102" t="str">
            <v>Bwonda Brian NDEMO</v>
          </cell>
          <cell r="D102">
            <v>5</v>
          </cell>
          <cell r="E102">
            <v>5</v>
          </cell>
          <cell r="F102">
            <v>5</v>
          </cell>
          <cell r="G102">
            <v>5</v>
          </cell>
          <cell r="H102">
            <v>2.5</v>
          </cell>
          <cell r="I102">
            <v>3</v>
          </cell>
          <cell r="J102">
            <v>2.75</v>
          </cell>
          <cell r="K102">
            <v>12</v>
          </cell>
          <cell r="L102">
            <v>9</v>
          </cell>
          <cell r="M102">
            <v>10</v>
          </cell>
          <cell r="N102">
            <v>10.333333333333332</v>
          </cell>
          <cell r="O102">
            <v>18.100000000000001</v>
          </cell>
          <cell r="P102">
            <v>12</v>
          </cell>
          <cell r="Q102">
            <v>15</v>
          </cell>
          <cell r="S102">
            <v>12</v>
          </cell>
          <cell r="U102">
            <v>39</v>
          </cell>
          <cell r="V102">
            <v>57</v>
          </cell>
        </row>
        <row r="103">
          <cell r="B103" t="str">
            <v>E022-01-0776/2019</v>
          </cell>
          <cell r="C103" t="str">
            <v>George Gichuki THUKU</v>
          </cell>
          <cell r="D103">
            <v>5</v>
          </cell>
          <cell r="E103">
            <v>2</v>
          </cell>
          <cell r="F103">
            <v>2</v>
          </cell>
          <cell r="G103">
            <v>3</v>
          </cell>
          <cell r="H103">
            <v>2</v>
          </cell>
          <cell r="I103">
            <v>3</v>
          </cell>
          <cell r="J103">
            <v>2.5</v>
          </cell>
          <cell r="K103">
            <v>13</v>
          </cell>
          <cell r="L103">
            <v>13</v>
          </cell>
          <cell r="M103">
            <v>12</v>
          </cell>
          <cell r="N103">
            <v>12.666666666666666</v>
          </cell>
          <cell r="O103">
            <v>18.2</v>
          </cell>
          <cell r="P103">
            <v>24</v>
          </cell>
          <cell r="Q103">
            <v>7.5</v>
          </cell>
          <cell r="T103">
            <v>12</v>
          </cell>
          <cell r="U103">
            <v>43.5</v>
          </cell>
          <cell r="V103">
            <v>62</v>
          </cell>
        </row>
        <row r="104">
          <cell r="B104" t="str">
            <v>E022-01-0783/2019</v>
          </cell>
          <cell r="C104" t="str">
            <v>Mwaniki Fredrick NJAGI</v>
          </cell>
          <cell r="D104">
            <v>1.5</v>
          </cell>
          <cell r="E104">
            <v>1</v>
          </cell>
          <cell r="F104">
            <v>1</v>
          </cell>
          <cell r="G104">
            <v>1.1666666666666667</v>
          </cell>
          <cell r="H104">
            <v>2</v>
          </cell>
          <cell r="I104">
            <v>3</v>
          </cell>
          <cell r="J104">
            <v>2.5</v>
          </cell>
          <cell r="K104">
            <v>12</v>
          </cell>
          <cell r="L104">
            <v>13</v>
          </cell>
          <cell r="M104">
            <v>13</v>
          </cell>
          <cell r="N104">
            <v>12.666666666666666</v>
          </cell>
          <cell r="O104">
            <v>16.3</v>
          </cell>
          <cell r="P104">
            <v>7.5</v>
          </cell>
          <cell r="Q104">
            <v>7</v>
          </cell>
          <cell r="T104">
            <v>9</v>
          </cell>
          <cell r="U104">
            <v>23.5</v>
          </cell>
          <cell r="V104">
            <v>40</v>
          </cell>
        </row>
        <row r="105">
          <cell r="B105" t="str">
            <v>E022-01-0791/2019</v>
          </cell>
          <cell r="C105" t="str">
            <v>Precious Mumbi</v>
          </cell>
          <cell r="D105">
            <v>4</v>
          </cell>
          <cell r="E105">
            <v>2</v>
          </cell>
          <cell r="F105">
            <v>2</v>
          </cell>
          <cell r="G105">
            <v>2.6666666666666665</v>
          </cell>
          <cell r="H105">
            <v>4</v>
          </cell>
          <cell r="I105">
            <v>5</v>
          </cell>
          <cell r="J105">
            <v>4.5</v>
          </cell>
          <cell r="K105">
            <v>13</v>
          </cell>
          <cell r="L105">
            <v>14</v>
          </cell>
          <cell r="M105">
            <v>13</v>
          </cell>
          <cell r="N105">
            <v>13.333333333333336</v>
          </cell>
          <cell r="O105">
            <v>20.5</v>
          </cell>
          <cell r="P105">
            <v>10.5</v>
          </cell>
          <cell r="Q105">
            <v>6</v>
          </cell>
          <cell r="S105">
            <v>2.5</v>
          </cell>
          <cell r="U105">
            <v>19</v>
          </cell>
          <cell r="V105">
            <v>40</v>
          </cell>
        </row>
        <row r="106">
          <cell r="B106" t="str">
            <v>E022-01-0798/2019</v>
          </cell>
          <cell r="C106" t="str">
            <v>Peter Kinyanjui KAMAU</v>
          </cell>
          <cell r="D106">
            <v>3</v>
          </cell>
          <cell r="E106">
            <v>6</v>
          </cell>
          <cell r="F106">
            <v>6</v>
          </cell>
          <cell r="G106">
            <v>5</v>
          </cell>
          <cell r="H106">
            <v>2</v>
          </cell>
          <cell r="I106">
            <v>3</v>
          </cell>
          <cell r="J106">
            <v>2.5</v>
          </cell>
          <cell r="K106">
            <v>12</v>
          </cell>
          <cell r="L106">
            <v>13</v>
          </cell>
          <cell r="M106">
            <v>11</v>
          </cell>
          <cell r="N106">
            <v>12</v>
          </cell>
          <cell r="O106">
            <v>19.5</v>
          </cell>
          <cell r="P106">
            <v>13.5</v>
          </cell>
          <cell r="R106">
            <v>0</v>
          </cell>
          <cell r="S106">
            <v>18</v>
          </cell>
          <cell r="U106">
            <v>31.5</v>
          </cell>
          <cell r="V106">
            <v>51</v>
          </cell>
        </row>
        <row r="107">
          <cell r="B107" t="str">
            <v>E022-01-0810/2019</v>
          </cell>
          <cell r="C107" t="str">
            <v>Wilson kisompe toroge</v>
          </cell>
          <cell r="D107">
            <v>3</v>
          </cell>
          <cell r="E107">
            <v>6</v>
          </cell>
          <cell r="F107">
            <v>6</v>
          </cell>
          <cell r="G107">
            <v>5</v>
          </cell>
          <cell r="H107">
            <v>3</v>
          </cell>
          <cell r="I107">
            <v>2.5</v>
          </cell>
          <cell r="J107">
            <v>2.75</v>
          </cell>
          <cell r="K107">
            <v>12</v>
          </cell>
          <cell r="L107">
            <v>12</v>
          </cell>
          <cell r="M107">
            <v>9</v>
          </cell>
          <cell r="N107">
            <v>11</v>
          </cell>
          <cell r="O107">
            <v>18.8</v>
          </cell>
          <cell r="P107">
            <v>18.5</v>
          </cell>
          <cell r="R107">
            <v>6</v>
          </cell>
          <cell r="T107">
            <v>13</v>
          </cell>
          <cell r="U107">
            <v>37.5</v>
          </cell>
          <cell r="V107">
            <v>56</v>
          </cell>
        </row>
        <row r="108">
          <cell r="B108" t="str">
            <v>E022-01-0845/2019</v>
          </cell>
          <cell r="C108" t="str">
            <v>Maweu Bright Mambo</v>
          </cell>
          <cell r="D108">
            <v>3</v>
          </cell>
          <cell r="E108">
            <v>4</v>
          </cell>
          <cell r="F108">
            <v>4</v>
          </cell>
          <cell r="G108">
            <v>3.6666666666666665</v>
          </cell>
          <cell r="H108">
            <v>2</v>
          </cell>
          <cell r="I108">
            <v>3</v>
          </cell>
          <cell r="J108">
            <v>2.5</v>
          </cell>
          <cell r="K108">
            <v>11</v>
          </cell>
          <cell r="L108">
            <v>10</v>
          </cell>
          <cell r="M108">
            <v>9</v>
          </cell>
          <cell r="N108">
            <v>10</v>
          </cell>
          <cell r="O108">
            <v>16.2</v>
          </cell>
          <cell r="P108">
            <v>8.5</v>
          </cell>
          <cell r="Q108">
            <v>17</v>
          </cell>
          <cell r="S108">
            <v>14</v>
          </cell>
          <cell r="U108">
            <v>39.5</v>
          </cell>
          <cell r="V108">
            <v>56</v>
          </cell>
        </row>
        <row r="109">
          <cell r="B109" t="str">
            <v>E022-01-0866/2019</v>
          </cell>
          <cell r="C109" t="str">
            <v>Edwin Kariuki MAINA</v>
          </cell>
          <cell r="D109">
            <v>1.5</v>
          </cell>
          <cell r="E109">
            <v>3</v>
          </cell>
          <cell r="F109">
            <v>3</v>
          </cell>
          <cell r="G109">
            <v>2.5</v>
          </cell>
          <cell r="H109">
            <v>3</v>
          </cell>
          <cell r="I109">
            <v>3</v>
          </cell>
          <cell r="J109">
            <v>3</v>
          </cell>
          <cell r="K109">
            <v>7.5</v>
          </cell>
          <cell r="L109">
            <v>8</v>
          </cell>
          <cell r="M109">
            <v>8</v>
          </cell>
          <cell r="N109">
            <v>7.8333333333333321</v>
          </cell>
          <cell r="O109">
            <v>13.3</v>
          </cell>
          <cell r="P109">
            <v>18</v>
          </cell>
          <cell r="Q109">
            <v>9</v>
          </cell>
          <cell r="T109">
            <v>4</v>
          </cell>
          <cell r="U109">
            <v>31</v>
          </cell>
          <cell r="V109">
            <v>44</v>
          </cell>
        </row>
        <row r="110">
          <cell r="B110" t="str">
            <v>E022-01-2007/2019</v>
          </cell>
          <cell r="C110" t="str">
            <v>Kabi John</v>
          </cell>
          <cell r="D110">
            <v>3</v>
          </cell>
          <cell r="E110">
            <v>4</v>
          </cell>
          <cell r="F110">
            <v>4</v>
          </cell>
          <cell r="G110">
            <v>3.6666666666666665</v>
          </cell>
          <cell r="H110">
            <v>2</v>
          </cell>
          <cell r="I110">
            <v>5</v>
          </cell>
          <cell r="J110">
            <v>3.5</v>
          </cell>
          <cell r="K110">
            <v>12</v>
          </cell>
          <cell r="L110">
            <v>10</v>
          </cell>
          <cell r="M110">
            <v>12</v>
          </cell>
          <cell r="N110">
            <v>11.333333333333334</v>
          </cell>
          <cell r="O110">
            <v>18.5</v>
          </cell>
          <cell r="P110">
            <v>15</v>
          </cell>
          <cell r="Q110">
            <v>12.5</v>
          </cell>
          <cell r="S110">
            <v>11</v>
          </cell>
          <cell r="U110">
            <v>38.5</v>
          </cell>
          <cell r="V110">
            <v>57</v>
          </cell>
        </row>
        <row r="111">
          <cell r="B111" t="str">
            <v>E022-01-1887/2018</v>
          </cell>
          <cell r="C111" t="str">
            <v>Elias Ndumo NDERITU</v>
          </cell>
          <cell r="D111">
            <v>3</v>
          </cell>
          <cell r="E111">
            <v>3</v>
          </cell>
          <cell r="F111">
            <v>3</v>
          </cell>
          <cell r="G111">
            <v>3</v>
          </cell>
          <cell r="H111">
            <v>2.5</v>
          </cell>
          <cell r="I111">
            <v>3</v>
          </cell>
          <cell r="J111">
            <v>2.75</v>
          </cell>
          <cell r="K111">
            <v>9</v>
          </cell>
          <cell r="L111">
            <v>9</v>
          </cell>
          <cell r="M111">
            <v>8</v>
          </cell>
          <cell r="N111">
            <v>8.6666666666666661</v>
          </cell>
          <cell r="O111">
            <v>14.4</v>
          </cell>
          <cell r="P111">
            <v>18.5</v>
          </cell>
          <cell r="Q111">
            <v>11</v>
          </cell>
          <cell r="T111">
            <v>0</v>
          </cell>
          <cell r="U111">
            <v>29.5</v>
          </cell>
          <cell r="V111">
            <v>44</v>
          </cell>
        </row>
        <row r="112">
          <cell r="B112" t="str">
            <v>E022-01-2069/2018</v>
          </cell>
          <cell r="C112" t="str">
            <v>Elizabeth Mugure MAINA</v>
          </cell>
          <cell r="D112">
            <v>6</v>
          </cell>
          <cell r="E112">
            <v>2</v>
          </cell>
          <cell r="F112">
            <v>2</v>
          </cell>
          <cell r="G112">
            <v>3.3333333333333335</v>
          </cell>
          <cell r="H112">
            <v>2</v>
          </cell>
          <cell r="I112">
            <v>3</v>
          </cell>
          <cell r="J112">
            <v>2.5</v>
          </cell>
          <cell r="K112">
            <v>12</v>
          </cell>
          <cell r="L112">
            <v>12</v>
          </cell>
          <cell r="M112">
            <v>13</v>
          </cell>
          <cell r="N112">
            <v>12.333333333333334</v>
          </cell>
          <cell r="O112">
            <v>18.2</v>
          </cell>
          <cell r="P112">
            <v>18</v>
          </cell>
          <cell r="Q112">
            <v>7</v>
          </cell>
          <cell r="S112">
            <v>1.5</v>
          </cell>
          <cell r="U112">
            <v>26.5</v>
          </cell>
          <cell r="V112">
            <v>45</v>
          </cell>
        </row>
        <row r="113">
          <cell r="B113" t="str">
            <v>E022-01-0710/2017</v>
          </cell>
          <cell r="C113" t="str">
            <v>Charles Karibu RIKA</v>
          </cell>
          <cell r="D113">
            <v>3</v>
          </cell>
          <cell r="E113">
            <v>1</v>
          </cell>
          <cell r="F113">
            <v>1</v>
          </cell>
          <cell r="G113">
            <v>1.6666666666666667</v>
          </cell>
          <cell r="H113">
            <v>2</v>
          </cell>
          <cell r="I113">
            <v>2</v>
          </cell>
          <cell r="J113">
            <v>2</v>
          </cell>
          <cell r="K113">
            <v>8</v>
          </cell>
          <cell r="L113">
            <v>14</v>
          </cell>
          <cell r="M113">
            <v>13</v>
          </cell>
          <cell r="N113">
            <v>11.666666666666666</v>
          </cell>
          <cell r="O113">
            <v>15.3</v>
          </cell>
          <cell r="P113">
            <v>7</v>
          </cell>
          <cell r="Q113">
            <v>11.5</v>
          </cell>
          <cell r="T113">
            <v>6</v>
          </cell>
          <cell r="U113">
            <v>24.5</v>
          </cell>
          <cell r="V113">
            <v>40</v>
          </cell>
        </row>
        <row r="114">
          <cell r="B114" t="str">
            <v>E022-01-1097/2018</v>
          </cell>
          <cell r="C114" t="str">
            <v>Johnstone Gakonya KUNG'U</v>
          </cell>
          <cell r="G114">
            <v>0</v>
          </cell>
          <cell r="J114">
            <v>0</v>
          </cell>
          <cell r="N114">
            <v>0</v>
          </cell>
          <cell r="O114" t="str">
            <v/>
          </cell>
          <cell r="U114" t="str">
            <v/>
          </cell>
          <cell r="V114" t="str">
            <v/>
          </cell>
        </row>
        <row r="115">
          <cell r="B115" t="str">
            <v>E022-01-1755/2018</v>
          </cell>
          <cell r="C115" t="str">
            <v>Quinton Muriuki WANJOHI</v>
          </cell>
          <cell r="D115">
            <v>3.5</v>
          </cell>
          <cell r="E115">
            <v>4</v>
          </cell>
          <cell r="F115">
            <v>4</v>
          </cell>
          <cell r="G115">
            <v>3.8333333333333335</v>
          </cell>
          <cell r="H115">
            <v>2</v>
          </cell>
          <cell r="I115">
            <v>4</v>
          </cell>
          <cell r="J115">
            <v>3.0000000000000004</v>
          </cell>
          <cell r="K115">
            <v>8</v>
          </cell>
          <cell r="L115">
            <v>7.5</v>
          </cell>
          <cell r="M115">
            <v>7.5</v>
          </cell>
          <cell r="N115">
            <v>7.666666666666667</v>
          </cell>
          <cell r="O115">
            <v>14.5</v>
          </cell>
          <cell r="P115">
            <v>10.5</v>
          </cell>
          <cell r="Q115">
            <v>9</v>
          </cell>
          <cell r="T115">
            <v>12.5</v>
          </cell>
          <cell r="U115">
            <v>32</v>
          </cell>
          <cell r="V115">
            <v>47</v>
          </cell>
        </row>
        <row r="116">
          <cell r="B116" t="str">
            <v>E022-01-1087/2018</v>
          </cell>
          <cell r="C116" t="str">
            <v>Humphrey Mutua Muasya</v>
          </cell>
          <cell r="E116">
            <v>3</v>
          </cell>
          <cell r="F116">
            <v>3</v>
          </cell>
          <cell r="G116">
            <v>3</v>
          </cell>
          <cell r="I116">
            <v>3</v>
          </cell>
          <cell r="J116">
            <v>3</v>
          </cell>
          <cell r="K116">
            <v>8</v>
          </cell>
          <cell r="L116">
            <v>7.5</v>
          </cell>
          <cell r="M116">
            <v>7.5</v>
          </cell>
          <cell r="N116">
            <v>7.666666666666667</v>
          </cell>
          <cell r="O116">
            <v>13.7</v>
          </cell>
          <cell r="P116">
            <v>7.5</v>
          </cell>
          <cell r="Q116">
            <v>11</v>
          </cell>
          <cell r="T116">
            <v>8</v>
          </cell>
          <cell r="U116">
            <v>26.5</v>
          </cell>
          <cell r="V116">
            <v>40</v>
          </cell>
        </row>
        <row r="117">
          <cell r="B117" t="str">
            <v>E022-01-0775/2019</v>
          </cell>
          <cell r="C117" t="str">
            <v>James Wambua Ngei</v>
          </cell>
          <cell r="D117">
            <v>5</v>
          </cell>
          <cell r="E117">
            <v>3</v>
          </cell>
          <cell r="F117">
            <v>3</v>
          </cell>
          <cell r="G117">
            <v>3.6666666666666665</v>
          </cell>
          <cell r="H117">
            <v>2</v>
          </cell>
          <cell r="I117">
            <v>3</v>
          </cell>
          <cell r="J117">
            <v>2.5</v>
          </cell>
          <cell r="K117">
            <v>12</v>
          </cell>
          <cell r="L117">
            <v>9</v>
          </cell>
          <cell r="M117">
            <v>13</v>
          </cell>
          <cell r="N117">
            <v>11.333333333333334</v>
          </cell>
          <cell r="O117">
            <v>17.5</v>
          </cell>
          <cell r="P117">
            <v>22</v>
          </cell>
          <cell r="Q117">
            <v>7</v>
          </cell>
          <cell r="T117">
            <v>9</v>
          </cell>
          <cell r="U117">
            <v>38</v>
          </cell>
          <cell r="V117">
            <v>56</v>
          </cell>
        </row>
        <row r="118">
          <cell r="B118" t="str">
            <v>E022-01-0698/2017</v>
          </cell>
          <cell r="C118" t="str">
            <v>Simon Mwangi Muriuki</v>
          </cell>
          <cell r="D118">
            <v>2</v>
          </cell>
          <cell r="E118">
            <v>4</v>
          </cell>
          <cell r="F118">
            <v>4</v>
          </cell>
          <cell r="G118">
            <v>3.3333333333333335</v>
          </cell>
          <cell r="H118">
            <v>2</v>
          </cell>
          <cell r="I118">
            <v>2</v>
          </cell>
          <cell r="J118">
            <v>2</v>
          </cell>
          <cell r="K118">
            <v>10</v>
          </cell>
          <cell r="L118">
            <v>8</v>
          </cell>
          <cell r="M118">
            <v>7</v>
          </cell>
          <cell r="N118">
            <v>8.3333333333333321</v>
          </cell>
          <cell r="O118">
            <v>13.7</v>
          </cell>
          <cell r="P118">
            <v>9.5</v>
          </cell>
          <cell r="R118">
            <v>2</v>
          </cell>
          <cell r="S118">
            <v>2.5</v>
          </cell>
          <cell r="U118">
            <v>14</v>
          </cell>
          <cell r="V118">
            <v>28</v>
          </cell>
        </row>
        <row r="119">
          <cell r="B119" t="str">
            <v>E022-01-0815/2019</v>
          </cell>
          <cell r="C119" t="str">
            <v>Andera Neville</v>
          </cell>
          <cell r="D119">
            <v>2.5</v>
          </cell>
          <cell r="E119">
            <v>1</v>
          </cell>
          <cell r="F119">
            <v>1</v>
          </cell>
          <cell r="G119">
            <v>1.5</v>
          </cell>
          <cell r="H119">
            <v>2</v>
          </cell>
          <cell r="I119">
            <v>3</v>
          </cell>
          <cell r="J119">
            <v>2.5</v>
          </cell>
          <cell r="K119">
            <v>7</v>
          </cell>
          <cell r="L119">
            <v>10</v>
          </cell>
          <cell r="M119">
            <v>10</v>
          </cell>
          <cell r="N119">
            <v>8.9999999999999982</v>
          </cell>
          <cell r="O119">
            <v>13</v>
          </cell>
          <cell r="P119">
            <v>15.5</v>
          </cell>
          <cell r="Q119">
            <v>9.5</v>
          </cell>
          <cell r="T119">
            <v>4.5</v>
          </cell>
          <cell r="U119">
            <v>29.5</v>
          </cell>
          <cell r="V119">
            <v>43</v>
          </cell>
        </row>
        <row r="121">
          <cell r="B121" t="str">
            <v>SUPP</v>
          </cell>
          <cell r="U121" t="str">
            <v/>
          </cell>
        </row>
        <row r="122">
          <cell r="B122" t="str">
            <v>E022-01-1855/2018</v>
          </cell>
          <cell r="P122">
            <v>13</v>
          </cell>
          <cell r="Q122">
            <v>7</v>
          </cell>
          <cell r="S122">
            <v>10</v>
          </cell>
          <cell r="U122">
            <v>30</v>
          </cell>
          <cell r="V122">
            <v>42.857142857142854</v>
          </cell>
        </row>
        <row r="123">
          <cell r="B123" t="str">
            <v>E022-01-0821/2019</v>
          </cell>
          <cell r="P123">
            <v>9.5</v>
          </cell>
          <cell r="R123">
            <v>5</v>
          </cell>
          <cell r="S123">
            <v>7</v>
          </cell>
          <cell r="U123">
            <v>21.5</v>
          </cell>
          <cell r="V123">
            <v>30.714285714285715</v>
          </cell>
        </row>
        <row r="124">
          <cell r="B124" t="str">
            <v>E022-01-1090/2019</v>
          </cell>
          <cell r="P124">
            <v>16.5</v>
          </cell>
          <cell r="R124">
            <v>3</v>
          </cell>
          <cell r="T124">
            <v>7.5</v>
          </cell>
          <cell r="U124">
            <v>27</v>
          </cell>
          <cell r="V124">
            <v>38.571428571428569</v>
          </cell>
        </row>
        <row r="125">
          <cell r="U125" t="str">
            <v/>
          </cell>
        </row>
        <row r="126">
          <cell r="B126" t="str">
            <v>RETAKE</v>
          </cell>
          <cell r="U126" t="str">
            <v/>
          </cell>
        </row>
        <row r="127">
          <cell r="B127" t="str">
            <v>E022-01-1842/2018</v>
          </cell>
          <cell r="P127">
            <v>9</v>
          </cell>
          <cell r="R127">
            <v>6</v>
          </cell>
          <cell r="T127">
            <v>5</v>
          </cell>
          <cell r="U127">
            <v>20</v>
          </cell>
          <cell r="V127">
            <v>28.571428571428573</v>
          </cell>
        </row>
        <row r="128">
          <cell r="B128" t="str">
            <v>E022-01-0752/2019</v>
          </cell>
          <cell r="P128">
            <v>12</v>
          </cell>
          <cell r="Q128">
            <v>14</v>
          </cell>
          <cell r="S128">
            <v>4.5</v>
          </cell>
          <cell r="U128">
            <v>30.5</v>
          </cell>
          <cell r="V128">
            <v>43.571428571428569</v>
          </cell>
        </row>
        <row r="129">
          <cell r="B129" t="str">
            <v>E022-01-0814/2020</v>
          </cell>
          <cell r="P129">
            <v>14</v>
          </cell>
          <cell r="Q129">
            <v>6</v>
          </cell>
          <cell r="S129">
            <v>11</v>
          </cell>
          <cell r="U129">
            <v>31</v>
          </cell>
          <cell r="V129">
            <v>44.285714285714285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5">
          <cell r="B15" t="str">
            <v>E022-01-0698/2017</v>
          </cell>
          <cell r="C15" t="str">
            <v>SIMON MWANGI MURIUKI</v>
          </cell>
          <cell r="G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R15">
            <v>2</v>
          </cell>
          <cell r="S15">
            <v>2</v>
          </cell>
        </row>
        <row r="16">
          <cell r="B16" t="str">
            <v>E022-01-0710/2017</v>
          </cell>
          <cell r="C16" t="str">
            <v>CHARLES RIKA</v>
          </cell>
          <cell r="D16">
            <v>7</v>
          </cell>
          <cell r="E16">
            <v>6</v>
          </cell>
          <cell r="G16">
            <v>13</v>
          </cell>
          <cell r="H16">
            <v>4</v>
          </cell>
          <cell r="I16">
            <v>5</v>
          </cell>
          <cell r="K16">
            <v>9</v>
          </cell>
          <cell r="L16">
            <v>22</v>
          </cell>
          <cell r="M16">
            <v>8</v>
          </cell>
          <cell r="P16">
            <v>5</v>
          </cell>
          <cell r="Q16">
            <v>7</v>
          </cell>
          <cell r="R16">
            <v>20</v>
          </cell>
          <cell r="S16">
            <v>42</v>
          </cell>
        </row>
        <row r="17">
          <cell r="B17" t="str">
            <v>E022-01-0754/2019</v>
          </cell>
          <cell r="C17" t="str">
            <v>JOHN MATHAI</v>
          </cell>
          <cell r="D17">
            <v>7</v>
          </cell>
          <cell r="E17">
            <v>6</v>
          </cell>
          <cell r="G17">
            <v>13</v>
          </cell>
          <cell r="H17">
            <v>4</v>
          </cell>
          <cell r="I17">
            <v>4</v>
          </cell>
          <cell r="K17">
            <v>8</v>
          </cell>
          <cell r="L17">
            <v>21</v>
          </cell>
          <cell r="M17">
            <v>15</v>
          </cell>
          <cell r="N17">
            <v>16</v>
          </cell>
          <cell r="O17">
            <v>20</v>
          </cell>
          <cell r="R17">
            <v>51</v>
          </cell>
          <cell r="S17">
            <v>72</v>
          </cell>
        </row>
        <row r="18">
          <cell r="B18" t="str">
            <v>E022-01-0758/2019</v>
          </cell>
          <cell r="C18" t="str">
            <v>NDEMO BWONDA</v>
          </cell>
          <cell r="D18">
            <v>5</v>
          </cell>
          <cell r="E18">
            <v>3</v>
          </cell>
          <cell r="G18">
            <v>8</v>
          </cell>
          <cell r="H18">
            <v>4</v>
          </cell>
          <cell r="I18">
            <v>4</v>
          </cell>
          <cell r="K18">
            <v>8</v>
          </cell>
          <cell r="L18">
            <v>16</v>
          </cell>
          <cell r="M18">
            <v>8</v>
          </cell>
          <cell r="N18">
            <v>2</v>
          </cell>
          <cell r="Q18">
            <v>3</v>
          </cell>
          <cell r="R18">
            <v>13</v>
          </cell>
          <cell r="S18">
            <v>29</v>
          </cell>
        </row>
        <row r="19">
          <cell r="B19" t="str">
            <v>E022-01-0776/2019</v>
          </cell>
          <cell r="C19" t="str">
            <v>THUKU GEORGE GICHUKI</v>
          </cell>
          <cell r="D19">
            <v>8</v>
          </cell>
          <cell r="E19">
            <v>6</v>
          </cell>
          <cell r="G19">
            <v>14</v>
          </cell>
          <cell r="H19">
            <v>4</v>
          </cell>
          <cell r="I19">
            <v>4</v>
          </cell>
          <cell r="K19">
            <v>8</v>
          </cell>
          <cell r="L19">
            <v>22</v>
          </cell>
          <cell r="M19">
            <v>13</v>
          </cell>
          <cell r="N19">
            <v>10</v>
          </cell>
          <cell r="Q19">
            <v>8</v>
          </cell>
          <cell r="R19">
            <v>31</v>
          </cell>
          <cell r="S19">
            <v>53</v>
          </cell>
        </row>
        <row r="20">
          <cell r="B20" t="str">
            <v>E022-01-0783/2019</v>
          </cell>
          <cell r="C20" t="str">
            <v>MWANIKI FREDRICK NJAGI</v>
          </cell>
          <cell r="D20">
            <v>7</v>
          </cell>
          <cell r="E20">
            <v>8</v>
          </cell>
          <cell r="G20">
            <v>15</v>
          </cell>
          <cell r="H20">
            <v>3</v>
          </cell>
          <cell r="I20">
            <v>4</v>
          </cell>
          <cell r="K20">
            <v>7</v>
          </cell>
          <cell r="L20">
            <v>22</v>
          </cell>
          <cell r="M20">
            <v>6</v>
          </cell>
          <cell r="P20">
            <v>6</v>
          </cell>
          <cell r="Q20">
            <v>6</v>
          </cell>
          <cell r="R20">
            <v>18</v>
          </cell>
          <cell r="S20">
            <v>40</v>
          </cell>
        </row>
        <row r="21">
          <cell r="B21" t="str">
            <v>E022-01-0791/2019</v>
          </cell>
          <cell r="C21" t="str">
            <v>PRECIOUS MUMBI NYAMBURA</v>
          </cell>
          <cell r="D21">
            <v>5</v>
          </cell>
          <cell r="E21">
            <v>1</v>
          </cell>
          <cell r="G21">
            <v>6</v>
          </cell>
          <cell r="H21">
            <v>4</v>
          </cell>
          <cell r="I21">
            <v>4</v>
          </cell>
          <cell r="K21">
            <v>8</v>
          </cell>
          <cell r="L21">
            <v>14</v>
          </cell>
          <cell r="M21">
            <v>0</v>
          </cell>
          <cell r="N21">
            <v>1</v>
          </cell>
          <cell r="O21">
            <v>6</v>
          </cell>
          <cell r="R21">
            <v>7</v>
          </cell>
          <cell r="S21">
            <v>21</v>
          </cell>
        </row>
        <row r="22">
          <cell r="B22" t="str">
            <v>E022-01-0798/2019</v>
          </cell>
          <cell r="C22" t="str">
            <v>KAMAU PETER KINYANJUI</v>
          </cell>
          <cell r="D22">
            <v>9</v>
          </cell>
          <cell r="E22">
            <v>6</v>
          </cell>
          <cell r="G22">
            <v>15</v>
          </cell>
          <cell r="H22">
            <v>4</v>
          </cell>
          <cell r="I22">
            <v>4</v>
          </cell>
          <cell r="K22">
            <v>8</v>
          </cell>
          <cell r="L22">
            <v>23</v>
          </cell>
          <cell r="M22">
            <v>23</v>
          </cell>
          <cell r="N22">
            <v>7</v>
          </cell>
          <cell r="Q22">
            <v>17</v>
          </cell>
          <cell r="R22">
            <v>47</v>
          </cell>
          <cell r="S22">
            <v>70</v>
          </cell>
        </row>
        <row r="23">
          <cell r="B23" t="str">
            <v>E022-01-0804/2019</v>
          </cell>
          <cell r="C23" t="str">
            <v>KIPKOECH DALTON</v>
          </cell>
          <cell r="G23">
            <v>0</v>
          </cell>
          <cell r="K23">
            <v>0</v>
          </cell>
          <cell r="L23">
            <v>0</v>
          </cell>
          <cell r="M23">
            <v>4</v>
          </cell>
          <cell r="N23">
            <v>3</v>
          </cell>
          <cell r="O23">
            <v>6</v>
          </cell>
          <cell r="R23">
            <v>13</v>
          </cell>
          <cell r="S23">
            <v>19</v>
          </cell>
        </row>
        <row r="24">
          <cell r="B24" t="str">
            <v>E022-01-0805/2019</v>
          </cell>
          <cell r="C24" t="str">
            <v>KIPROTICH BLAIR CARSON</v>
          </cell>
          <cell r="G24">
            <v>0</v>
          </cell>
          <cell r="K24">
            <v>0</v>
          </cell>
          <cell r="L24">
            <v>0</v>
          </cell>
          <cell r="M24">
            <v>14</v>
          </cell>
          <cell r="N24">
            <v>11</v>
          </cell>
          <cell r="O24">
            <v>9</v>
          </cell>
          <cell r="R24">
            <v>34</v>
          </cell>
          <cell r="S24">
            <v>40</v>
          </cell>
        </row>
        <row r="25">
          <cell r="B25" t="str">
            <v>E022-01-0810/2019</v>
          </cell>
          <cell r="C25" t="str">
            <v>WILSON KISOMPE TOROGE</v>
          </cell>
          <cell r="D25">
            <v>7</v>
          </cell>
          <cell r="E25">
            <v>5</v>
          </cell>
          <cell r="G25">
            <v>12</v>
          </cell>
          <cell r="H25">
            <v>5</v>
          </cell>
          <cell r="I25">
            <v>4</v>
          </cell>
          <cell r="K25">
            <v>9</v>
          </cell>
          <cell r="L25">
            <v>21</v>
          </cell>
          <cell r="M25">
            <v>10</v>
          </cell>
          <cell r="N25">
            <v>4</v>
          </cell>
          <cell r="Q25">
            <v>7</v>
          </cell>
          <cell r="R25">
            <v>21</v>
          </cell>
          <cell r="S25">
            <v>42</v>
          </cell>
        </row>
        <row r="26">
          <cell r="B26" t="str">
            <v>E022-01-0821/2019</v>
          </cell>
          <cell r="C26" t="str">
            <v>MWENI FRED MRAMBA</v>
          </cell>
          <cell r="G26">
            <v>0</v>
          </cell>
          <cell r="K26">
            <v>0</v>
          </cell>
          <cell r="L26">
            <v>0</v>
          </cell>
          <cell r="M26">
            <v>4</v>
          </cell>
          <cell r="N26">
            <v>1</v>
          </cell>
          <cell r="O26">
            <v>6</v>
          </cell>
          <cell r="R26">
            <v>11</v>
          </cell>
          <cell r="S26">
            <v>16</v>
          </cell>
        </row>
        <row r="27">
          <cell r="B27" t="str">
            <v>E022-01-0845/2019</v>
          </cell>
          <cell r="C27" t="str">
            <v>MAWEU BRIGHT MAMBO</v>
          </cell>
          <cell r="D27">
            <v>7</v>
          </cell>
          <cell r="E27">
            <v>6</v>
          </cell>
          <cell r="G27">
            <v>13</v>
          </cell>
          <cell r="H27">
            <v>4</v>
          </cell>
          <cell r="I27">
            <v>4</v>
          </cell>
          <cell r="K27">
            <v>8</v>
          </cell>
          <cell r="L27">
            <v>21</v>
          </cell>
          <cell r="M27">
            <v>5</v>
          </cell>
          <cell r="N27">
            <v>15</v>
          </cell>
          <cell r="O27">
            <v>20</v>
          </cell>
          <cell r="R27">
            <v>40</v>
          </cell>
          <cell r="S27">
            <v>61</v>
          </cell>
        </row>
        <row r="28">
          <cell r="B28" t="str">
            <v>E022-01-0866/2019</v>
          </cell>
          <cell r="C28" t="str">
            <v>EDWIN KARIUKI MAINA</v>
          </cell>
          <cell r="D28">
            <v>9</v>
          </cell>
          <cell r="E28">
            <v>8</v>
          </cell>
          <cell r="G28">
            <v>17</v>
          </cell>
          <cell r="H28">
            <v>5</v>
          </cell>
          <cell r="I28">
            <v>4</v>
          </cell>
          <cell r="K28">
            <v>9</v>
          </cell>
          <cell r="L28">
            <v>26</v>
          </cell>
          <cell r="M28">
            <v>8</v>
          </cell>
          <cell r="O28">
            <v>5</v>
          </cell>
          <cell r="Q28">
            <v>1</v>
          </cell>
          <cell r="R28">
            <v>14</v>
          </cell>
          <cell r="S28">
            <v>40</v>
          </cell>
        </row>
        <row r="29">
          <cell r="B29" t="str">
            <v>E022-01-0935/2020</v>
          </cell>
          <cell r="C29" t="str">
            <v>JOAN WAMBUI KABURA</v>
          </cell>
          <cell r="D29">
            <v>10</v>
          </cell>
          <cell r="E29">
            <v>6</v>
          </cell>
          <cell r="G29">
            <v>16</v>
          </cell>
          <cell r="H29">
            <v>4</v>
          </cell>
          <cell r="I29">
            <v>5</v>
          </cell>
          <cell r="K29">
            <v>9</v>
          </cell>
          <cell r="L29">
            <v>25</v>
          </cell>
          <cell r="M29">
            <v>23</v>
          </cell>
          <cell r="N29">
            <v>9</v>
          </cell>
          <cell r="P29">
            <v>13</v>
          </cell>
          <cell r="R29">
            <v>45</v>
          </cell>
          <cell r="S29">
            <v>70</v>
          </cell>
        </row>
        <row r="30">
          <cell r="B30" t="str">
            <v>E022-01-1013/2020</v>
          </cell>
          <cell r="C30" t="str">
            <v>STEPHEN MWANGI MAINA</v>
          </cell>
          <cell r="D30">
            <v>8</v>
          </cell>
          <cell r="E30">
            <v>5</v>
          </cell>
          <cell r="G30">
            <v>13</v>
          </cell>
          <cell r="H30">
            <v>4</v>
          </cell>
          <cell r="I30">
            <v>5</v>
          </cell>
          <cell r="K30">
            <v>9</v>
          </cell>
          <cell r="L30">
            <v>22</v>
          </cell>
          <cell r="M30">
            <v>22</v>
          </cell>
          <cell r="O30">
            <v>19</v>
          </cell>
          <cell r="Q30">
            <v>17</v>
          </cell>
          <cell r="R30">
            <v>58</v>
          </cell>
          <cell r="S30">
            <v>80</v>
          </cell>
        </row>
        <row r="31">
          <cell r="B31" t="str">
            <v>E022-01-1014/2020</v>
          </cell>
          <cell r="C31" t="str">
            <v>WAINAINA JOSEPH KAMAU</v>
          </cell>
          <cell r="D31">
            <v>6</v>
          </cell>
          <cell r="E31">
            <v>7</v>
          </cell>
          <cell r="G31">
            <v>13</v>
          </cell>
          <cell r="H31">
            <v>5</v>
          </cell>
          <cell r="I31">
            <v>4</v>
          </cell>
          <cell r="K31">
            <v>9</v>
          </cell>
          <cell r="L31">
            <v>22</v>
          </cell>
          <cell r="M31">
            <v>16</v>
          </cell>
          <cell r="N31">
            <v>4</v>
          </cell>
          <cell r="P31">
            <v>10</v>
          </cell>
          <cell r="R31">
            <v>30</v>
          </cell>
          <cell r="S31">
            <v>52</v>
          </cell>
        </row>
        <row r="32">
          <cell r="B32" t="str">
            <v>E022-01-1016/2020</v>
          </cell>
          <cell r="C32" t="str">
            <v>MOSES KIMUHU</v>
          </cell>
          <cell r="D32">
            <v>7</v>
          </cell>
          <cell r="E32">
            <v>8</v>
          </cell>
          <cell r="G32">
            <v>15</v>
          </cell>
          <cell r="H32">
            <v>4</v>
          </cell>
          <cell r="I32">
            <v>5</v>
          </cell>
          <cell r="K32">
            <v>9</v>
          </cell>
          <cell r="L32">
            <v>24</v>
          </cell>
          <cell r="M32">
            <v>11</v>
          </cell>
          <cell r="P32">
            <v>7</v>
          </cell>
          <cell r="Q32">
            <v>7</v>
          </cell>
          <cell r="R32">
            <v>25</v>
          </cell>
          <cell r="S32">
            <v>49</v>
          </cell>
        </row>
        <row r="33">
          <cell r="B33" t="str">
            <v>E022-01-1017/2020</v>
          </cell>
          <cell r="C33" t="str">
            <v>CHRIS MBUCHIRI</v>
          </cell>
          <cell r="D33">
            <v>7</v>
          </cell>
          <cell r="E33">
            <v>8</v>
          </cell>
          <cell r="G33">
            <v>15</v>
          </cell>
          <cell r="H33">
            <v>2</v>
          </cell>
          <cell r="I33">
            <v>5</v>
          </cell>
          <cell r="K33">
            <v>7</v>
          </cell>
          <cell r="L33">
            <v>22</v>
          </cell>
          <cell r="M33">
            <v>14</v>
          </cell>
          <cell r="O33">
            <v>10</v>
          </cell>
          <cell r="Q33">
            <v>17</v>
          </cell>
          <cell r="R33">
            <v>41</v>
          </cell>
          <cell r="S33">
            <v>63</v>
          </cell>
        </row>
        <row r="34">
          <cell r="B34" t="str">
            <v>E022-01-1019/2020</v>
          </cell>
          <cell r="C34" t="str">
            <v>YVONNE MURUGI MWITHALI</v>
          </cell>
          <cell r="D34">
            <v>5</v>
          </cell>
          <cell r="E34">
            <v>4</v>
          </cell>
          <cell r="G34">
            <v>9</v>
          </cell>
          <cell r="H34">
            <v>5</v>
          </cell>
          <cell r="I34">
            <v>4</v>
          </cell>
          <cell r="K34">
            <v>9</v>
          </cell>
          <cell r="L34">
            <v>18</v>
          </cell>
          <cell r="M34">
            <v>5</v>
          </cell>
          <cell r="N34">
            <v>3</v>
          </cell>
          <cell r="Q34">
            <v>3</v>
          </cell>
          <cell r="R34">
            <v>11</v>
          </cell>
          <cell r="S34">
            <v>29</v>
          </cell>
        </row>
        <row r="35">
          <cell r="B35" t="str">
            <v>E022-01-1020/2020</v>
          </cell>
          <cell r="C35" t="str">
            <v>NATHANIEL JOASH MWANIKI</v>
          </cell>
          <cell r="D35">
            <v>7</v>
          </cell>
          <cell r="E35">
            <v>8</v>
          </cell>
          <cell r="G35">
            <v>15</v>
          </cell>
          <cell r="H35">
            <v>5</v>
          </cell>
          <cell r="I35">
            <v>5</v>
          </cell>
          <cell r="K35">
            <v>10</v>
          </cell>
          <cell r="L35">
            <v>25</v>
          </cell>
          <cell r="M35">
            <v>15</v>
          </cell>
          <cell r="O35">
            <v>9</v>
          </cell>
          <cell r="Q35">
            <v>2</v>
          </cell>
          <cell r="R35">
            <v>26</v>
          </cell>
          <cell r="S35">
            <v>51</v>
          </cell>
        </row>
        <row r="36">
          <cell r="B36" t="str">
            <v>E022-01-1021/2020</v>
          </cell>
          <cell r="C36" t="str">
            <v>DAVID KIHARA WANGOME</v>
          </cell>
          <cell r="D36">
            <v>6</v>
          </cell>
          <cell r="E36">
            <v>6</v>
          </cell>
          <cell r="G36">
            <v>12</v>
          </cell>
          <cell r="H36">
            <v>3</v>
          </cell>
          <cell r="I36">
            <v>4</v>
          </cell>
          <cell r="K36">
            <v>7</v>
          </cell>
          <cell r="L36">
            <v>19</v>
          </cell>
          <cell r="M36">
            <v>11</v>
          </cell>
          <cell r="P36">
            <v>8</v>
          </cell>
          <cell r="Q36">
            <v>12</v>
          </cell>
          <cell r="R36">
            <v>31</v>
          </cell>
          <cell r="S36">
            <v>50</v>
          </cell>
        </row>
        <row r="37">
          <cell r="B37" t="str">
            <v>E022-01-1022/2020</v>
          </cell>
          <cell r="C37" t="str">
            <v>JOSEPH GICHUKI MBATHI</v>
          </cell>
          <cell r="D37">
            <v>8</v>
          </cell>
          <cell r="E37">
            <v>9</v>
          </cell>
          <cell r="G37">
            <v>17</v>
          </cell>
          <cell r="H37">
            <v>4</v>
          </cell>
          <cell r="I37">
            <v>5</v>
          </cell>
          <cell r="K37">
            <v>9</v>
          </cell>
          <cell r="L37">
            <v>26</v>
          </cell>
          <cell r="M37">
            <v>12</v>
          </cell>
          <cell r="O37">
            <v>12</v>
          </cell>
          <cell r="P37">
            <v>0</v>
          </cell>
          <cell r="R37">
            <v>24</v>
          </cell>
          <cell r="S37">
            <v>50</v>
          </cell>
        </row>
        <row r="38">
          <cell r="B38" t="str">
            <v>E022-01-1024/2020</v>
          </cell>
          <cell r="C38" t="str">
            <v>JOHN KABUE</v>
          </cell>
          <cell r="D38">
            <v>10</v>
          </cell>
          <cell r="E38">
            <v>10</v>
          </cell>
          <cell r="G38">
            <v>20</v>
          </cell>
          <cell r="H38">
            <v>4</v>
          </cell>
          <cell r="I38">
            <v>4</v>
          </cell>
          <cell r="K38">
            <v>8</v>
          </cell>
          <cell r="L38">
            <v>28</v>
          </cell>
          <cell r="M38">
            <v>19</v>
          </cell>
          <cell r="N38">
            <v>18</v>
          </cell>
          <cell r="Q38">
            <v>20</v>
          </cell>
          <cell r="R38">
            <v>57</v>
          </cell>
          <cell r="S38">
            <v>85</v>
          </cell>
        </row>
        <row r="39">
          <cell r="B39" t="str">
            <v>E022-01-1025/2020</v>
          </cell>
          <cell r="C39" t="str">
            <v>DAVID BUNDI WAWERU</v>
          </cell>
          <cell r="D39">
            <v>9</v>
          </cell>
          <cell r="E39">
            <v>3</v>
          </cell>
          <cell r="G39">
            <v>12</v>
          </cell>
          <cell r="H39">
            <v>2</v>
          </cell>
          <cell r="I39">
            <v>4</v>
          </cell>
          <cell r="K39">
            <v>6</v>
          </cell>
          <cell r="L39">
            <v>18</v>
          </cell>
          <cell r="M39">
            <v>25</v>
          </cell>
          <cell r="O39">
            <v>19</v>
          </cell>
          <cell r="Q39">
            <v>11</v>
          </cell>
          <cell r="R39">
            <v>55</v>
          </cell>
          <cell r="S39">
            <v>73</v>
          </cell>
        </row>
        <row r="40">
          <cell r="B40" t="str">
            <v>E022-01-1026/2020</v>
          </cell>
          <cell r="C40" t="str">
            <v>DENNIS WAMBUGU</v>
          </cell>
          <cell r="D40">
            <v>4</v>
          </cell>
          <cell r="E40">
            <v>4</v>
          </cell>
          <cell r="G40">
            <v>8</v>
          </cell>
          <cell r="H40">
            <v>4</v>
          </cell>
          <cell r="I40">
            <v>4</v>
          </cell>
          <cell r="K40">
            <v>8</v>
          </cell>
          <cell r="L40">
            <v>16</v>
          </cell>
          <cell r="M40">
            <v>1</v>
          </cell>
          <cell r="N40">
            <v>1</v>
          </cell>
          <cell r="Q40">
            <v>4</v>
          </cell>
          <cell r="R40">
            <v>6</v>
          </cell>
          <cell r="S40">
            <v>22</v>
          </cell>
        </row>
        <row r="41">
          <cell r="B41" t="str">
            <v>E022-01-1027/2020</v>
          </cell>
          <cell r="C41" t="str">
            <v>GICHIA ALFRED GITHINJI</v>
          </cell>
          <cell r="D41">
            <v>6</v>
          </cell>
          <cell r="E41">
            <v>3</v>
          </cell>
          <cell r="G41">
            <v>9</v>
          </cell>
          <cell r="H41">
            <v>4</v>
          </cell>
          <cell r="I41">
            <v>5</v>
          </cell>
          <cell r="K41">
            <v>9</v>
          </cell>
          <cell r="L41">
            <v>18</v>
          </cell>
          <cell r="M41">
            <v>10</v>
          </cell>
          <cell r="P41">
            <v>10</v>
          </cell>
          <cell r="Q41">
            <v>16</v>
          </cell>
          <cell r="R41">
            <v>36</v>
          </cell>
          <cell r="S41">
            <v>54</v>
          </cell>
        </row>
        <row r="42">
          <cell r="B42" t="str">
            <v>E022-01-1028/2020</v>
          </cell>
          <cell r="C42" t="str">
            <v>MARVIN MUCHUGI WAIREGI</v>
          </cell>
          <cell r="D42">
            <v>5</v>
          </cell>
          <cell r="E42">
            <v>6</v>
          </cell>
          <cell r="G42">
            <v>11</v>
          </cell>
          <cell r="H42">
            <v>2</v>
          </cell>
          <cell r="I42">
            <v>4</v>
          </cell>
          <cell r="K42">
            <v>6</v>
          </cell>
          <cell r="L42">
            <v>17</v>
          </cell>
          <cell r="M42">
            <v>18</v>
          </cell>
          <cell r="O42">
            <v>20</v>
          </cell>
          <cell r="Q42">
            <v>7</v>
          </cell>
          <cell r="R42">
            <v>45</v>
          </cell>
          <cell r="S42">
            <v>62</v>
          </cell>
        </row>
        <row r="43">
          <cell r="B43" t="str">
            <v>E022-01-1029/2020</v>
          </cell>
          <cell r="C43" t="str">
            <v>GEORGE MUHIA NGOTHO</v>
          </cell>
          <cell r="D43">
            <v>8</v>
          </cell>
          <cell r="E43">
            <v>5</v>
          </cell>
          <cell r="G43">
            <v>13</v>
          </cell>
          <cell r="H43">
            <v>3</v>
          </cell>
          <cell r="I43">
            <v>5</v>
          </cell>
          <cell r="K43">
            <v>8</v>
          </cell>
          <cell r="L43">
            <v>21</v>
          </cell>
          <cell r="M43">
            <v>3</v>
          </cell>
          <cell r="N43">
            <v>3</v>
          </cell>
          <cell r="Q43">
            <v>5</v>
          </cell>
          <cell r="R43">
            <v>11</v>
          </cell>
          <cell r="S43">
            <v>32</v>
          </cell>
        </row>
        <row r="44">
          <cell r="B44" t="str">
            <v>E022-01-1030/2020</v>
          </cell>
          <cell r="C44" t="str">
            <v>DENIS KARANJA NJUGUNA</v>
          </cell>
          <cell r="D44">
            <v>8</v>
          </cell>
          <cell r="E44">
            <v>9</v>
          </cell>
          <cell r="G44">
            <v>17</v>
          </cell>
          <cell r="H44">
            <v>4</v>
          </cell>
          <cell r="I44">
            <v>5</v>
          </cell>
          <cell r="K44">
            <v>9</v>
          </cell>
          <cell r="L44">
            <v>26</v>
          </cell>
          <cell r="M44">
            <v>9</v>
          </cell>
          <cell r="N44">
            <v>7</v>
          </cell>
          <cell r="Q44">
            <v>9</v>
          </cell>
          <cell r="R44">
            <v>25</v>
          </cell>
          <cell r="S44">
            <v>51</v>
          </cell>
        </row>
        <row r="45">
          <cell r="B45" t="str">
            <v>E022-01-1031/2020</v>
          </cell>
          <cell r="C45" t="str">
            <v>ALEX KAMAU</v>
          </cell>
          <cell r="D45">
            <v>6</v>
          </cell>
          <cell r="E45">
            <v>9</v>
          </cell>
          <cell r="G45">
            <v>15</v>
          </cell>
          <cell r="H45">
            <v>4</v>
          </cell>
          <cell r="I45">
            <v>4</v>
          </cell>
          <cell r="K45">
            <v>8</v>
          </cell>
          <cell r="L45">
            <v>23</v>
          </cell>
          <cell r="M45">
            <v>21</v>
          </cell>
          <cell r="N45">
            <v>17</v>
          </cell>
          <cell r="P45">
            <v>15</v>
          </cell>
          <cell r="R45">
            <v>53</v>
          </cell>
          <cell r="S45">
            <v>76</v>
          </cell>
        </row>
        <row r="46">
          <cell r="B46" t="str">
            <v>E022-01-1032/2020</v>
          </cell>
          <cell r="C46" t="str">
            <v>DOUGLAS MWANIKI</v>
          </cell>
          <cell r="D46">
            <v>8</v>
          </cell>
          <cell r="E46">
            <v>8</v>
          </cell>
          <cell r="G46">
            <v>16</v>
          </cell>
          <cell r="H46">
            <v>4</v>
          </cell>
          <cell r="I46">
            <v>4</v>
          </cell>
          <cell r="K46">
            <v>8</v>
          </cell>
          <cell r="L46">
            <v>24</v>
          </cell>
          <cell r="M46">
            <v>18</v>
          </cell>
          <cell r="P46">
            <v>14</v>
          </cell>
          <cell r="Q46">
            <v>10</v>
          </cell>
          <cell r="R46">
            <v>42</v>
          </cell>
          <cell r="S46">
            <v>66</v>
          </cell>
        </row>
        <row r="47">
          <cell r="B47" t="str">
            <v>E022-01-1033/2020</v>
          </cell>
          <cell r="C47" t="str">
            <v>SIMON MWAURA</v>
          </cell>
          <cell r="D47">
            <v>9</v>
          </cell>
          <cell r="E47">
            <v>7</v>
          </cell>
          <cell r="G47">
            <v>16</v>
          </cell>
          <cell r="H47">
            <v>2</v>
          </cell>
          <cell r="I47">
            <v>5</v>
          </cell>
          <cell r="K47">
            <v>7</v>
          </cell>
          <cell r="L47">
            <v>23</v>
          </cell>
          <cell r="M47">
            <v>16</v>
          </cell>
          <cell r="N47">
            <v>15</v>
          </cell>
          <cell r="Q47">
            <v>14</v>
          </cell>
          <cell r="R47">
            <v>45</v>
          </cell>
          <cell r="S47">
            <v>68</v>
          </cell>
        </row>
        <row r="48">
          <cell r="B48" t="str">
            <v>E022-01-1035/2020</v>
          </cell>
          <cell r="C48" t="str">
            <v>AGNES MULEKYE MUTEMI</v>
          </cell>
          <cell r="D48">
            <v>8</v>
          </cell>
          <cell r="E48">
            <v>7</v>
          </cell>
          <cell r="G48">
            <v>15</v>
          </cell>
          <cell r="H48">
            <v>5</v>
          </cell>
          <cell r="I48">
            <v>4</v>
          </cell>
          <cell r="K48">
            <v>9</v>
          </cell>
          <cell r="L48">
            <v>24</v>
          </cell>
          <cell r="M48">
            <v>13</v>
          </cell>
          <cell r="N48">
            <v>13</v>
          </cell>
          <cell r="O48">
            <v>20</v>
          </cell>
          <cell r="R48">
            <v>46</v>
          </cell>
          <cell r="S48">
            <v>70</v>
          </cell>
        </row>
        <row r="49">
          <cell r="B49" t="str">
            <v>E022-01-1038/2020</v>
          </cell>
          <cell r="C49" t="str">
            <v>IAN KAMAU NJUGUNA</v>
          </cell>
          <cell r="D49">
            <v>2</v>
          </cell>
          <cell r="E49">
            <v>4</v>
          </cell>
          <cell r="G49">
            <v>6</v>
          </cell>
          <cell r="H49">
            <v>2</v>
          </cell>
          <cell r="I49">
            <v>4</v>
          </cell>
          <cell r="K49">
            <v>6</v>
          </cell>
          <cell r="L49">
            <v>12</v>
          </cell>
          <cell r="M49">
            <v>8</v>
          </cell>
          <cell r="N49">
            <v>2</v>
          </cell>
          <cell r="Q49">
            <v>2</v>
          </cell>
          <cell r="R49">
            <v>12</v>
          </cell>
          <cell r="S49">
            <v>24</v>
          </cell>
        </row>
        <row r="50">
          <cell r="B50" t="str">
            <v>E022-01-1040/2020</v>
          </cell>
          <cell r="C50" t="str">
            <v>SALOME MUKUHI KIIRIA</v>
          </cell>
          <cell r="D50">
            <v>6</v>
          </cell>
          <cell r="E50">
            <v>7</v>
          </cell>
          <cell r="G50">
            <v>13</v>
          </cell>
          <cell r="H50">
            <v>3</v>
          </cell>
          <cell r="I50">
            <v>4</v>
          </cell>
          <cell r="K50">
            <v>7</v>
          </cell>
          <cell r="L50">
            <v>20</v>
          </cell>
          <cell r="M50">
            <v>18</v>
          </cell>
          <cell r="N50">
            <v>7</v>
          </cell>
          <cell r="O50">
            <v>17</v>
          </cell>
          <cell r="R50">
            <v>42</v>
          </cell>
          <cell r="S50">
            <v>62</v>
          </cell>
        </row>
        <row r="51">
          <cell r="B51" t="str">
            <v>E022-01-1041/2020</v>
          </cell>
          <cell r="C51" t="str">
            <v>MOSES MWANGI KANG'ETHE</v>
          </cell>
          <cell r="D51">
            <v>8</v>
          </cell>
          <cell r="E51">
            <v>8</v>
          </cell>
          <cell r="G51">
            <v>16</v>
          </cell>
          <cell r="H51">
            <v>5</v>
          </cell>
          <cell r="I51">
            <v>4</v>
          </cell>
          <cell r="K51">
            <v>9</v>
          </cell>
          <cell r="L51">
            <v>25</v>
          </cell>
          <cell r="M51">
            <v>12</v>
          </cell>
          <cell r="N51">
            <v>12</v>
          </cell>
          <cell r="O51">
            <v>7</v>
          </cell>
          <cell r="R51">
            <v>31</v>
          </cell>
          <cell r="S51">
            <v>56</v>
          </cell>
        </row>
        <row r="52">
          <cell r="B52" t="str">
            <v>E022-01-1042/2020</v>
          </cell>
          <cell r="C52" t="str">
            <v>STEPHEN MUNZYU MAINGI</v>
          </cell>
          <cell r="D52">
            <v>8</v>
          </cell>
          <cell r="E52">
            <v>9</v>
          </cell>
          <cell r="G52">
            <v>17</v>
          </cell>
          <cell r="H52">
            <v>4</v>
          </cell>
          <cell r="I52">
            <v>4</v>
          </cell>
          <cell r="K52">
            <v>8</v>
          </cell>
          <cell r="L52">
            <v>25</v>
          </cell>
          <cell r="M52">
            <v>12</v>
          </cell>
          <cell r="O52">
            <v>20</v>
          </cell>
          <cell r="Q52">
            <v>13</v>
          </cell>
          <cell r="R52">
            <v>45</v>
          </cell>
          <cell r="S52">
            <v>70</v>
          </cell>
        </row>
        <row r="53">
          <cell r="B53" t="str">
            <v>E022-01-1043/2020</v>
          </cell>
          <cell r="C53" t="str">
            <v>SILA MULWA</v>
          </cell>
          <cell r="D53">
            <v>6</v>
          </cell>
          <cell r="E53">
            <v>8</v>
          </cell>
          <cell r="G53">
            <v>14</v>
          </cell>
          <cell r="H53">
            <v>3</v>
          </cell>
          <cell r="I53">
            <v>5</v>
          </cell>
          <cell r="K53">
            <v>8</v>
          </cell>
          <cell r="L53">
            <v>22</v>
          </cell>
          <cell r="M53">
            <v>23</v>
          </cell>
          <cell r="O53">
            <v>20</v>
          </cell>
          <cell r="Q53">
            <v>19</v>
          </cell>
          <cell r="R53">
            <v>62</v>
          </cell>
          <cell r="S53">
            <v>84</v>
          </cell>
        </row>
        <row r="54">
          <cell r="B54" t="str">
            <v>E022-01-1044/2020</v>
          </cell>
          <cell r="C54" t="str">
            <v>MUTHAWA KIVAA</v>
          </cell>
          <cell r="D54">
            <v>6</v>
          </cell>
          <cell r="E54">
            <v>8</v>
          </cell>
          <cell r="G54">
            <v>14</v>
          </cell>
          <cell r="H54">
            <v>5</v>
          </cell>
          <cell r="I54">
            <v>4</v>
          </cell>
          <cell r="K54">
            <v>9</v>
          </cell>
          <cell r="L54">
            <v>23</v>
          </cell>
          <cell r="M54">
            <v>12</v>
          </cell>
          <cell r="P54">
            <v>10</v>
          </cell>
          <cell r="Q54">
            <v>16</v>
          </cell>
          <cell r="R54">
            <v>38</v>
          </cell>
          <cell r="S54">
            <v>61</v>
          </cell>
        </row>
        <row r="55">
          <cell r="B55" t="str">
            <v>E022-01-1045/2020</v>
          </cell>
          <cell r="C55" t="str">
            <v>JOSHUA MAINA KAMAU</v>
          </cell>
          <cell r="D55">
            <v>3</v>
          </cell>
          <cell r="E55">
            <v>7</v>
          </cell>
          <cell r="G55">
            <v>10</v>
          </cell>
          <cell r="H55">
            <v>5</v>
          </cell>
          <cell r="I55">
            <v>4</v>
          </cell>
          <cell r="K55">
            <v>9</v>
          </cell>
          <cell r="L55">
            <v>19</v>
          </cell>
          <cell r="R55" t="str">
            <v/>
          </cell>
          <cell r="S55">
            <v>19</v>
          </cell>
        </row>
        <row r="56">
          <cell r="B56" t="str">
            <v>E022-01-1046/2020</v>
          </cell>
          <cell r="C56" t="str">
            <v>KIMATHI SALLY KINYA</v>
          </cell>
          <cell r="D56">
            <v>7</v>
          </cell>
          <cell r="E56">
            <v>9</v>
          </cell>
          <cell r="G56">
            <v>16</v>
          </cell>
          <cell r="H56">
            <v>4</v>
          </cell>
          <cell r="I56">
            <v>5</v>
          </cell>
          <cell r="K56">
            <v>9</v>
          </cell>
          <cell r="L56">
            <v>25</v>
          </cell>
          <cell r="M56">
            <v>20</v>
          </cell>
          <cell r="N56">
            <v>17</v>
          </cell>
          <cell r="Q56">
            <v>20</v>
          </cell>
          <cell r="R56">
            <v>57</v>
          </cell>
          <cell r="S56">
            <v>82</v>
          </cell>
        </row>
        <row r="57">
          <cell r="B57" t="str">
            <v>E022-01-1047/2020</v>
          </cell>
          <cell r="C57" t="str">
            <v>ANGELA WAITHERA</v>
          </cell>
          <cell r="D57">
            <v>8</v>
          </cell>
          <cell r="E57">
            <v>7</v>
          </cell>
          <cell r="G57">
            <v>15</v>
          </cell>
          <cell r="H57">
            <v>5</v>
          </cell>
          <cell r="I57">
            <v>5</v>
          </cell>
          <cell r="K57">
            <v>10</v>
          </cell>
          <cell r="L57">
            <v>25</v>
          </cell>
          <cell r="M57">
            <v>7</v>
          </cell>
          <cell r="N57">
            <v>9</v>
          </cell>
          <cell r="P57">
            <v>7</v>
          </cell>
          <cell r="R57">
            <v>23</v>
          </cell>
          <cell r="S57">
            <v>48</v>
          </cell>
        </row>
        <row r="58">
          <cell r="B58" t="str">
            <v>E022-01-1048/2020</v>
          </cell>
          <cell r="C58" t="str">
            <v>TONY CLINTON MUTUMA</v>
          </cell>
          <cell r="D58">
            <v>6</v>
          </cell>
          <cell r="E58">
            <v>8</v>
          </cell>
          <cell r="G58">
            <v>14</v>
          </cell>
          <cell r="H58">
            <v>4</v>
          </cell>
          <cell r="I58">
            <v>4</v>
          </cell>
          <cell r="K58">
            <v>8</v>
          </cell>
          <cell r="L58">
            <v>22</v>
          </cell>
          <cell r="M58">
            <v>11</v>
          </cell>
          <cell r="N58">
            <v>1</v>
          </cell>
          <cell r="Q58">
            <v>7</v>
          </cell>
          <cell r="R58">
            <v>19</v>
          </cell>
          <cell r="S58">
            <v>41</v>
          </cell>
        </row>
        <row r="59">
          <cell r="B59" t="str">
            <v>E022-01-1050/2020</v>
          </cell>
          <cell r="C59" t="str">
            <v>LEWIS MURITHI MWENDA</v>
          </cell>
          <cell r="D59">
            <v>5</v>
          </cell>
          <cell r="E59">
            <v>5</v>
          </cell>
          <cell r="G59">
            <v>10</v>
          </cell>
          <cell r="H59">
            <v>5</v>
          </cell>
          <cell r="I59">
            <v>4</v>
          </cell>
          <cell r="K59">
            <v>9</v>
          </cell>
          <cell r="L59">
            <v>19</v>
          </cell>
          <cell r="M59">
            <v>12</v>
          </cell>
          <cell r="N59">
            <v>18</v>
          </cell>
          <cell r="P59">
            <v>17</v>
          </cell>
          <cell r="R59">
            <v>47</v>
          </cell>
          <cell r="S59">
            <v>66</v>
          </cell>
        </row>
        <row r="60">
          <cell r="B60" t="str">
            <v>E022-01-1052/2020</v>
          </cell>
          <cell r="C60" t="str">
            <v>MWIRIGI VICTOR</v>
          </cell>
          <cell r="D60">
            <v>6</v>
          </cell>
          <cell r="E60">
            <v>9</v>
          </cell>
          <cell r="G60">
            <v>15</v>
          </cell>
          <cell r="H60">
            <v>5</v>
          </cell>
          <cell r="I60">
            <v>4</v>
          </cell>
          <cell r="K60">
            <v>9</v>
          </cell>
          <cell r="L60">
            <v>24</v>
          </cell>
          <cell r="M60">
            <v>9</v>
          </cell>
          <cell r="P60">
            <v>7</v>
          </cell>
          <cell r="Q60">
            <v>10</v>
          </cell>
          <cell r="R60">
            <v>26</v>
          </cell>
          <cell r="S60">
            <v>50</v>
          </cell>
        </row>
        <row r="61">
          <cell r="B61" t="str">
            <v>E022-01-1054/2020</v>
          </cell>
          <cell r="C61" t="str">
            <v>JULIUS RIGHA MGHANGA</v>
          </cell>
          <cell r="D61">
            <v>6</v>
          </cell>
          <cell r="E61">
            <v>7</v>
          </cell>
          <cell r="G61">
            <v>13</v>
          </cell>
          <cell r="H61">
            <v>4</v>
          </cell>
          <cell r="I61">
            <v>4</v>
          </cell>
          <cell r="K61">
            <v>8</v>
          </cell>
          <cell r="L61">
            <v>21</v>
          </cell>
          <cell r="M61">
            <v>22</v>
          </cell>
          <cell r="O61">
            <v>16</v>
          </cell>
          <cell r="Q61">
            <v>8</v>
          </cell>
          <cell r="R61">
            <v>46</v>
          </cell>
          <cell r="S61">
            <v>67</v>
          </cell>
        </row>
        <row r="62">
          <cell r="B62" t="str">
            <v>E022-01-1055/2020</v>
          </cell>
          <cell r="C62" t="str">
            <v>ALBERT NGIGI</v>
          </cell>
          <cell r="D62">
            <v>10</v>
          </cell>
          <cell r="E62">
            <v>9</v>
          </cell>
          <cell r="G62">
            <v>19</v>
          </cell>
          <cell r="H62">
            <v>4</v>
          </cell>
          <cell r="I62">
            <v>4</v>
          </cell>
          <cell r="K62">
            <v>8</v>
          </cell>
          <cell r="L62">
            <v>27</v>
          </cell>
          <cell r="M62">
            <v>21</v>
          </cell>
          <cell r="N62">
            <v>7</v>
          </cell>
          <cell r="O62">
            <v>19</v>
          </cell>
          <cell r="R62">
            <v>47</v>
          </cell>
          <cell r="S62">
            <v>74</v>
          </cell>
        </row>
        <row r="63">
          <cell r="B63" t="str">
            <v>E022-01-1056/2020</v>
          </cell>
          <cell r="C63" t="str">
            <v>NGURU MICHAEL ADRIAN</v>
          </cell>
          <cell r="D63">
            <v>7</v>
          </cell>
          <cell r="E63">
            <v>8</v>
          </cell>
          <cell r="G63">
            <v>15</v>
          </cell>
          <cell r="H63">
            <v>3</v>
          </cell>
          <cell r="I63">
            <v>4</v>
          </cell>
          <cell r="K63">
            <v>7</v>
          </cell>
          <cell r="L63">
            <v>22</v>
          </cell>
          <cell r="M63">
            <v>10</v>
          </cell>
          <cell r="O63">
            <v>12</v>
          </cell>
          <cell r="Q63">
            <v>17</v>
          </cell>
          <cell r="R63">
            <v>39</v>
          </cell>
          <cell r="S63">
            <v>61</v>
          </cell>
        </row>
        <row r="64">
          <cell r="B64" t="str">
            <v>E022-01-1057/2020</v>
          </cell>
          <cell r="C64" t="str">
            <v>MURITHI GAD KIMATHI</v>
          </cell>
          <cell r="D64">
            <v>7</v>
          </cell>
          <cell r="E64">
            <v>9</v>
          </cell>
          <cell r="G64">
            <v>16</v>
          </cell>
          <cell r="H64">
            <v>5</v>
          </cell>
          <cell r="I64">
            <v>5</v>
          </cell>
          <cell r="K64">
            <v>10</v>
          </cell>
          <cell r="L64">
            <v>26</v>
          </cell>
          <cell r="M64">
            <v>4</v>
          </cell>
          <cell r="N64">
            <v>2</v>
          </cell>
          <cell r="O64">
            <v>18</v>
          </cell>
          <cell r="R64">
            <v>24</v>
          </cell>
          <cell r="S64">
            <v>50</v>
          </cell>
        </row>
        <row r="65">
          <cell r="B65" t="str">
            <v>E022-01-1058/2020</v>
          </cell>
          <cell r="C65" t="str">
            <v>BRIGHTON KARIUKI</v>
          </cell>
          <cell r="D65">
            <v>8</v>
          </cell>
          <cell r="E65">
            <v>8</v>
          </cell>
          <cell r="G65">
            <v>16</v>
          </cell>
          <cell r="H65">
            <v>4</v>
          </cell>
          <cell r="I65">
            <v>4</v>
          </cell>
          <cell r="K65">
            <v>8</v>
          </cell>
          <cell r="L65">
            <v>24</v>
          </cell>
          <cell r="M65">
            <v>14</v>
          </cell>
          <cell r="N65">
            <v>19</v>
          </cell>
          <cell r="O65">
            <v>6</v>
          </cell>
          <cell r="R65">
            <v>39</v>
          </cell>
          <cell r="S65">
            <v>63</v>
          </cell>
        </row>
        <row r="66">
          <cell r="B66" t="str">
            <v>E022-01-1060/2020</v>
          </cell>
          <cell r="C66" t="str">
            <v>JOSHUA NYANDWAKI</v>
          </cell>
          <cell r="D66">
            <v>8</v>
          </cell>
          <cell r="E66">
            <v>7</v>
          </cell>
          <cell r="G66">
            <v>15</v>
          </cell>
          <cell r="H66">
            <v>4</v>
          </cell>
          <cell r="I66">
            <v>5</v>
          </cell>
          <cell r="K66">
            <v>9</v>
          </cell>
          <cell r="L66">
            <v>24</v>
          </cell>
          <cell r="M66">
            <v>6</v>
          </cell>
          <cell r="N66">
            <v>9</v>
          </cell>
          <cell r="Q66">
            <v>11</v>
          </cell>
          <cell r="R66">
            <v>26</v>
          </cell>
          <cell r="S66">
            <v>50</v>
          </cell>
        </row>
        <row r="67">
          <cell r="B67" t="str">
            <v>E022-01-1061/2020</v>
          </cell>
          <cell r="C67" t="str">
            <v>WYNTONE MAKOMERE OMUKA</v>
          </cell>
          <cell r="D67">
            <v>6</v>
          </cell>
          <cell r="E67">
            <v>7</v>
          </cell>
          <cell r="G67">
            <v>13</v>
          </cell>
          <cell r="H67">
            <v>3</v>
          </cell>
          <cell r="I67">
            <v>4</v>
          </cell>
          <cell r="K67">
            <v>7</v>
          </cell>
          <cell r="L67">
            <v>20</v>
          </cell>
          <cell r="M67">
            <v>14</v>
          </cell>
          <cell r="P67">
            <v>17</v>
          </cell>
          <cell r="Q67">
            <v>10</v>
          </cell>
          <cell r="R67">
            <v>41</v>
          </cell>
          <cell r="S67">
            <v>61</v>
          </cell>
        </row>
        <row r="68">
          <cell r="B68" t="str">
            <v>E022-01-1062/2020</v>
          </cell>
          <cell r="C68" t="str">
            <v>LAWRENCE KIPYEGON LANGAT</v>
          </cell>
          <cell r="D68">
            <v>6</v>
          </cell>
          <cell r="E68">
            <v>7</v>
          </cell>
          <cell r="G68">
            <v>13</v>
          </cell>
          <cell r="H68">
            <v>3</v>
          </cell>
          <cell r="I68">
            <v>5</v>
          </cell>
          <cell r="K68">
            <v>8</v>
          </cell>
          <cell r="L68">
            <v>21</v>
          </cell>
          <cell r="M68">
            <v>20</v>
          </cell>
          <cell r="O68">
            <v>17</v>
          </cell>
          <cell r="Q68">
            <v>14</v>
          </cell>
          <cell r="R68">
            <v>51</v>
          </cell>
          <cell r="S68">
            <v>72</v>
          </cell>
        </row>
        <row r="69">
          <cell r="B69" t="str">
            <v>E022-01-1063/2020</v>
          </cell>
          <cell r="C69" t="str">
            <v>OCHIENG TRACY ATIENO</v>
          </cell>
          <cell r="D69">
            <v>5</v>
          </cell>
          <cell r="E69">
            <v>4</v>
          </cell>
          <cell r="G69">
            <v>9</v>
          </cell>
          <cell r="H69">
            <v>4</v>
          </cell>
          <cell r="I69">
            <v>3</v>
          </cell>
          <cell r="K69">
            <v>7</v>
          </cell>
          <cell r="L69">
            <v>16</v>
          </cell>
          <cell r="M69">
            <v>15</v>
          </cell>
          <cell r="P69">
            <v>11</v>
          </cell>
          <cell r="Q69">
            <v>14</v>
          </cell>
          <cell r="R69">
            <v>40</v>
          </cell>
          <cell r="S69">
            <v>56</v>
          </cell>
        </row>
        <row r="70">
          <cell r="B70" t="str">
            <v>E022-01-1064/2020</v>
          </cell>
          <cell r="C70" t="str">
            <v>MICHAEL OMOLO</v>
          </cell>
          <cell r="D70">
            <v>8</v>
          </cell>
          <cell r="E70">
            <v>9</v>
          </cell>
          <cell r="G70">
            <v>17</v>
          </cell>
          <cell r="H70">
            <v>2</v>
          </cell>
          <cell r="I70">
            <v>4</v>
          </cell>
          <cell r="K70">
            <v>6</v>
          </cell>
          <cell r="L70">
            <v>23</v>
          </cell>
          <cell r="M70">
            <v>12</v>
          </cell>
          <cell r="N70">
            <v>10</v>
          </cell>
          <cell r="Q70">
            <v>7</v>
          </cell>
          <cell r="R70">
            <v>29</v>
          </cell>
          <cell r="S70">
            <v>52</v>
          </cell>
        </row>
        <row r="71">
          <cell r="B71" t="str">
            <v>E022-01-1065/2020</v>
          </cell>
          <cell r="C71" t="str">
            <v>BRIAN KOTON</v>
          </cell>
          <cell r="D71">
            <v>6</v>
          </cell>
          <cell r="E71">
            <v>8</v>
          </cell>
          <cell r="G71">
            <v>14</v>
          </cell>
          <cell r="H71">
            <v>4</v>
          </cell>
          <cell r="I71">
            <v>5</v>
          </cell>
          <cell r="K71">
            <v>9</v>
          </cell>
          <cell r="L71">
            <v>23</v>
          </cell>
          <cell r="M71">
            <v>10</v>
          </cell>
          <cell r="O71">
            <v>6</v>
          </cell>
          <cell r="P71">
            <v>2</v>
          </cell>
          <cell r="R71">
            <v>18</v>
          </cell>
          <cell r="S71">
            <v>41</v>
          </cell>
        </row>
        <row r="72">
          <cell r="B72" t="str">
            <v>E022-01-1066/2020</v>
          </cell>
          <cell r="C72" t="str">
            <v>CHRISTOPHER GITAU</v>
          </cell>
          <cell r="D72">
            <v>7</v>
          </cell>
          <cell r="E72">
            <v>8</v>
          </cell>
          <cell r="G72">
            <v>15</v>
          </cell>
          <cell r="H72">
            <v>5</v>
          </cell>
          <cell r="I72">
            <v>4</v>
          </cell>
          <cell r="K72">
            <v>9</v>
          </cell>
          <cell r="L72">
            <v>24</v>
          </cell>
          <cell r="M72">
            <v>15</v>
          </cell>
          <cell r="O72">
            <v>5</v>
          </cell>
          <cell r="Q72">
            <v>6</v>
          </cell>
          <cell r="R72">
            <v>26</v>
          </cell>
          <cell r="S72">
            <v>50</v>
          </cell>
        </row>
        <row r="73">
          <cell r="B73" t="str">
            <v>E022-01-1067/2020</v>
          </cell>
          <cell r="C73" t="str">
            <v>FLORENCE ODERO</v>
          </cell>
          <cell r="D73">
            <v>6</v>
          </cell>
          <cell r="E73">
            <v>9</v>
          </cell>
          <cell r="G73">
            <v>15</v>
          </cell>
          <cell r="H73">
            <v>5</v>
          </cell>
          <cell r="I73">
            <v>5</v>
          </cell>
          <cell r="K73">
            <v>10</v>
          </cell>
          <cell r="L73">
            <v>25</v>
          </cell>
          <cell r="M73">
            <v>11</v>
          </cell>
          <cell r="P73">
            <v>8</v>
          </cell>
          <cell r="Q73">
            <v>6</v>
          </cell>
          <cell r="R73">
            <v>25</v>
          </cell>
          <cell r="S73">
            <v>50</v>
          </cell>
        </row>
        <row r="74">
          <cell r="B74" t="str">
            <v>E022-01-1068/2020</v>
          </cell>
          <cell r="C74" t="str">
            <v>NG'ANG'A NICHOLAS</v>
          </cell>
          <cell r="D74">
            <v>5</v>
          </cell>
          <cell r="E74">
            <v>6</v>
          </cell>
          <cell r="G74">
            <v>11</v>
          </cell>
          <cell r="H74">
            <v>5</v>
          </cell>
          <cell r="I74">
            <v>4</v>
          </cell>
          <cell r="K74">
            <v>9</v>
          </cell>
          <cell r="L74">
            <v>20</v>
          </cell>
          <cell r="M74">
            <v>6</v>
          </cell>
          <cell r="N74">
            <v>11</v>
          </cell>
          <cell r="Q74">
            <v>13</v>
          </cell>
          <cell r="R74">
            <v>30</v>
          </cell>
          <cell r="S74">
            <v>50</v>
          </cell>
        </row>
        <row r="75">
          <cell r="B75" t="str">
            <v>E022-01-1069/2020</v>
          </cell>
          <cell r="C75" t="str">
            <v>RAYMOND KILONZO</v>
          </cell>
          <cell r="D75">
            <v>6</v>
          </cell>
          <cell r="E75">
            <v>8</v>
          </cell>
          <cell r="G75">
            <v>14</v>
          </cell>
          <cell r="H75">
            <v>2</v>
          </cell>
          <cell r="I75">
            <v>4</v>
          </cell>
          <cell r="K75">
            <v>6</v>
          </cell>
          <cell r="L75">
            <v>20</v>
          </cell>
          <cell r="M75">
            <v>19</v>
          </cell>
          <cell r="O75">
            <v>19</v>
          </cell>
          <cell r="Q75">
            <v>12</v>
          </cell>
          <cell r="R75">
            <v>50</v>
          </cell>
          <cell r="S75">
            <v>70</v>
          </cell>
        </row>
        <row r="76">
          <cell r="B76" t="str">
            <v>E022-01-1070/2020</v>
          </cell>
          <cell r="C76" t="str">
            <v>BENCLINTON MAKEMBU</v>
          </cell>
          <cell r="D76">
            <v>5</v>
          </cell>
          <cell r="E76">
            <v>7</v>
          </cell>
          <cell r="G76">
            <v>12</v>
          </cell>
          <cell r="H76">
            <v>2</v>
          </cell>
          <cell r="I76">
            <v>5</v>
          </cell>
          <cell r="K76">
            <v>7</v>
          </cell>
          <cell r="L76">
            <v>19</v>
          </cell>
          <cell r="M76">
            <v>11</v>
          </cell>
          <cell r="O76">
            <v>20</v>
          </cell>
          <cell r="P76">
            <v>11</v>
          </cell>
          <cell r="R76">
            <v>42</v>
          </cell>
          <cell r="S76">
            <v>61</v>
          </cell>
        </row>
        <row r="77">
          <cell r="B77" t="str">
            <v>E022-01-1071/2020</v>
          </cell>
          <cell r="C77" t="str">
            <v>DAVID MWANGI</v>
          </cell>
          <cell r="D77">
            <v>4</v>
          </cell>
          <cell r="E77">
            <v>7</v>
          </cell>
          <cell r="G77">
            <v>11</v>
          </cell>
          <cell r="H77">
            <v>3</v>
          </cell>
          <cell r="I77">
            <v>5</v>
          </cell>
          <cell r="K77">
            <v>8</v>
          </cell>
          <cell r="L77">
            <v>19</v>
          </cell>
          <cell r="M77">
            <v>3</v>
          </cell>
          <cell r="P77">
            <v>5</v>
          </cell>
          <cell r="Q77">
            <v>3</v>
          </cell>
          <cell r="R77">
            <v>11</v>
          </cell>
          <cell r="S77">
            <v>30</v>
          </cell>
        </row>
        <row r="78">
          <cell r="B78" t="str">
            <v>E022-01-1072/2020</v>
          </cell>
          <cell r="C78" t="str">
            <v>AUSTIN KABURIA</v>
          </cell>
          <cell r="D78">
            <v>6</v>
          </cell>
          <cell r="E78">
            <v>7</v>
          </cell>
          <cell r="G78">
            <v>13</v>
          </cell>
          <cell r="H78">
            <v>4</v>
          </cell>
          <cell r="I78">
            <v>5</v>
          </cell>
          <cell r="K78">
            <v>9</v>
          </cell>
          <cell r="L78">
            <v>22</v>
          </cell>
          <cell r="M78">
            <v>13</v>
          </cell>
          <cell r="N78">
            <v>15</v>
          </cell>
          <cell r="P78">
            <v>11</v>
          </cell>
          <cell r="R78">
            <v>39</v>
          </cell>
          <cell r="S78">
            <v>61</v>
          </cell>
        </row>
        <row r="79">
          <cell r="B79" t="str">
            <v>E022-01-1074/2020</v>
          </cell>
          <cell r="C79" t="str">
            <v>IAN KIPTOO</v>
          </cell>
          <cell r="D79">
            <v>7</v>
          </cell>
          <cell r="E79">
            <v>7</v>
          </cell>
          <cell r="G79">
            <v>14</v>
          </cell>
          <cell r="H79">
            <v>5</v>
          </cell>
          <cell r="I79">
            <v>4</v>
          </cell>
          <cell r="K79">
            <v>9</v>
          </cell>
          <cell r="L79">
            <v>23</v>
          </cell>
          <cell r="M79">
            <v>16</v>
          </cell>
          <cell r="N79">
            <v>8</v>
          </cell>
          <cell r="P79">
            <v>3</v>
          </cell>
          <cell r="R79">
            <v>27</v>
          </cell>
          <cell r="S79">
            <v>50</v>
          </cell>
        </row>
        <row r="80">
          <cell r="B80" t="str">
            <v>E022-01-1075/2020</v>
          </cell>
          <cell r="C80" t="str">
            <v>DON KIPTANUI KIPROTICH</v>
          </cell>
          <cell r="D80">
            <v>6</v>
          </cell>
          <cell r="E80">
            <v>3</v>
          </cell>
          <cell r="G80">
            <v>9</v>
          </cell>
          <cell r="H80">
            <v>5</v>
          </cell>
          <cell r="I80">
            <v>5</v>
          </cell>
          <cell r="K80">
            <v>10</v>
          </cell>
          <cell r="L80">
            <v>19</v>
          </cell>
          <cell r="M80">
            <v>17</v>
          </cell>
          <cell r="O80">
            <v>15</v>
          </cell>
          <cell r="P80">
            <v>7</v>
          </cell>
          <cell r="R80">
            <v>39</v>
          </cell>
          <cell r="S80">
            <v>58</v>
          </cell>
        </row>
        <row r="81">
          <cell r="B81" t="str">
            <v>E022-01-1076/2020</v>
          </cell>
          <cell r="C81" t="str">
            <v>VICTORIA SITATI</v>
          </cell>
          <cell r="D81">
            <v>6</v>
          </cell>
          <cell r="E81">
            <v>7</v>
          </cell>
          <cell r="G81">
            <v>13</v>
          </cell>
          <cell r="H81">
            <v>4</v>
          </cell>
          <cell r="I81">
            <v>5</v>
          </cell>
          <cell r="K81">
            <v>9</v>
          </cell>
          <cell r="L81">
            <v>22</v>
          </cell>
          <cell r="M81">
            <v>12</v>
          </cell>
          <cell r="P81">
            <v>6</v>
          </cell>
          <cell r="Q81">
            <v>10</v>
          </cell>
          <cell r="R81">
            <v>28</v>
          </cell>
          <cell r="S81">
            <v>50</v>
          </cell>
        </row>
        <row r="82">
          <cell r="B82" t="str">
            <v>E022-01-1077/2020</v>
          </cell>
          <cell r="C82" t="str">
            <v>EMMANUEL KIMERES KAPKONI</v>
          </cell>
          <cell r="D82">
            <v>8</v>
          </cell>
          <cell r="E82">
            <v>6</v>
          </cell>
          <cell r="G82">
            <v>14</v>
          </cell>
          <cell r="H82">
            <v>4</v>
          </cell>
          <cell r="I82">
            <v>4</v>
          </cell>
          <cell r="K82">
            <v>8</v>
          </cell>
          <cell r="L82">
            <v>22</v>
          </cell>
          <cell r="M82">
            <v>12</v>
          </cell>
          <cell r="O82">
            <v>17</v>
          </cell>
          <cell r="Q82">
            <v>10</v>
          </cell>
          <cell r="R82">
            <v>39</v>
          </cell>
          <cell r="S82">
            <v>61</v>
          </cell>
        </row>
        <row r="83">
          <cell r="B83" t="str">
            <v>E022-01-1077/2018</v>
          </cell>
          <cell r="C83" t="str">
            <v>NGANGA FRANCIS NGUGI</v>
          </cell>
          <cell r="D83">
            <v>0</v>
          </cell>
          <cell r="E83">
            <v>0</v>
          </cell>
          <cell r="G83">
            <v>0</v>
          </cell>
          <cell r="H83">
            <v>4</v>
          </cell>
          <cell r="I83">
            <v>5</v>
          </cell>
          <cell r="K83">
            <v>9</v>
          </cell>
          <cell r="L83">
            <v>9</v>
          </cell>
          <cell r="M83">
            <v>15</v>
          </cell>
          <cell r="N83">
            <v>6</v>
          </cell>
          <cell r="Q83">
            <v>14</v>
          </cell>
          <cell r="R83">
            <v>35</v>
          </cell>
          <cell r="S83">
            <v>44</v>
          </cell>
        </row>
        <row r="84">
          <cell r="B84" t="str">
            <v>E022-01-1078/2020</v>
          </cell>
          <cell r="C84" t="str">
            <v>COLLINS KIPLANGAT</v>
          </cell>
          <cell r="D84">
            <v>6</v>
          </cell>
          <cell r="E84">
            <v>9</v>
          </cell>
          <cell r="G84">
            <v>15</v>
          </cell>
          <cell r="H84">
            <v>4</v>
          </cell>
          <cell r="I84">
            <v>4</v>
          </cell>
          <cell r="K84">
            <v>8</v>
          </cell>
          <cell r="L84">
            <v>23</v>
          </cell>
          <cell r="M84">
            <v>13</v>
          </cell>
          <cell r="N84">
            <v>16</v>
          </cell>
          <cell r="P84">
            <v>6</v>
          </cell>
          <cell r="R84">
            <v>35</v>
          </cell>
          <cell r="S84">
            <v>58</v>
          </cell>
        </row>
        <row r="85">
          <cell r="B85" t="str">
            <v>E022-01-1079/2020</v>
          </cell>
          <cell r="C85" t="str">
            <v>WEKESA SETH BARAKA</v>
          </cell>
          <cell r="D85">
            <v>8</v>
          </cell>
          <cell r="E85">
            <v>7</v>
          </cell>
          <cell r="G85">
            <v>15</v>
          </cell>
          <cell r="H85">
            <v>5</v>
          </cell>
          <cell r="I85">
            <v>4</v>
          </cell>
          <cell r="K85">
            <v>9</v>
          </cell>
          <cell r="L85">
            <v>24</v>
          </cell>
          <cell r="M85">
            <v>9</v>
          </cell>
          <cell r="N85">
            <v>7</v>
          </cell>
          <cell r="P85">
            <v>2</v>
          </cell>
          <cell r="R85">
            <v>18</v>
          </cell>
          <cell r="S85">
            <v>42</v>
          </cell>
        </row>
        <row r="86">
          <cell r="B86" t="str">
            <v>E022-01-1080/2020</v>
          </cell>
          <cell r="C86" t="str">
            <v>MANTHI COLLINS MUMO</v>
          </cell>
          <cell r="D86">
            <v>8</v>
          </cell>
          <cell r="E86">
            <v>9</v>
          </cell>
          <cell r="G86">
            <v>17</v>
          </cell>
          <cell r="H86">
            <v>5</v>
          </cell>
          <cell r="I86">
            <v>4</v>
          </cell>
          <cell r="K86">
            <v>9</v>
          </cell>
          <cell r="L86">
            <v>26</v>
          </cell>
          <cell r="M86">
            <v>5</v>
          </cell>
          <cell r="O86">
            <v>5</v>
          </cell>
          <cell r="Q86">
            <v>4</v>
          </cell>
          <cell r="R86">
            <v>14</v>
          </cell>
          <cell r="S86">
            <v>40</v>
          </cell>
        </row>
        <row r="87">
          <cell r="B87" t="str">
            <v>E022-01-1081/2020</v>
          </cell>
          <cell r="C87" t="str">
            <v>SHISIA DAVIES MUSHENI</v>
          </cell>
          <cell r="D87">
            <v>8</v>
          </cell>
          <cell r="E87">
            <v>7</v>
          </cell>
          <cell r="G87">
            <v>15</v>
          </cell>
          <cell r="H87">
            <v>5</v>
          </cell>
          <cell r="I87">
            <v>3</v>
          </cell>
          <cell r="K87">
            <v>8</v>
          </cell>
          <cell r="L87">
            <v>23</v>
          </cell>
          <cell r="M87">
            <v>10</v>
          </cell>
          <cell r="O87">
            <v>17</v>
          </cell>
          <cell r="Q87">
            <v>6</v>
          </cell>
          <cell r="R87">
            <v>33</v>
          </cell>
          <cell r="S87">
            <v>56</v>
          </cell>
        </row>
        <row r="88">
          <cell r="B88" t="str">
            <v>E022-01-1082/2020</v>
          </cell>
          <cell r="C88" t="str">
            <v>WEKESA RAY WAFULA</v>
          </cell>
          <cell r="D88">
            <v>4</v>
          </cell>
          <cell r="E88">
            <v>7</v>
          </cell>
          <cell r="G88">
            <v>11</v>
          </cell>
          <cell r="H88">
            <v>4</v>
          </cell>
          <cell r="I88">
            <v>4</v>
          </cell>
          <cell r="K88">
            <v>8</v>
          </cell>
          <cell r="L88">
            <v>19</v>
          </cell>
          <cell r="M88">
            <v>8</v>
          </cell>
          <cell r="N88">
            <v>8</v>
          </cell>
          <cell r="Q88">
            <v>8</v>
          </cell>
          <cell r="R88">
            <v>24</v>
          </cell>
          <cell r="S88">
            <v>43</v>
          </cell>
        </row>
        <row r="89">
          <cell r="B89" t="str">
            <v>E022-01-1083/2020</v>
          </cell>
          <cell r="C89" t="str">
            <v>RANDY BARAKA</v>
          </cell>
          <cell r="D89">
            <v>8</v>
          </cell>
          <cell r="E89">
            <v>4</v>
          </cell>
          <cell r="G89">
            <v>12</v>
          </cell>
          <cell r="H89">
            <v>4</v>
          </cell>
          <cell r="I89">
            <v>4</v>
          </cell>
          <cell r="K89">
            <v>8</v>
          </cell>
          <cell r="L89">
            <v>20</v>
          </cell>
          <cell r="M89">
            <v>18</v>
          </cell>
          <cell r="O89">
            <v>15</v>
          </cell>
          <cell r="Q89">
            <v>19</v>
          </cell>
          <cell r="R89">
            <v>52</v>
          </cell>
          <cell r="S89">
            <v>72</v>
          </cell>
        </row>
        <row r="90">
          <cell r="B90" t="str">
            <v>E022-01-1084/2020</v>
          </cell>
          <cell r="C90" t="str">
            <v>FARRIES NGAI SEDA</v>
          </cell>
          <cell r="D90">
            <v>7</v>
          </cell>
          <cell r="E90">
            <v>6</v>
          </cell>
          <cell r="G90">
            <v>13</v>
          </cell>
          <cell r="H90">
            <v>4</v>
          </cell>
          <cell r="I90">
            <v>5</v>
          </cell>
          <cell r="K90">
            <v>9</v>
          </cell>
          <cell r="L90">
            <v>22</v>
          </cell>
          <cell r="M90">
            <v>22</v>
          </cell>
          <cell r="O90">
            <v>17</v>
          </cell>
          <cell r="Q90">
            <v>6</v>
          </cell>
          <cell r="R90">
            <v>45</v>
          </cell>
          <cell r="S90">
            <v>67</v>
          </cell>
        </row>
        <row r="91">
          <cell r="B91" t="str">
            <v>E022-01-1085/2020</v>
          </cell>
          <cell r="C91" t="str">
            <v>KELVIN OCHIENG</v>
          </cell>
          <cell r="D91">
            <v>6</v>
          </cell>
          <cell r="E91">
            <v>8</v>
          </cell>
          <cell r="G91">
            <v>14</v>
          </cell>
          <cell r="H91">
            <v>5</v>
          </cell>
          <cell r="I91">
            <v>4</v>
          </cell>
          <cell r="K91">
            <v>9</v>
          </cell>
          <cell r="L91">
            <v>23</v>
          </cell>
          <cell r="M91">
            <v>9</v>
          </cell>
          <cell r="N91">
            <v>16</v>
          </cell>
          <cell r="P91">
            <v>2</v>
          </cell>
          <cell r="R91">
            <v>27</v>
          </cell>
          <cell r="S91">
            <v>50</v>
          </cell>
        </row>
        <row r="92">
          <cell r="B92" t="str">
            <v>E022-01-1086/2020</v>
          </cell>
          <cell r="C92" t="str">
            <v>ORONJE RONY ONYANGO</v>
          </cell>
          <cell r="D92">
            <v>2</v>
          </cell>
          <cell r="E92">
            <v>8</v>
          </cell>
          <cell r="G92">
            <v>10</v>
          </cell>
          <cell r="H92">
            <v>4</v>
          </cell>
          <cell r="I92">
            <v>5</v>
          </cell>
          <cell r="K92">
            <v>9</v>
          </cell>
          <cell r="L92">
            <v>19</v>
          </cell>
          <cell r="M92">
            <v>17</v>
          </cell>
          <cell r="P92">
            <v>18</v>
          </cell>
          <cell r="Q92">
            <v>20</v>
          </cell>
          <cell r="R92">
            <v>55</v>
          </cell>
          <cell r="S92">
            <v>74</v>
          </cell>
        </row>
        <row r="93">
          <cell r="B93" t="str">
            <v>E022-01-1087/2018</v>
          </cell>
          <cell r="C93" t="str">
            <v>HUMPHREY MUTUA MUASYA</v>
          </cell>
          <cell r="D93">
            <v>5</v>
          </cell>
          <cell r="E93">
            <v>8</v>
          </cell>
          <cell r="G93">
            <v>13</v>
          </cell>
          <cell r="H93">
            <v>4</v>
          </cell>
          <cell r="I93">
            <v>4</v>
          </cell>
          <cell r="K93">
            <v>8</v>
          </cell>
          <cell r="L93">
            <v>21</v>
          </cell>
          <cell r="M93">
            <v>5</v>
          </cell>
          <cell r="O93">
            <v>16</v>
          </cell>
          <cell r="Q93">
            <v>2</v>
          </cell>
          <cell r="R93">
            <v>23</v>
          </cell>
          <cell r="S93">
            <v>44</v>
          </cell>
        </row>
        <row r="94">
          <cell r="B94" t="str">
            <v>E022-01-1087/2020</v>
          </cell>
          <cell r="C94" t="str">
            <v>GEOFFREY ELLY NISSI</v>
          </cell>
          <cell r="D94">
            <v>6</v>
          </cell>
          <cell r="E94">
            <v>4</v>
          </cell>
          <cell r="G94">
            <v>10</v>
          </cell>
          <cell r="H94">
            <v>4</v>
          </cell>
          <cell r="I94">
            <v>5</v>
          </cell>
          <cell r="K94">
            <v>9</v>
          </cell>
          <cell r="L94">
            <v>19</v>
          </cell>
          <cell r="M94">
            <v>22</v>
          </cell>
          <cell r="N94">
            <v>18</v>
          </cell>
          <cell r="Q94">
            <v>15</v>
          </cell>
          <cell r="R94">
            <v>55</v>
          </cell>
          <cell r="S94">
            <v>74</v>
          </cell>
        </row>
        <row r="95">
          <cell r="B95" t="str">
            <v>E022-01-1089/2020</v>
          </cell>
          <cell r="C95" t="str">
            <v>ALVIN DAVID MISANGO</v>
          </cell>
          <cell r="D95">
            <v>6</v>
          </cell>
          <cell r="E95">
            <v>8</v>
          </cell>
          <cell r="G95">
            <v>14</v>
          </cell>
          <cell r="H95">
            <v>5</v>
          </cell>
          <cell r="I95">
            <v>5</v>
          </cell>
          <cell r="K95">
            <v>10</v>
          </cell>
          <cell r="L95">
            <v>24</v>
          </cell>
          <cell r="M95">
            <v>7</v>
          </cell>
          <cell r="O95">
            <v>19</v>
          </cell>
          <cell r="Q95">
            <v>10</v>
          </cell>
          <cell r="R95">
            <v>36</v>
          </cell>
          <cell r="S95">
            <v>60</v>
          </cell>
        </row>
        <row r="96">
          <cell r="B96" t="str">
            <v>E022-01-1090/2018</v>
          </cell>
          <cell r="C96" t="str">
            <v>ASIAGO KELVIN NYAMBAKA</v>
          </cell>
          <cell r="G96">
            <v>0</v>
          </cell>
          <cell r="K96">
            <v>0</v>
          </cell>
          <cell r="L96">
            <v>0</v>
          </cell>
          <cell r="M96">
            <v>4</v>
          </cell>
          <cell r="O96">
            <v>6</v>
          </cell>
          <cell r="P96">
            <v>1</v>
          </cell>
          <cell r="R96">
            <v>11</v>
          </cell>
          <cell r="S96">
            <v>11</v>
          </cell>
        </row>
        <row r="97">
          <cell r="B97" t="str">
            <v>E022-01-1090/2020</v>
          </cell>
          <cell r="C97" t="str">
            <v>IGNATIUS KIPTOO</v>
          </cell>
          <cell r="D97">
            <v>8</v>
          </cell>
          <cell r="E97">
            <v>7</v>
          </cell>
          <cell r="G97">
            <v>15</v>
          </cell>
          <cell r="H97">
            <v>4</v>
          </cell>
          <cell r="I97">
            <v>4</v>
          </cell>
          <cell r="K97">
            <v>8</v>
          </cell>
          <cell r="L97">
            <v>23</v>
          </cell>
          <cell r="M97">
            <v>24</v>
          </cell>
          <cell r="N97">
            <v>15</v>
          </cell>
          <cell r="O97">
            <v>20</v>
          </cell>
          <cell r="R97">
            <v>59</v>
          </cell>
          <cell r="S97">
            <v>82</v>
          </cell>
        </row>
        <row r="98">
          <cell r="B98" t="str">
            <v>E022-01-1163/2020</v>
          </cell>
          <cell r="C98" t="str">
            <v>CALEB LUHOMBO</v>
          </cell>
          <cell r="D98">
            <v>8</v>
          </cell>
          <cell r="E98">
            <v>8</v>
          </cell>
          <cell r="G98">
            <v>16</v>
          </cell>
          <cell r="H98">
            <v>4</v>
          </cell>
          <cell r="I98">
            <v>4</v>
          </cell>
          <cell r="K98">
            <v>8</v>
          </cell>
          <cell r="L98">
            <v>24</v>
          </cell>
          <cell r="M98">
            <v>14</v>
          </cell>
          <cell r="O98">
            <v>11</v>
          </cell>
          <cell r="Q98">
            <v>13</v>
          </cell>
          <cell r="R98">
            <v>38</v>
          </cell>
          <cell r="S98">
            <v>62</v>
          </cell>
        </row>
        <row r="99">
          <cell r="B99" t="str">
            <v>E022-01-1167/2020</v>
          </cell>
          <cell r="C99" t="str">
            <v xml:space="preserve"> TANUI NICOLAS KIPCHUMBA </v>
          </cell>
          <cell r="D99">
            <v>7</v>
          </cell>
          <cell r="E99">
            <v>7</v>
          </cell>
          <cell r="G99">
            <v>14</v>
          </cell>
          <cell r="H99">
            <v>5</v>
          </cell>
          <cell r="I99">
            <v>4</v>
          </cell>
          <cell r="K99">
            <v>9</v>
          </cell>
          <cell r="L99">
            <v>23</v>
          </cell>
          <cell r="M99">
            <v>9</v>
          </cell>
          <cell r="O99">
            <v>12</v>
          </cell>
          <cell r="Q99">
            <v>8</v>
          </cell>
          <cell r="R99">
            <v>29</v>
          </cell>
          <cell r="S99">
            <v>52</v>
          </cell>
        </row>
        <row r="100">
          <cell r="B100" t="str">
            <v>E022-01-1338/2017</v>
          </cell>
          <cell r="G100">
            <v>0</v>
          </cell>
          <cell r="K100">
            <v>0</v>
          </cell>
          <cell r="L100">
            <v>0</v>
          </cell>
          <cell r="M100">
            <v>2</v>
          </cell>
          <cell r="N100">
            <v>0</v>
          </cell>
          <cell r="O100">
            <v>7</v>
          </cell>
          <cell r="R100">
            <v>9</v>
          </cell>
          <cell r="S100">
            <v>9</v>
          </cell>
        </row>
        <row r="101">
          <cell r="B101" t="str">
            <v>E022-01-1594/2020</v>
          </cell>
          <cell r="C101" t="str">
            <v>KIPROTICH JOASH</v>
          </cell>
          <cell r="D101">
            <v>4</v>
          </cell>
          <cell r="E101">
            <v>8</v>
          </cell>
          <cell r="G101">
            <v>12</v>
          </cell>
          <cell r="H101">
            <v>3</v>
          </cell>
          <cell r="I101">
            <v>4</v>
          </cell>
          <cell r="K101">
            <v>7</v>
          </cell>
          <cell r="L101">
            <v>19</v>
          </cell>
          <cell r="M101">
            <v>6</v>
          </cell>
          <cell r="N101">
            <v>5</v>
          </cell>
          <cell r="O101">
            <v>11</v>
          </cell>
          <cell r="R101">
            <v>22</v>
          </cell>
          <cell r="S101">
            <v>41</v>
          </cell>
        </row>
        <row r="102">
          <cell r="B102" t="str">
            <v>E022-01-1755/2018</v>
          </cell>
          <cell r="C102" t="str">
            <v>QUNTON MURIUKI</v>
          </cell>
          <cell r="D102">
            <v>7</v>
          </cell>
          <cell r="E102">
            <v>8</v>
          </cell>
          <cell r="G102">
            <v>15</v>
          </cell>
          <cell r="H102">
            <v>4</v>
          </cell>
          <cell r="I102">
            <v>4</v>
          </cell>
          <cell r="K102">
            <v>8</v>
          </cell>
          <cell r="L102">
            <v>23</v>
          </cell>
          <cell r="M102">
            <v>17</v>
          </cell>
          <cell r="O102">
            <v>11</v>
          </cell>
          <cell r="Q102">
            <v>2</v>
          </cell>
          <cell r="R102">
            <v>30</v>
          </cell>
          <cell r="S102">
            <v>53</v>
          </cell>
        </row>
        <row r="103">
          <cell r="B103" t="str">
            <v>E022-01-1842/2018</v>
          </cell>
          <cell r="C103" t="str">
            <v>SICHARANI ANDYSON WEKESA</v>
          </cell>
          <cell r="G103">
            <v>0</v>
          </cell>
          <cell r="K103">
            <v>0</v>
          </cell>
          <cell r="L103">
            <v>0</v>
          </cell>
          <cell r="M103">
            <v>5</v>
          </cell>
          <cell r="N103">
            <v>0</v>
          </cell>
          <cell r="P103">
            <v>3</v>
          </cell>
          <cell r="R103">
            <v>8</v>
          </cell>
          <cell r="S103">
            <v>11</v>
          </cell>
        </row>
        <row r="104">
          <cell r="B104" t="str">
            <v>E022-01-1887/2018</v>
          </cell>
          <cell r="C104" t="str">
            <v>ELIAS NDUMO NDERITU</v>
          </cell>
          <cell r="D104">
            <v>2</v>
          </cell>
          <cell r="E104">
            <v>3</v>
          </cell>
          <cell r="G104">
            <v>5</v>
          </cell>
          <cell r="H104">
            <v>5</v>
          </cell>
          <cell r="I104">
            <v>4</v>
          </cell>
          <cell r="K104">
            <v>9</v>
          </cell>
          <cell r="L104">
            <v>14</v>
          </cell>
          <cell r="M104">
            <v>5</v>
          </cell>
          <cell r="Q104">
            <v>1</v>
          </cell>
          <cell r="R104">
            <v>6</v>
          </cell>
          <cell r="S104">
            <v>20</v>
          </cell>
        </row>
        <row r="105">
          <cell r="B105" t="str">
            <v>E022-01-2007/2019</v>
          </cell>
          <cell r="C105" t="str">
            <v>JOHN KABI</v>
          </cell>
          <cell r="D105">
            <v>7</v>
          </cell>
          <cell r="E105">
            <v>5</v>
          </cell>
          <cell r="G105">
            <v>12</v>
          </cell>
          <cell r="H105">
            <v>5</v>
          </cell>
          <cell r="I105">
            <v>5</v>
          </cell>
          <cell r="K105">
            <v>10</v>
          </cell>
          <cell r="L105">
            <v>22</v>
          </cell>
          <cell r="M105">
            <v>4</v>
          </cell>
          <cell r="O105">
            <v>11</v>
          </cell>
          <cell r="Q105">
            <v>8</v>
          </cell>
          <cell r="R105">
            <v>23</v>
          </cell>
          <cell r="S105">
            <v>45</v>
          </cell>
        </row>
        <row r="106">
          <cell r="B106" t="str">
            <v>E022-01-2069/2018</v>
          </cell>
          <cell r="C106" t="str">
            <v>MAINA ELIZABETH MUGURE</v>
          </cell>
          <cell r="D106">
            <v>9</v>
          </cell>
          <cell r="E106">
            <v>9</v>
          </cell>
          <cell r="G106">
            <v>18</v>
          </cell>
          <cell r="H106">
            <v>5</v>
          </cell>
          <cell r="I106">
            <v>4</v>
          </cell>
          <cell r="K106">
            <v>9</v>
          </cell>
          <cell r="L106">
            <v>27</v>
          </cell>
          <cell r="M106">
            <v>8</v>
          </cell>
          <cell r="N106">
            <v>4</v>
          </cell>
          <cell r="O106">
            <v>12</v>
          </cell>
          <cell r="R106">
            <v>24</v>
          </cell>
          <cell r="S106">
            <v>51</v>
          </cell>
        </row>
        <row r="107">
          <cell r="B107" t="str">
            <v>E022-01-2101/2020</v>
          </cell>
          <cell r="C107" t="str">
            <v>BRIAN AYEKHA</v>
          </cell>
          <cell r="D107">
            <v>7</v>
          </cell>
          <cell r="E107">
            <v>9</v>
          </cell>
          <cell r="G107">
            <v>16</v>
          </cell>
          <cell r="H107">
            <v>5</v>
          </cell>
          <cell r="I107">
            <v>5</v>
          </cell>
          <cell r="K107">
            <v>10</v>
          </cell>
          <cell r="L107">
            <v>26</v>
          </cell>
          <cell r="M107">
            <v>6</v>
          </cell>
          <cell r="P107">
            <v>5</v>
          </cell>
          <cell r="Q107">
            <v>3</v>
          </cell>
          <cell r="R107">
            <v>14</v>
          </cell>
          <cell r="S107">
            <v>40</v>
          </cell>
        </row>
        <row r="108">
          <cell r="B108" t="str">
            <v>E022-01-2108/2020</v>
          </cell>
          <cell r="C108" t="str">
            <v>BENSON KILEI</v>
          </cell>
          <cell r="D108">
            <v>6</v>
          </cell>
          <cell r="E108">
            <v>7</v>
          </cell>
          <cell r="G108">
            <v>13</v>
          </cell>
          <cell r="H108">
            <v>5</v>
          </cell>
          <cell r="I108">
            <v>4</v>
          </cell>
          <cell r="K108">
            <v>9</v>
          </cell>
          <cell r="L108">
            <v>22</v>
          </cell>
          <cell r="M108">
            <v>8</v>
          </cell>
          <cell r="N108">
            <v>9</v>
          </cell>
          <cell r="O108">
            <v>11</v>
          </cell>
          <cell r="R108">
            <v>28</v>
          </cell>
          <cell r="S108">
            <v>50</v>
          </cell>
        </row>
        <row r="109">
          <cell r="B109" t="str">
            <v>E022-01-2113/2020</v>
          </cell>
          <cell r="C109" t="str">
            <v>LUQMAN ALI</v>
          </cell>
          <cell r="D109">
            <v>8</v>
          </cell>
          <cell r="E109">
            <v>9</v>
          </cell>
          <cell r="G109">
            <v>17</v>
          </cell>
          <cell r="H109">
            <v>2</v>
          </cell>
          <cell r="I109">
            <v>5</v>
          </cell>
          <cell r="K109">
            <v>7</v>
          </cell>
          <cell r="L109">
            <v>24</v>
          </cell>
          <cell r="M109">
            <v>15</v>
          </cell>
          <cell r="O109">
            <v>19</v>
          </cell>
          <cell r="Q109">
            <v>10</v>
          </cell>
          <cell r="R109">
            <v>44</v>
          </cell>
          <cell r="S109">
            <v>68</v>
          </cell>
        </row>
        <row r="110">
          <cell r="B110" t="str">
            <v>E022-01-2140/2020</v>
          </cell>
          <cell r="C110" t="str">
            <v>DENNIS MWANGI KAMATHIRO</v>
          </cell>
          <cell r="D110">
            <v>8</v>
          </cell>
          <cell r="E110">
            <v>8</v>
          </cell>
          <cell r="G110">
            <v>16</v>
          </cell>
          <cell r="H110">
            <v>5</v>
          </cell>
          <cell r="I110">
            <v>4</v>
          </cell>
          <cell r="K110">
            <v>9</v>
          </cell>
          <cell r="L110">
            <v>25</v>
          </cell>
          <cell r="M110">
            <v>4</v>
          </cell>
          <cell r="O110">
            <v>9</v>
          </cell>
          <cell r="P110">
            <v>2</v>
          </cell>
          <cell r="R110">
            <v>15</v>
          </cell>
          <cell r="S110">
            <v>40</v>
          </cell>
        </row>
        <row r="111">
          <cell r="B111" t="str">
            <v>E022-01-2151/2020</v>
          </cell>
          <cell r="C111" t="str">
            <v>MILTON KIAI MWANGI</v>
          </cell>
          <cell r="D111">
            <v>6</v>
          </cell>
          <cell r="E111">
            <v>7</v>
          </cell>
          <cell r="G111">
            <v>13</v>
          </cell>
          <cell r="H111">
            <v>5</v>
          </cell>
          <cell r="I111">
            <v>4</v>
          </cell>
          <cell r="K111">
            <v>9</v>
          </cell>
          <cell r="L111">
            <v>22</v>
          </cell>
          <cell r="M111">
            <v>6</v>
          </cell>
          <cell r="P111">
            <v>5</v>
          </cell>
          <cell r="Q111">
            <v>7</v>
          </cell>
          <cell r="R111">
            <v>18</v>
          </cell>
          <cell r="S111">
            <v>40</v>
          </cell>
        </row>
        <row r="112">
          <cell r="B112" t="str">
            <v>E022-01-2174/2020</v>
          </cell>
          <cell r="C112" t="str">
            <v>BRENDAN JESSE OCHIENG</v>
          </cell>
          <cell r="D112">
            <v>3</v>
          </cell>
          <cell r="G112">
            <v>3</v>
          </cell>
          <cell r="K112">
            <v>0</v>
          </cell>
          <cell r="L112">
            <v>3</v>
          </cell>
          <cell r="R112" t="str">
            <v/>
          </cell>
          <cell r="S112">
            <v>3</v>
          </cell>
        </row>
        <row r="113">
          <cell r="B113" t="str">
            <v>E022-01-2192/2020</v>
          </cell>
          <cell r="C113" t="str">
            <v>MARK WAITIKI THUO</v>
          </cell>
          <cell r="D113">
            <v>1</v>
          </cell>
          <cell r="E113">
            <v>2</v>
          </cell>
          <cell r="G113">
            <v>3</v>
          </cell>
          <cell r="H113">
            <v>3</v>
          </cell>
          <cell r="I113">
            <v>4</v>
          </cell>
          <cell r="K113">
            <v>7</v>
          </cell>
          <cell r="L113">
            <v>10</v>
          </cell>
          <cell r="M113">
            <v>5</v>
          </cell>
          <cell r="N113">
            <v>4</v>
          </cell>
          <cell r="O113">
            <v>3</v>
          </cell>
          <cell r="R113">
            <v>12</v>
          </cell>
          <cell r="S113">
            <v>22</v>
          </cell>
        </row>
        <row r="114">
          <cell r="B114" t="str">
            <v>E022-01-2283/2020</v>
          </cell>
          <cell r="C114" t="str">
            <v>KENNETH WAMBUI</v>
          </cell>
          <cell r="D114">
            <v>2</v>
          </cell>
          <cell r="E114">
            <v>4</v>
          </cell>
          <cell r="G114">
            <v>6</v>
          </cell>
          <cell r="H114">
            <v>5</v>
          </cell>
          <cell r="I114">
            <v>4</v>
          </cell>
          <cell r="K114">
            <v>9</v>
          </cell>
          <cell r="L114">
            <v>15</v>
          </cell>
          <cell r="M114">
            <v>4</v>
          </cell>
          <cell r="P114">
            <v>5</v>
          </cell>
          <cell r="Q114">
            <v>2</v>
          </cell>
          <cell r="R114">
            <v>11</v>
          </cell>
          <cell r="S114">
            <v>26</v>
          </cell>
        </row>
        <row r="115">
          <cell r="B115" t="str">
            <v>E022-01-2325/2020</v>
          </cell>
          <cell r="C115" t="str">
            <v>ELSIE SANG CHEROP</v>
          </cell>
          <cell r="D115">
            <v>3</v>
          </cell>
          <cell r="E115">
            <v>7</v>
          </cell>
          <cell r="G115">
            <v>10</v>
          </cell>
          <cell r="H115">
            <v>5</v>
          </cell>
          <cell r="I115">
            <v>4</v>
          </cell>
          <cell r="K115">
            <v>9</v>
          </cell>
          <cell r="L115">
            <v>19</v>
          </cell>
          <cell r="M115">
            <v>12</v>
          </cell>
          <cell r="O115">
            <v>8</v>
          </cell>
          <cell r="Q115">
            <v>17</v>
          </cell>
          <cell r="R115">
            <v>37</v>
          </cell>
          <cell r="S115">
            <v>56</v>
          </cell>
        </row>
        <row r="116">
          <cell r="B116" t="str">
            <v>E022-01-2347/2020</v>
          </cell>
          <cell r="C116" t="str">
            <v>MBARAK MUHAMUD</v>
          </cell>
          <cell r="D116">
            <v>7</v>
          </cell>
          <cell r="E116">
            <v>4</v>
          </cell>
          <cell r="G116">
            <v>11</v>
          </cell>
          <cell r="H116">
            <v>5</v>
          </cell>
          <cell r="I116">
            <v>4</v>
          </cell>
          <cell r="K116">
            <v>9</v>
          </cell>
          <cell r="L116">
            <v>20</v>
          </cell>
          <cell r="M116">
            <v>17</v>
          </cell>
          <cell r="N116">
            <v>9</v>
          </cell>
          <cell r="O116">
            <v>13</v>
          </cell>
          <cell r="R116">
            <v>39</v>
          </cell>
          <cell r="S116">
            <v>59</v>
          </cell>
        </row>
        <row r="117">
          <cell r="B117" t="str">
            <v>E022-01-2385/2019</v>
          </cell>
          <cell r="C117" t="str">
            <v>BERNARD KIMANI MUIGWE</v>
          </cell>
          <cell r="D117">
            <v>4</v>
          </cell>
          <cell r="E117">
            <v>7</v>
          </cell>
          <cell r="G117">
            <v>11</v>
          </cell>
          <cell r="H117">
            <v>5</v>
          </cell>
          <cell r="I117">
            <v>5</v>
          </cell>
          <cell r="K117">
            <v>10</v>
          </cell>
          <cell r="L117">
            <v>21</v>
          </cell>
          <cell r="M117">
            <v>10</v>
          </cell>
          <cell r="O117">
            <v>12</v>
          </cell>
          <cell r="Q117">
            <v>7</v>
          </cell>
          <cell r="R117">
            <v>29</v>
          </cell>
          <cell r="S117">
            <v>50</v>
          </cell>
        </row>
        <row r="118">
          <cell r="B118" t="str">
            <v>E022-01-2454/2020</v>
          </cell>
          <cell r="C118" t="str">
            <v>PETER NDIBA</v>
          </cell>
          <cell r="D118">
            <v>7</v>
          </cell>
          <cell r="E118">
            <v>6</v>
          </cell>
          <cell r="G118">
            <v>13</v>
          </cell>
          <cell r="H118">
            <v>5</v>
          </cell>
          <cell r="I118">
            <v>4</v>
          </cell>
          <cell r="K118">
            <v>9</v>
          </cell>
          <cell r="L118">
            <v>22</v>
          </cell>
          <cell r="M118">
            <v>3</v>
          </cell>
          <cell r="P118">
            <v>7</v>
          </cell>
          <cell r="Q118">
            <v>10</v>
          </cell>
          <cell r="R118">
            <v>20</v>
          </cell>
          <cell r="S118">
            <v>42</v>
          </cell>
        </row>
        <row r="119">
          <cell r="B119" t="str">
            <v>E022-01-2608/2020</v>
          </cell>
          <cell r="C119" t="str">
            <v>MARTIN IRUNGU MWANGI</v>
          </cell>
          <cell r="D119">
            <v>10</v>
          </cell>
          <cell r="E119">
            <v>8</v>
          </cell>
          <cell r="G119">
            <v>18</v>
          </cell>
          <cell r="H119">
            <v>5</v>
          </cell>
          <cell r="I119">
            <v>4</v>
          </cell>
          <cell r="K119">
            <v>9</v>
          </cell>
          <cell r="L119">
            <v>27</v>
          </cell>
          <cell r="M119">
            <v>18</v>
          </cell>
          <cell r="N119">
            <v>20</v>
          </cell>
          <cell r="Q119">
            <v>14</v>
          </cell>
          <cell r="R119">
            <v>52</v>
          </cell>
          <cell r="S119">
            <v>79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s"/>
      <sheetName val="missing"/>
    </sheetNames>
    <sheetDataSet>
      <sheetData sheetId="0" refreshError="1">
        <row r="2">
          <cell r="D2" t="str">
            <v>E022-01-1035/2020</v>
          </cell>
          <cell r="E2">
            <v>77</v>
          </cell>
          <cell r="F2">
            <v>164</v>
          </cell>
          <cell r="G2">
            <v>80.333333333333329</v>
          </cell>
        </row>
        <row r="3">
          <cell r="D3" t="str">
            <v>E022-01-1027/2020</v>
          </cell>
          <cell r="E3">
            <v>78</v>
          </cell>
          <cell r="F3">
            <v>194</v>
          </cell>
          <cell r="G3">
            <v>90.666666666666657</v>
          </cell>
        </row>
        <row r="4">
          <cell r="D4" t="str">
            <v>E022-01-2113/2020</v>
          </cell>
          <cell r="E4">
            <v>81</v>
          </cell>
          <cell r="F4">
            <v>190</v>
          </cell>
          <cell r="G4">
            <v>90.333333333333329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D6" t="str">
            <v>E022-01-1089/2020</v>
          </cell>
          <cell r="E6">
            <v>73</v>
          </cell>
          <cell r="F6" t="str">
            <v>146</v>
          </cell>
          <cell r="G6">
            <v>73</v>
          </cell>
        </row>
        <row r="7">
          <cell r="D7" t="str">
            <v>E022-01-1043/2020</v>
          </cell>
          <cell r="E7">
            <v>82</v>
          </cell>
          <cell r="F7">
            <v>172</v>
          </cell>
          <cell r="G7">
            <v>84.666666666666671</v>
          </cell>
        </row>
        <row r="8">
          <cell r="D8" t="str">
            <v>E022-01-1047/2020</v>
          </cell>
          <cell r="E8">
            <v>81</v>
          </cell>
          <cell r="F8">
            <v>186</v>
          </cell>
          <cell r="G8">
            <v>89</v>
          </cell>
        </row>
        <row r="9">
          <cell r="D9" t="str">
            <v>E022-01-1072/2020</v>
          </cell>
          <cell r="E9">
            <v>73</v>
          </cell>
          <cell r="F9">
            <v>196</v>
          </cell>
          <cell r="G9">
            <v>89.666666666666657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D11" t="str">
            <v>E022-01-1070/2020</v>
          </cell>
          <cell r="E11">
            <v>75</v>
          </cell>
          <cell r="F11">
            <v>196</v>
          </cell>
          <cell r="G11">
            <v>90.333333333333329</v>
          </cell>
        </row>
        <row r="12">
          <cell r="D12" t="str">
            <v>E022-01-1049/2020</v>
          </cell>
          <cell r="E12">
            <v>0</v>
          </cell>
          <cell r="F12">
            <v>0</v>
          </cell>
          <cell r="G12">
            <v>0</v>
          </cell>
        </row>
        <row r="13">
          <cell r="D13" t="str">
            <v>E022-01-1065/2020</v>
          </cell>
          <cell r="E13">
            <v>73</v>
          </cell>
          <cell r="F13">
            <v>190</v>
          </cell>
          <cell r="G13">
            <v>87.666666666666671</v>
          </cell>
        </row>
        <row r="14">
          <cell r="D14" t="str">
            <v>E022-01-1058/2020</v>
          </cell>
          <cell r="E14">
            <v>79</v>
          </cell>
          <cell r="F14">
            <v>164</v>
          </cell>
          <cell r="G14">
            <v>81</v>
          </cell>
        </row>
        <row r="15">
          <cell r="D15" t="str">
            <v>E022-01-1053/2020</v>
          </cell>
          <cell r="E15">
            <v>0</v>
          </cell>
          <cell r="F15">
            <v>0</v>
          </cell>
          <cell r="G15">
            <v>0</v>
          </cell>
        </row>
        <row r="16">
          <cell r="D16" t="str">
            <v>E022-01-1163/2020</v>
          </cell>
          <cell r="E16">
            <v>74</v>
          </cell>
          <cell r="F16">
            <v>182</v>
          </cell>
          <cell r="G16">
            <v>85.333333333333343</v>
          </cell>
        </row>
        <row r="17">
          <cell r="D17" t="str">
            <v>E022-01-1017/2020</v>
          </cell>
          <cell r="E17">
            <v>65</v>
          </cell>
          <cell r="F17">
            <v>200</v>
          </cell>
          <cell r="G17">
            <v>88.333333333333329</v>
          </cell>
        </row>
        <row r="18">
          <cell r="D18" t="str">
            <v>E022-01-1048/2020</v>
          </cell>
          <cell r="E18">
            <v>75</v>
          </cell>
          <cell r="F18">
            <v>164</v>
          </cell>
          <cell r="G18">
            <v>79.666666666666657</v>
          </cell>
        </row>
        <row r="19">
          <cell r="D19" t="str">
            <v>E022-01-1021/2020</v>
          </cell>
          <cell r="E19">
            <v>83</v>
          </cell>
          <cell r="F19">
            <v>188</v>
          </cell>
          <cell r="G19">
            <v>90.333333333333329</v>
          </cell>
        </row>
        <row r="20">
          <cell r="D20" t="str">
            <v>E022-01-1081/2020</v>
          </cell>
          <cell r="E20">
            <v>81</v>
          </cell>
          <cell r="F20">
            <v>184</v>
          </cell>
          <cell r="G20">
            <v>88.333333333333329</v>
          </cell>
        </row>
        <row r="21">
          <cell r="D21" t="str">
            <v>E022-01-1030/2020</v>
          </cell>
          <cell r="E21">
            <v>73</v>
          </cell>
          <cell r="F21">
            <v>186</v>
          </cell>
          <cell r="G21">
            <v>86.333333333333329</v>
          </cell>
        </row>
        <row r="22">
          <cell r="D22" t="str">
            <v>E022-01-1015/2020</v>
          </cell>
          <cell r="E22">
            <v>0</v>
          </cell>
          <cell r="F22">
            <v>0</v>
          </cell>
          <cell r="G22">
            <v>0</v>
          </cell>
        </row>
        <row r="23">
          <cell r="D23" t="str">
            <v>E022-01-1026/2020</v>
          </cell>
          <cell r="E23">
            <v>61</v>
          </cell>
          <cell r="F23">
            <v>130</v>
          </cell>
          <cell r="G23">
            <v>63.666666666666671</v>
          </cell>
        </row>
        <row r="24">
          <cell r="D24" t="str">
            <v>E022-01-1075/2020</v>
          </cell>
          <cell r="E24">
            <v>68</v>
          </cell>
          <cell r="F24">
            <v>116</v>
          </cell>
          <cell r="G24">
            <v>61.333333333333329</v>
          </cell>
        </row>
        <row r="25">
          <cell r="D25" t="str">
            <v>E022-01-1032/2020</v>
          </cell>
          <cell r="E25">
            <v>64</v>
          </cell>
          <cell r="F25" t="str">
            <v>152</v>
          </cell>
          <cell r="G25">
            <v>72</v>
          </cell>
        </row>
        <row r="26">
          <cell r="D26" t="str">
            <v>E022-01-1087/2020</v>
          </cell>
          <cell r="E26">
            <v>77</v>
          </cell>
          <cell r="F26">
            <v>192</v>
          </cell>
          <cell r="G26">
            <v>89.666666666666657</v>
          </cell>
        </row>
        <row r="27">
          <cell r="D27" t="str">
            <v>E022-01-1077/2020</v>
          </cell>
          <cell r="E27">
            <v>81</v>
          </cell>
          <cell r="F27">
            <v>188</v>
          </cell>
          <cell r="G27">
            <v>89.666666666666657</v>
          </cell>
        </row>
        <row r="28">
          <cell r="D28" t="str">
            <v>E022-01-1067/2020</v>
          </cell>
          <cell r="E28">
            <v>77</v>
          </cell>
          <cell r="F28">
            <v>184</v>
          </cell>
          <cell r="G28">
            <v>87</v>
          </cell>
        </row>
        <row r="29">
          <cell r="D29" t="str">
            <v>E022-01-1029/2020</v>
          </cell>
          <cell r="E29">
            <v>75</v>
          </cell>
          <cell r="F29">
            <v>164</v>
          </cell>
          <cell r="G29">
            <v>79.666666666666657</v>
          </cell>
        </row>
        <row r="30">
          <cell r="D30" t="str">
            <v>E022-01-1022/2020</v>
          </cell>
          <cell r="E30">
            <v>82</v>
          </cell>
          <cell r="F30">
            <v>164</v>
          </cell>
          <cell r="G30">
            <v>82</v>
          </cell>
        </row>
        <row r="31">
          <cell r="D31" t="str">
            <v>E022-01-1066/2020</v>
          </cell>
          <cell r="E31">
            <v>84</v>
          </cell>
          <cell r="F31">
            <v>188</v>
          </cell>
          <cell r="G31">
            <v>90.666666666666657</v>
          </cell>
        </row>
        <row r="32">
          <cell r="D32" t="str">
            <v>E022-01-1090/2020</v>
          </cell>
          <cell r="E32">
            <v>76</v>
          </cell>
          <cell r="F32">
            <v>190</v>
          </cell>
          <cell r="G32">
            <v>88.666666666666671</v>
          </cell>
        </row>
        <row r="33">
          <cell r="D33" t="str">
            <v>E022-01-2333/2020</v>
          </cell>
          <cell r="E33">
            <v>0</v>
          </cell>
          <cell r="F33">
            <v>0</v>
          </cell>
          <cell r="G33">
            <v>0</v>
          </cell>
        </row>
        <row r="34">
          <cell r="D34" t="str">
            <v>E022-01-1037/2020</v>
          </cell>
          <cell r="E34">
            <v>0</v>
          </cell>
          <cell r="F34">
            <v>0</v>
          </cell>
          <cell r="G34">
            <v>0</v>
          </cell>
        </row>
        <row r="35">
          <cell r="D35" t="str">
            <v>E022-01-1594/2020</v>
          </cell>
          <cell r="E35">
            <v>0</v>
          </cell>
          <cell r="F35">
            <v>188</v>
          </cell>
          <cell r="G35">
            <v>62.666666666666671</v>
          </cell>
        </row>
        <row r="36">
          <cell r="D36" t="str">
            <v>E022-01-1024/2020</v>
          </cell>
          <cell r="E36">
            <v>75</v>
          </cell>
          <cell r="F36">
            <v>186</v>
          </cell>
          <cell r="G36">
            <v>87</v>
          </cell>
        </row>
        <row r="37">
          <cell r="D37" t="str">
            <v>E022-01-1014/2020</v>
          </cell>
          <cell r="E37">
            <v>71</v>
          </cell>
          <cell r="F37">
            <v>174</v>
          </cell>
          <cell r="G37">
            <v>81.666666666666671</v>
          </cell>
        </row>
        <row r="38">
          <cell r="D38" t="str">
            <v>E022-01-1088/2020</v>
          </cell>
          <cell r="E38">
            <v>0</v>
          </cell>
          <cell r="F38">
            <v>0</v>
          </cell>
          <cell r="G38">
            <v>0</v>
          </cell>
        </row>
        <row r="39">
          <cell r="D39" t="str">
            <v>E022-01-0710/2017</v>
          </cell>
          <cell r="E39">
            <v>87</v>
          </cell>
          <cell r="F39">
            <v>156</v>
          </cell>
          <cell r="G39">
            <v>81</v>
          </cell>
        </row>
        <row r="40">
          <cell r="D40" t="str">
            <v>E022-01-0935/2020</v>
          </cell>
          <cell r="E40">
            <v>75</v>
          </cell>
          <cell r="F40">
            <v>186</v>
          </cell>
          <cell r="G40">
            <v>87</v>
          </cell>
        </row>
        <row r="41">
          <cell r="D41" t="str">
            <v>e022-01-1031/2020</v>
          </cell>
          <cell r="E41">
            <v>83</v>
          </cell>
          <cell r="F41">
            <v>196</v>
          </cell>
          <cell r="G41">
            <v>93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</row>
        <row r="43">
          <cell r="D43" t="str">
            <v>E022-01-0798/2019</v>
          </cell>
          <cell r="E43">
            <v>77</v>
          </cell>
          <cell r="F43">
            <v>194</v>
          </cell>
          <cell r="G43">
            <v>90.333333333333329</v>
          </cell>
        </row>
        <row r="44">
          <cell r="D44" t="str">
            <v>E022-01-1038/2020</v>
          </cell>
          <cell r="E44">
            <v>81</v>
          </cell>
          <cell r="F44">
            <v>194</v>
          </cell>
          <cell r="G44">
            <v>91.666666666666657</v>
          </cell>
        </row>
        <row r="45">
          <cell r="D45" t="str">
            <v>E022-01-1071/2020</v>
          </cell>
          <cell r="E45" t="str">
            <v>67</v>
          </cell>
          <cell r="F45" t="str">
            <v>158</v>
          </cell>
          <cell r="G45">
            <v>75</v>
          </cell>
        </row>
        <row r="46">
          <cell r="D46" t="str">
            <v>E022-01-2108/2020</v>
          </cell>
          <cell r="E46">
            <v>80</v>
          </cell>
          <cell r="F46">
            <v>138</v>
          </cell>
          <cell r="G46">
            <v>72.666666666666671</v>
          </cell>
        </row>
        <row r="47">
          <cell r="D47" t="str">
            <v>E022-01-1057/2020</v>
          </cell>
          <cell r="E47">
            <v>73</v>
          </cell>
          <cell r="F47">
            <v>180</v>
          </cell>
          <cell r="G47">
            <v>84.333333333333343</v>
          </cell>
        </row>
        <row r="48">
          <cell r="D48" t="str">
            <v>E022-01-1078/2020</v>
          </cell>
          <cell r="E48">
            <v>69</v>
          </cell>
          <cell r="F48">
            <v>194</v>
          </cell>
          <cell r="G48">
            <v>87.666666666666671</v>
          </cell>
        </row>
        <row r="49">
          <cell r="D49" t="str">
            <v>E022-01-2420/2020</v>
          </cell>
          <cell r="E49">
            <v>0</v>
          </cell>
          <cell r="F49">
            <v>0</v>
          </cell>
          <cell r="G49">
            <v>0</v>
          </cell>
        </row>
        <row r="50">
          <cell r="D50" t="str">
            <v>E022-01-1074/2020</v>
          </cell>
          <cell r="E50">
            <v>81</v>
          </cell>
          <cell r="F50">
            <v>166</v>
          </cell>
          <cell r="G50">
            <v>82.333333333333343</v>
          </cell>
        </row>
        <row r="51">
          <cell r="D51" t="str">
            <v>E022-01-1062/2020</v>
          </cell>
          <cell r="E51">
            <v>79</v>
          </cell>
          <cell r="F51" t="str">
            <v>164</v>
          </cell>
          <cell r="G51">
            <v>81</v>
          </cell>
        </row>
        <row r="52">
          <cell r="D52" t="str">
            <v>E022-01-1097/2018</v>
          </cell>
          <cell r="E52">
            <v>0</v>
          </cell>
          <cell r="F52">
            <v>0</v>
          </cell>
          <cell r="G52">
            <v>0</v>
          </cell>
        </row>
        <row r="53">
          <cell r="D53" t="str">
            <v>E022-01-1039/2020</v>
          </cell>
          <cell r="E53">
            <v>0</v>
          </cell>
          <cell r="F53">
            <v>0</v>
          </cell>
          <cell r="G53">
            <v>0</v>
          </cell>
        </row>
        <row r="54">
          <cell r="D54" t="str">
            <v>E022-01-2347/2020</v>
          </cell>
          <cell r="E54">
            <v>80</v>
          </cell>
          <cell r="F54">
            <v>164</v>
          </cell>
          <cell r="G54">
            <v>81.333333333333329</v>
          </cell>
        </row>
        <row r="55">
          <cell r="D55" t="str">
            <v>E022-001-2069/2018</v>
          </cell>
          <cell r="E55">
            <v>47</v>
          </cell>
          <cell r="F55">
            <v>164</v>
          </cell>
          <cell r="G55">
            <v>70.333333333333343</v>
          </cell>
        </row>
        <row r="56">
          <cell r="D56" t="str">
            <v>E022-01-1045/2020</v>
          </cell>
          <cell r="E56">
            <v>78</v>
          </cell>
          <cell r="F56">
            <v>190</v>
          </cell>
          <cell r="G56">
            <v>89.333333333333329</v>
          </cell>
        </row>
        <row r="57">
          <cell r="D57" t="str">
            <v>E022-01-0866/2019</v>
          </cell>
          <cell r="E57">
            <v>65</v>
          </cell>
          <cell r="F57">
            <v>158</v>
          </cell>
          <cell r="G57">
            <v>74.333333333333329</v>
          </cell>
        </row>
        <row r="58">
          <cell r="D58" t="str">
            <v>E022-01-1080/2020</v>
          </cell>
          <cell r="E58">
            <v>84</v>
          </cell>
          <cell r="F58">
            <v>162</v>
          </cell>
          <cell r="G58">
            <v>82</v>
          </cell>
        </row>
        <row r="59">
          <cell r="D59" t="str">
            <v>E022-01-1028/2020</v>
          </cell>
          <cell r="E59">
            <v>79</v>
          </cell>
          <cell r="F59">
            <v>148</v>
          </cell>
          <cell r="G59">
            <v>75.666666666666671</v>
          </cell>
        </row>
        <row r="60">
          <cell r="D60" t="str">
            <v>E022-01-1012/2020</v>
          </cell>
          <cell r="E60">
            <v>0</v>
          </cell>
          <cell r="F60">
            <v>0</v>
          </cell>
          <cell r="G60">
            <v>0</v>
          </cell>
        </row>
        <row r="61">
          <cell r="D61" t="str">
            <v>E023-01-0845/2019</v>
          </cell>
          <cell r="E61" t="str">
            <v>65</v>
          </cell>
          <cell r="F61" t="str">
            <v>182</v>
          </cell>
          <cell r="G61">
            <v>82.333333333333343</v>
          </cell>
        </row>
        <row r="62">
          <cell r="D62" t="str">
            <v>E022-01-1051/2020</v>
          </cell>
          <cell r="E62">
            <v>0</v>
          </cell>
          <cell r="F62">
            <v>0</v>
          </cell>
          <cell r="G62">
            <v>0</v>
          </cell>
        </row>
        <row r="63">
          <cell r="D63" t="str">
            <v>E022-01-1056/2020</v>
          </cell>
          <cell r="E63">
            <v>78</v>
          </cell>
          <cell r="F63">
            <v>178</v>
          </cell>
          <cell r="G63">
            <v>85.333333333333343</v>
          </cell>
        </row>
        <row r="64">
          <cell r="D64" t="str">
            <v>E022-01-1036/2020</v>
          </cell>
          <cell r="E64">
            <v>0</v>
          </cell>
          <cell r="F64">
            <v>0</v>
          </cell>
          <cell r="G64">
            <v>0</v>
          </cell>
        </row>
        <row r="65">
          <cell r="D65" t="str">
            <v>E022-01-1016/2020</v>
          </cell>
          <cell r="E65">
            <v>0</v>
          </cell>
          <cell r="F65">
            <v>200</v>
          </cell>
          <cell r="G65">
            <v>66.666666666666657</v>
          </cell>
        </row>
        <row r="66">
          <cell r="D66" t="str">
            <v>E022-01-1041/2020</v>
          </cell>
          <cell r="E66">
            <v>0</v>
          </cell>
          <cell r="F66">
            <v>194</v>
          </cell>
          <cell r="G66">
            <v>64.666666666666657</v>
          </cell>
        </row>
        <row r="67">
          <cell r="D67" t="str">
            <v>E022-01-2385/2019</v>
          </cell>
          <cell r="E67">
            <v>79</v>
          </cell>
          <cell r="F67">
            <v>180</v>
          </cell>
          <cell r="G67">
            <v>86.333333333333329</v>
          </cell>
        </row>
        <row r="68">
          <cell r="D68" t="str">
            <v>e022-01-2454/2020</v>
          </cell>
          <cell r="E68">
            <v>0</v>
          </cell>
          <cell r="F68">
            <v>178</v>
          </cell>
          <cell r="G68">
            <v>59.333333333333336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</row>
        <row r="70">
          <cell r="D70" t="str">
            <v>E022-01-2138/2020</v>
          </cell>
          <cell r="E70">
            <v>0</v>
          </cell>
          <cell r="F70">
            <v>0</v>
          </cell>
          <cell r="G70">
            <v>0</v>
          </cell>
        </row>
        <row r="71">
          <cell r="D71" t="str">
            <v>E022-01-1050/2020</v>
          </cell>
          <cell r="E71">
            <v>73</v>
          </cell>
          <cell r="F71">
            <v>182</v>
          </cell>
          <cell r="G71">
            <v>85</v>
          </cell>
        </row>
        <row r="72">
          <cell r="D72" t="str">
            <v>e022-01-2156/2020</v>
          </cell>
          <cell r="E72">
            <v>0</v>
          </cell>
          <cell r="F72">
            <v>0</v>
          </cell>
          <cell r="G72">
            <v>0</v>
          </cell>
        </row>
        <row r="73">
          <cell r="D73" t="str">
            <v>E022-01-1755/2018</v>
          </cell>
          <cell r="E73">
            <v>74</v>
          </cell>
          <cell r="F73" t="str">
            <v>104</v>
          </cell>
          <cell r="G73">
            <v>59.333333333333336</v>
          </cell>
        </row>
        <row r="74">
          <cell r="D74" t="str">
            <v>E022-01-1044/2020</v>
          </cell>
          <cell r="E74">
            <v>65</v>
          </cell>
          <cell r="F74">
            <v>182</v>
          </cell>
          <cell r="G74">
            <v>82.333333333333343</v>
          </cell>
        </row>
        <row r="75">
          <cell r="D75" t="str">
            <v>E022-01-1087/2018</v>
          </cell>
          <cell r="E75">
            <v>0</v>
          </cell>
          <cell r="F75" t="str">
            <v>148</v>
          </cell>
          <cell r="G75">
            <v>49.333333333333336</v>
          </cell>
        </row>
        <row r="76">
          <cell r="D76" t="str">
            <v>E022-01-1059/2020</v>
          </cell>
          <cell r="E76">
            <v>0</v>
          </cell>
          <cell r="F76">
            <v>0</v>
          </cell>
          <cell r="G76">
            <v>0</v>
          </cell>
        </row>
        <row r="77">
          <cell r="D77" t="str">
            <v>E022-01-2101/2020</v>
          </cell>
          <cell r="E77">
            <v>75</v>
          </cell>
          <cell r="F77">
            <v>164</v>
          </cell>
          <cell r="G77">
            <v>79.666666666666657</v>
          </cell>
        </row>
        <row r="78">
          <cell r="D78" t="str">
            <v>e022-01-2608/2020</v>
          </cell>
          <cell r="E78">
            <v>68</v>
          </cell>
          <cell r="F78">
            <v>174</v>
          </cell>
          <cell r="G78">
            <v>80.666666666666657</v>
          </cell>
        </row>
        <row r="79">
          <cell r="D79" t="str">
            <v>E022-01-2151/2020</v>
          </cell>
          <cell r="E79">
            <v>67</v>
          </cell>
          <cell r="F79">
            <v>178</v>
          </cell>
          <cell r="G79">
            <v>81.666666666666671</v>
          </cell>
        </row>
        <row r="80">
          <cell r="D80" t="str">
            <v>E022-01-2140/2020</v>
          </cell>
          <cell r="E80">
            <v>67</v>
          </cell>
          <cell r="F80">
            <v>170</v>
          </cell>
          <cell r="G80">
            <v>79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</row>
        <row r="82">
          <cell r="D82" t="str">
            <v>E022-01-1011/2020</v>
          </cell>
          <cell r="E82">
            <v>0</v>
          </cell>
          <cell r="F82">
            <v>0</v>
          </cell>
          <cell r="G82">
            <v>0</v>
          </cell>
        </row>
        <row r="83">
          <cell r="D83" t="str">
            <v>E022-01-0815/2019</v>
          </cell>
          <cell r="E83">
            <v>37</v>
          </cell>
          <cell r="F83" t="str">
            <v>140</v>
          </cell>
          <cell r="G83">
            <v>59</v>
          </cell>
        </row>
        <row r="84">
          <cell r="D84" t="str">
            <v>E022-01-1020/2020</v>
          </cell>
          <cell r="E84">
            <v>73</v>
          </cell>
          <cell r="F84">
            <v>180</v>
          </cell>
          <cell r="G84">
            <v>84.333333333333343</v>
          </cell>
        </row>
        <row r="85">
          <cell r="D85" t="str">
            <v>E022-01-2285/2020</v>
          </cell>
          <cell r="E85">
            <v>0</v>
          </cell>
          <cell r="F85">
            <v>0</v>
          </cell>
          <cell r="G85">
            <v>0</v>
          </cell>
        </row>
        <row r="86">
          <cell r="D86" t="str">
            <v>E022-01-0758/2019</v>
          </cell>
          <cell r="E86">
            <v>0</v>
          </cell>
          <cell r="F86">
            <v>186</v>
          </cell>
          <cell r="G86">
            <v>62</v>
          </cell>
        </row>
        <row r="87">
          <cell r="D87" t="str">
            <v>E022-01-1887/2018</v>
          </cell>
          <cell r="E87">
            <v>0</v>
          </cell>
          <cell r="F87">
            <v>0</v>
          </cell>
          <cell r="G87">
            <v>0</v>
          </cell>
        </row>
        <row r="88">
          <cell r="D88" t="str">
            <v>E022-01-1084/2020</v>
          </cell>
          <cell r="E88">
            <v>81</v>
          </cell>
          <cell r="F88">
            <v>164</v>
          </cell>
          <cell r="G88">
            <v>81.666666666666671</v>
          </cell>
        </row>
        <row r="89">
          <cell r="D89" t="str">
            <v>E022-01-0775/2019</v>
          </cell>
          <cell r="E89">
            <v>68</v>
          </cell>
          <cell r="F89">
            <v>190</v>
          </cell>
          <cell r="G89">
            <v>86</v>
          </cell>
        </row>
        <row r="90">
          <cell r="D90" t="str">
            <v>E022-01-1055/2020</v>
          </cell>
          <cell r="E90">
            <v>69</v>
          </cell>
          <cell r="F90">
            <v>180</v>
          </cell>
          <cell r="G90">
            <v>83</v>
          </cell>
        </row>
        <row r="91">
          <cell r="D91" t="str">
            <v>E022-01-0756/2019</v>
          </cell>
          <cell r="E91">
            <v>0</v>
          </cell>
          <cell r="F91">
            <v>0</v>
          </cell>
          <cell r="G91">
            <v>0</v>
          </cell>
        </row>
        <row r="92">
          <cell r="D92" t="str">
            <v>E022-01-1068/2020</v>
          </cell>
          <cell r="E92">
            <v>71</v>
          </cell>
          <cell r="F92">
            <v>192</v>
          </cell>
          <cell r="G92">
            <v>87.666666666666671</v>
          </cell>
        </row>
        <row r="93">
          <cell r="D93" t="str">
            <v>E022-01-1167/2020</v>
          </cell>
          <cell r="E93">
            <v>76</v>
          </cell>
          <cell r="F93">
            <v>196</v>
          </cell>
          <cell r="G93">
            <v>90.666666666666657</v>
          </cell>
        </row>
        <row r="94">
          <cell r="D94" t="str">
            <v>E022-01-0783/2019</v>
          </cell>
          <cell r="E94">
            <v>78</v>
          </cell>
          <cell r="F94">
            <v>164</v>
          </cell>
          <cell r="G94">
            <v>80.666666666666657</v>
          </cell>
        </row>
        <row r="95">
          <cell r="D95" t="str">
            <v>E022-01-2007/2019</v>
          </cell>
          <cell r="E95">
            <v>70</v>
          </cell>
          <cell r="F95" t="str">
            <v>124</v>
          </cell>
          <cell r="G95">
            <v>64.666666666666657</v>
          </cell>
        </row>
        <row r="96">
          <cell r="D96" t="str">
            <v>E022-01-0791/2019</v>
          </cell>
          <cell r="E96">
            <v>65</v>
          </cell>
          <cell r="F96" t="str">
            <v>140</v>
          </cell>
          <cell r="G96">
            <v>68.333333333333329</v>
          </cell>
        </row>
        <row r="97">
          <cell r="D97" t="str">
            <v>E022-01-1060/2020</v>
          </cell>
          <cell r="E97">
            <v>81</v>
          </cell>
          <cell r="F97">
            <v>186</v>
          </cell>
          <cell r="G97">
            <v>89</v>
          </cell>
        </row>
        <row r="98">
          <cell r="D98" t="str">
            <v>E022-01-2174/2020</v>
          </cell>
          <cell r="E98">
            <v>0</v>
          </cell>
          <cell r="F98">
            <v>0</v>
          </cell>
          <cell r="G98">
            <v>0</v>
          </cell>
        </row>
        <row r="99">
          <cell r="D99" t="str">
            <v>E022-01-1085/2020</v>
          </cell>
          <cell r="E99">
            <v>80</v>
          </cell>
          <cell r="F99">
            <v>190</v>
          </cell>
          <cell r="G99">
            <v>90</v>
          </cell>
        </row>
        <row r="100">
          <cell r="D100" t="str">
            <v>E022-01-1064/2020</v>
          </cell>
          <cell r="E100">
            <v>77</v>
          </cell>
          <cell r="F100">
            <v>172</v>
          </cell>
          <cell r="G100">
            <v>83</v>
          </cell>
        </row>
        <row r="101">
          <cell r="D101" t="str">
            <v>E022-01-1034/2020</v>
          </cell>
          <cell r="E101">
            <v>0</v>
          </cell>
          <cell r="F101">
            <v>0</v>
          </cell>
          <cell r="G101">
            <v>0</v>
          </cell>
        </row>
        <row r="102">
          <cell r="D102" t="str">
            <v>E022-01-1054/2020</v>
          </cell>
          <cell r="E102">
            <v>78</v>
          </cell>
          <cell r="F102">
            <v>192</v>
          </cell>
          <cell r="G102">
            <v>90</v>
          </cell>
        </row>
        <row r="103">
          <cell r="D103" t="str">
            <v>E022-01-1083/2020</v>
          </cell>
          <cell r="E103">
            <v>73</v>
          </cell>
          <cell r="F103">
            <v>196</v>
          </cell>
          <cell r="G103">
            <v>89.666666666666657</v>
          </cell>
        </row>
        <row r="104">
          <cell r="D104" t="str">
            <v>E022-01-1082/2020</v>
          </cell>
          <cell r="E104">
            <v>81</v>
          </cell>
          <cell r="F104">
            <v>164</v>
          </cell>
          <cell r="G104">
            <v>81.666666666666671</v>
          </cell>
        </row>
        <row r="105">
          <cell r="D105" t="str">
            <v>E022-01-1069/2020</v>
          </cell>
          <cell r="E105">
            <v>85</v>
          </cell>
          <cell r="F105">
            <v>188</v>
          </cell>
          <cell r="G105">
            <v>91</v>
          </cell>
        </row>
        <row r="106">
          <cell r="D106" t="str">
            <v>E022-01-1086/2020</v>
          </cell>
          <cell r="E106">
            <v>78</v>
          </cell>
          <cell r="F106">
            <v>160</v>
          </cell>
          <cell r="G106">
            <v>79.333333333333329</v>
          </cell>
        </row>
        <row r="107">
          <cell r="D107" t="str">
            <v>E022-01-1046/2020</v>
          </cell>
          <cell r="E107">
            <v>77</v>
          </cell>
          <cell r="F107">
            <v>188</v>
          </cell>
          <cell r="G107">
            <v>88.333333333333329</v>
          </cell>
        </row>
        <row r="108">
          <cell r="D108" t="str">
            <v>E022-01-1040/2020</v>
          </cell>
          <cell r="E108">
            <v>79</v>
          </cell>
          <cell r="F108">
            <v>164</v>
          </cell>
          <cell r="G108">
            <v>81</v>
          </cell>
        </row>
        <row r="109">
          <cell r="D109" t="str">
            <v>E023-01-1096/2020</v>
          </cell>
          <cell r="E109">
            <v>0</v>
          </cell>
          <cell r="F109">
            <v>0</v>
          </cell>
          <cell r="G109">
            <v>0</v>
          </cell>
        </row>
        <row r="110">
          <cell r="D110" t="str">
            <v>E022-01-2325/2020</v>
          </cell>
          <cell r="E110">
            <v>73</v>
          </cell>
          <cell r="F110">
            <v>186</v>
          </cell>
          <cell r="G110">
            <v>86.333333333333329</v>
          </cell>
        </row>
        <row r="111">
          <cell r="D111" t="str">
            <v>E022-01-1079/2020</v>
          </cell>
          <cell r="E111">
            <v>81</v>
          </cell>
          <cell r="F111">
            <v>186</v>
          </cell>
          <cell r="G111">
            <v>89</v>
          </cell>
        </row>
        <row r="112">
          <cell r="D112" t="str">
            <v>E022-01-1033/2020</v>
          </cell>
          <cell r="E112">
            <v>65</v>
          </cell>
          <cell r="F112">
            <v>200</v>
          </cell>
          <cell r="G112">
            <v>88.333333333333329</v>
          </cell>
        </row>
        <row r="113">
          <cell r="D113" t="str">
            <v>E022-01-1042/2020</v>
          </cell>
          <cell r="E113">
            <v>74</v>
          </cell>
          <cell r="F113">
            <v>186</v>
          </cell>
          <cell r="G113">
            <v>86.666666666666671</v>
          </cell>
        </row>
        <row r="114">
          <cell r="D114" t="str">
            <v>E022-01-1013/2020</v>
          </cell>
          <cell r="E114">
            <v>79</v>
          </cell>
          <cell r="F114">
            <v>190</v>
          </cell>
          <cell r="G114">
            <v>89.666666666666657</v>
          </cell>
        </row>
        <row r="115">
          <cell r="D115" t="str">
            <v>E022-01-0776/2019</v>
          </cell>
          <cell r="E115">
            <v>74</v>
          </cell>
          <cell r="F115">
            <v>196</v>
          </cell>
          <cell r="G115">
            <v>90</v>
          </cell>
        </row>
        <row r="116">
          <cell r="D116" t="str">
            <v>E022-01-1063/2020</v>
          </cell>
          <cell r="E116">
            <v>79</v>
          </cell>
          <cell r="F116" t="str">
            <v>194</v>
          </cell>
          <cell r="G116">
            <v>91</v>
          </cell>
        </row>
        <row r="117">
          <cell r="D117" t="str">
            <v>E022-01-1052/2020</v>
          </cell>
          <cell r="E117">
            <v>68</v>
          </cell>
          <cell r="F117">
            <v>182</v>
          </cell>
          <cell r="G117">
            <v>83.333333333333343</v>
          </cell>
        </row>
        <row r="118">
          <cell r="D118" t="str">
            <v>E022-01-1076/2020</v>
          </cell>
          <cell r="E118">
            <v>71</v>
          </cell>
          <cell r="F118">
            <v>198</v>
          </cell>
          <cell r="G118">
            <v>89.666666666666657</v>
          </cell>
        </row>
        <row r="119">
          <cell r="D119" t="str">
            <v>E022-01-2626/2020</v>
          </cell>
          <cell r="E119">
            <v>0</v>
          </cell>
          <cell r="F119">
            <v>0</v>
          </cell>
          <cell r="G119">
            <v>0</v>
          </cell>
        </row>
        <row r="120">
          <cell r="D120" t="str">
            <v>e022-01-2192/2020</v>
          </cell>
          <cell r="E120">
            <v>21</v>
          </cell>
          <cell r="F120">
            <v>186</v>
          </cell>
          <cell r="G120">
            <v>69</v>
          </cell>
        </row>
        <row r="121">
          <cell r="D121" t="str">
            <v>E022-01-2283/2020</v>
          </cell>
          <cell r="E121">
            <v>65</v>
          </cell>
          <cell r="F121">
            <v>130</v>
          </cell>
          <cell r="G121">
            <v>65</v>
          </cell>
        </row>
        <row r="122">
          <cell r="D122" t="str">
            <v>E022-01-0754/2019</v>
          </cell>
          <cell r="E122">
            <v>64</v>
          </cell>
          <cell r="F122" t="str">
            <v>148</v>
          </cell>
          <cell r="G122">
            <v>70.666666666666671</v>
          </cell>
        </row>
        <row r="123">
          <cell r="D123" t="str">
            <v>E022-01-2222/2020</v>
          </cell>
          <cell r="E123">
            <v>0</v>
          </cell>
          <cell r="F123">
            <v>0</v>
          </cell>
          <cell r="G123">
            <v>0</v>
          </cell>
        </row>
        <row r="124">
          <cell r="D124" t="str">
            <v>E022-01-1025/2020</v>
          </cell>
          <cell r="E124">
            <v>80</v>
          </cell>
          <cell r="F124">
            <v>192</v>
          </cell>
          <cell r="G124">
            <v>90.666666666666657</v>
          </cell>
        </row>
        <row r="125">
          <cell r="D125" t="str">
            <v>E022-01-0810/2019</v>
          </cell>
          <cell r="E125">
            <v>70</v>
          </cell>
          <cell r="F125" t="str">
            <v>134</v>
          </cell>
          <cell r="G125">
            <v>68</v>
          </cell>
        </row>
        <row r="126">
          <cell r="D126" t="str">
            <v>E022-01-1061/2020</v>
          </cell>
          <cell r="E126">
            <v>76</v>
          </cell>
          <cell r="F126">
            <v>192</v>
          </cell>
          <cell r="G126">
            <v>89.333333333333329</v>
          </cell>
        </row>
        <row r="127">
          <cell r="D127" t="str">
            <v>E022-01-1019/2020</v>
          </cell>
          <cell r="E127" t="str">
            <v>70</v>
          </cell>
          <cell r="F127" t="str">
            <v>184</v>
          </cell>
          <cell r="G127">
            <v>84.666666666666671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 CMS"/>
      <sheetName val="CF&amp;ER"/>
      <sheetName val="EMT 2102"/>
      <sheetName val="EEE 3101"/>
      <sheetName val="EMT 2103"/>
      <sheetName val="SMA 2232"/>
      <sheetName val="EMT 2201"/>
      <sheetName val="EMT 2202"/>
      <sheetName val="EMT 2203"/>
      <sheetName val="EMT 2204"/>
      <sheetName val="EMT 2205"/>
      <sheetName val="SMA 3144"/>
      <sheetName val="SMA 2119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E022-01-2298/2019</v>
          </cell>
          <cell r="B2">
            <v>19</v>
          </cell>
          <cell r="D2">
            <v>14</v>
          </cell>
          <cell r="E2">
            <v>6</v>
          </cell>
          <cell r="G2">
            <v>39</v>
          </cell>
          <cell r="H2">
            <v>55.714285714285715</v>
          </cell>
        </row>
        <row r="3">
          <cell r="A3" t="str">
            <v>E022-01-0821/2019</v>
          </cell>
          <cell r="B3">
            <v>13</v>
          </cell>
          <cell r="D3">
            <v>6</v>
          </cell>
          <cell r="E3">
            <v>2</v>
          </cell>
          <cell r="G3">
            <v>21</v>
          </cell>
          <cell r="H3">
            <v>40</v>
          </cell>
        </row>
        <row r="4">
          <cell r="A4" t="str">
            <v>E022-01-0777/2019</v>
          </cell>
          <cell r="B4">
            <v>12</v>
          </cell>
          <cell r="C4">
            <v>0</v>
          </cell>
          <cell r="E4">
            <v>3</v>
          </cell>
          <cell r="G4">
            <v>15</v>
          </cell>
          <cell r="H4">
            <v>21.428571428571431</v>
          </cell>
        </row>
        <row r="5">
          <cell r="A5" t="str">
            <v>Eo22-01-1998/2019</v>
          </cell>
          <cell r="B5">
            <v>10</v>
          </cell>
          <cell r="C5">
            <v>0</v>
          </cell>
          <cell r="E5">
            <v>3</v>
          </cell>
          <cell r="G5">
            <v>13</v>
          </cell>
          <cell r="H5">
            <v>18.571428571428573</v>
          </cell>
        </row>
        <row r="6">
          <cell r="A6" t="str">
            <v>E022-01-0752/2019</v>
          </cell>
          <cell r="B6">
            <v>18.5</v>
          </cell>
          <cell r="C6">
            <v>9</v>
          </cell>
          <cell r="D6">
            <v>5</v>
          </cell>
          <cell r="G6">
            <v>32.5</v>
          </cell>
          <cell r="H6">
            <v>46.428571428571431</v>
          </cell>
        </row>
        <row r="7">
          <cell r="A7" t="str">
            <v>E022-01-0773/2019</v>
          </cell>
          <cell r="B7">
            <v>18</v>
          </cell>
          <cell r="C7">
            <v>14</v>
          </cell>
          <cell r="D7">
            <v>11</v>
          </cell>
          <cell r="G7">
            <v>43</v>
          </cell>
          <cell r="H7">
            <v>61.428571428571431</v>
          </cell>
        </row>
        <row r="8">
          <cell r="A8" t="str">
            <v>E022-01-0845/2019</v>
          </cell>
          <cell r="B8">
            <v>3.5</v>
          </cell>
          <cell r="C8">
            <v>1</v>
          </cell>
          <cell r="G8">
            <v>4.5</v>
          </cell>
          <cell r="H8">
            <v>6.4285714285714288</v>
          </cell>
        </row>
        <row r="9">
          <cell r="A9" t="str">
            <v>E022-01-0768/2019</v>
          </cell>
          <cell r="B9">
            <v>13</v>
          </cell>
          <cell r="C9">
            <v>13</v>
          </cell>
          <cell r="E9">
            <v>5</v>
          </cell>
          <cell r="G9">
            <v>31</v>
          </cell>
          <cell r="H9">
            <v>44.285714285714285</v>
          </cell>
        </row>
        <row r="10">
          <cell r="A10" t="str">
            <v>E022-01-0809/2019</v>
          </cell>
          <cell r="B10">
            <v>15.5</v>
          </cell>
          <cell r="D10">
            <v>12.5</v>
          </cell>
          <cell r="E10">
            <v>14</v>
          </cell>
          <cell r="G10">
            <v>42</v>
          </cell>
          <cell r="H10">
            <v>60</v>
          </cell>
        </row>
        <row r="11">
          <cell r="A11" t="str">
            <v>E022-01-0788/2019</v>
          </cell>
          <cell r="B11">
            <v>12</v>
          </cell>
          <cell r="D11">
            <v>6</v>
          </cell>
          <cell r="E11">
            <v>11.5</v>
          </cell>
          <cell r="G11">
            <v>29.5</v>
          </cell>
          <cell r="H11">
            <v>42.142857142857146</v>
          </cell>
        </row>
      </sheetData>
      <sheetData sheetId="7"/>
      <sheetData sheetId="8">
        <row r="15">
          <cell r="B15" t="str">
            <v>E022-01-0809/2019</v>
          </cell>
          <cell r="C15" t="str">
            <v>CHERUIYOT FELIX</v>
          </cell>
          <cell r="D15"/>
          <cell r="E15"/>
          <cell r="F15"/>
          <cell r="G15">
            <v>0</v>
          </cell>
          <cell r="H15"/>
          <cell r="I15"/>
          <cell r="J15">
            <v>0</v>
          </cell>
          <cell r="K15"/>
          <cell r="L15"/>
          <cell r="M15"/>
          <cell r="N15">
            <v>0</v>
          </cell>
          <cell r="O15" t="str">
            <v/>
          </cell>
          <cell r="P15">
            <v>16</v>
          </cell>
          <cell r="Q15">
            <v>10</v>
          </cell>
          <cell r="R15"/>
          <cell r="S15">
            <v>8</v>
          </cell>
          <cell r="T15"/>
          <cell r="U15">
            <v>34</v>
          </cell>
          <cell r="V15"/>
          <cell r="W15">
            <v>48.571428571428569</v>
          </cell>
        </row>
        <row r="16">
          <cell r="B16" t="str">
            <v>E022-01-0752/2019</v>
          </cell>
          <cell r="C16" t="str">
            <v>NAINDI ANTONY WARUINGI</v>
          </cell>
          <cell r="D16"/>
          <cell r="E16"/>
          <cell r="F16"/>
          <cell r="G16">
            <v>0</v>
          </cell>
          <cell r="H16"/>
          <cell r="I16"/>
          <cell r="J16">
            <v>0</v>
          </cell>
          <cell r="K16"/>
          <cell r="L16"/>
          <cell r="M16"/>
          <cell r="N16">
            <v>0</v>
          </cell>
          <cell r="O16" t="str">
            <v/>
          </cell>
          <cell r="P16">
            <v>8</v>
          </cell>
          <cell r="Q16">
            <v>12</v>
          </cell>
          <cell r="R16"/>
          <cell r="S16">
            <v>8</v>
          </cell>
          <cell r="T16"/>
          <cell r="U16">
            <v>28</v>
          </cell>
          <cell r="V16"/>
          <cell r="W16">
            <v>40</v>
          </cell>
        </row>
        <row r="17">
          <cell r="B17" t="str">
            <v>E022-01-0773/2019</v>
          </cell>
          <cell r="C17" t="str">
            <v xml:space="preserve">MUSANGI STEPHEN </v>
          </cell>
          <cell r="D17"/>
          <cell r="E17"/>
          <cell r="F17"/>
          <cell r="G17">
            <v>0</v>
          </cell>
          <cell r="H17"/>
          <cell r="I17"/>
          <cell r="J17">
            <v>0</v>
          </cell>
          <cell r="K17"/>
          <cell r="L17"/>
          <cell r="M17"/>
          <cell r="N17">
            <v>0</v>
          </cell>
          <cell r="O17" t="str">
            <v/>
          </cell>
          <cell r="P17">
            <v>20</v>
          </cell>
          <cell r="Q17">
            <v>12</v>
          </cell>
          <cell r="R17"/>
          <cell r="S17">
            <v>18</v>
          </cell>
          <cell r="T17"/>
          <cell r="U17">
            <v>50</v>
          </cell>
          <cell r="V17"/>
          <cell r="W17">
            <v>71.428571428571431</v>
          </cell>
        </row>
        <row r="18">
          <cell r="B18" t="str">
            <v>E022-01-2298/2019</v>
          </cell>
          <cell r="C18" t="str">
            <v>LESINKO SIPITIEK</v>
          </cell>
          <cell r="D18"/>
          <cell r="E18"/>
          <cell r="F18"/>
          <cell r="G18">
            <v>8</v>
          </cell>
          <cell r="H18"/>
          <cell r="I18"/>
          <cell r="J18">
            <v>4</v>
          </cell>
          <cell r="K18"/>
          <cell r="L18"/>
          <cell r="M18"/>
          <cell r="N18">
            <v>14</v>
          </cell>
          <cell r="O18">
            <v>26</v>
          </cell>
          <cell r="P18">
            <v>24.5</v>
          </cell>
          <cell r="Q18">
            <v>15</v>
          </cell>
          <cell r="R18"/>
          <cell r="S18">
            <v>18</v>
          </cell>
          <cell r="T18"/>
          <cell r="U18">
            <v>57.5</v>
          </cell>
          <cell r="V18"/>
          <cell r="W18">
            <v>83.5</v>
          </cell>
        </row>
        <row r="19">
          <cell r="B19" t="str">
            <v>E022-01-1998/2019</v>
          </cell>
          <cell r="C19" t="str">
            <v>MBUGUA RUTH NDUTA</v>
          </cell>
          <cell r="D19"/>
          <cell r="E19"/>
          <cell r="F19"/>
          <cell r="G19">
            <v>0</v>
          </cell>
          <cell r="H19"/>
          <cell r="I19"/>
          <cell r="J19">
            <v>0</v>
          </cell>
          <cell r="K19"/>
          <cell r="L19"/>
          <cell r="M19"/>
          <cell r="N19">
            <v>0</v>
          </cell>
          <cell r="O19" t="str">
            <v/>
          </cell>
          <cell r="P19">
            <v>20.5</v>
          </cell>
          <cell r="Q19"/>
          <cell r="R19"/>
          <cell r="S19">
            <v>17</v>
          </cell>
          <cell r="T19">
            <v>10.5</v>
          </cell>
          <cell r="U19">
            <v>48</v>
          </cell>
          <cell r="V19"/>
          <cell r="W19">
            <v>68.571428571428569</v>
          </cell>
        </row>
        <row r="20">
          <cell r="B20" t="str">
            <v>E022-01-0770/2019</v>
          </cell>
          <cell r="C20" t="str">
            <v>KARIUKI JOSHUA</v>
          </cell>
          <cell r="D20"/>
          <cell r="E20"/>
          <cell r="F20"/>
          <cell r="G20">
            <v>0</v>
          </cell>
          <cell r="H20"/>
          <cell r="I20"/>
          <cell r="J20">
            <v>0</v>
          </cell>
          <cell r="K20"/>
          <cell r="L20"/>
          <cell r="M20"/>
          <cell r="N20">
            <v>0</v>
          </cell>
          <cell r="O20" t="str">
            <v/>
          </cell>
          <cell r="P20">
            <v>15</v>
          </cell>
          <cell r="Q20"/>
          <cell r="R20"/>
          <cell r="S20">
            <v>1</v>
          </cell>
          <cell r="T20">
            <v>7</v>
          </cell>
          <cell r="U20">
            <v>23</v>
          </cell>
          <cell r="V20"/>
          <cell r="W20">
            <v>32.857142857142854</v>
          </cell>
        </row>
        <row r="21">
          <cell r="B21" t="str">
            <v>E022-01-1054/2018</v>
          </cell>
          <cell r="C21" t="str">
            <v>MUTEGI FEDRICK MUNENE</v>
          </cell>
          <cell r="D21"/>
          <cell r="E21"/>
          <cell r="F21"/>
          <cell r="G21">
            <v>0</v>
          </cell>
          <cell r="H21"/>
          <cell r="I21"/>
          <cell r="J21">
            <v>0</v>
          </cell>
          <cell r="K21"/>
          <cell r="L21"/>
          <cell r="M21"/>
          <cell r="N21">
            <v>0</v>
          </cell>
          <cell r="O21" t="str">
            <v/>
          </cell>
          <cell r="P21">
            <v>8.5</v>
          </cell>
          <cell r="Q21"/>
          <cell r="R21"/>
          <cell r="S21">
            <v>9</v>
          </cell>
          <cell r="T21">
            <v>7</v>
          </cell>
          <cell r="U21">
            <v>24.5</v>
          </cell>
          <cell r="V21"/>
          <cell r="W21">
            <v>35</v>
          </cell>
        </row>
        <row r="22">
          <cell r="B22" t="str">
            <v>E022-01-1486/2018</v>
          </cell>
          <cell r="C22" t="str">
            <v>GIBSON VICTOR IAN</v>
          </cell>
          <cell r="D22"/>
          <cell r="E22"/>
          <cell r="F22"/>
          <cell r="G22">
            <v>0</v>
          </cell>
          <cell r="H22"/>
          <cell r="I22"/>
          <cell r="J22">
            <v>0</v>
          </cell>
          <cell r="K22"/>
          <cell r="L22"/>
          <cell r="M22"/>
          <cell r="N22">
            <v>0</v>
          </cell>
          <cell r="O22" t="str">
            <v/>
          </cell>
          <cell r="P22">
            <v>11</v>
          </cell>
          <cell r="Q22"/>
          <cell r="R22"/>
          <cell r="S22">
            <v>15.5</v>
          </cell>
          <cell r="T22">
            <v>7</v>
          </cell>
          <cell r="U22">
            <v>33.5</v>
          </cell>
          <cell r="V22"/>
          <cell r="W22">
            <v>47.857142857142854</v>
          </cell>
        </row>
        <row r="23">
          <cell r="B23" t="str">
            <v>E022-01-1813/2018</v>
          </cell>
          <cell r="C23" t="str">
            <v>WANJERI MARY WANJIKU</v>
          </cell>
          <cell r="D23"/>
          <cell r="E23"/>
          <cell r="F23"/>
          <cell r="G23">
            <v>0</v>
          </cell>
          <cell r="H23"/>
          <cell r="I23"/>
          <cell r="J23">
            <v>0</v>
          </cell>
          <cell r="K23"/>
          <cell r="L23"/>
          <cell r="M23"/>
          <cell r="N23">
            <v>0</v>
          </cell>
          <cell r="O23" t="str">
            <v/>
          </cell>
          <cell r="P23">
            <v>19</v>
          </cell>
          <cell r="Q23">
            <v>12.5</v>
          </cell>
          <cell r="R23"/>
          <cell r="S23">
            <v>7</v>
          </cell>
          <cell r="T23"/>
          <cell r="U23">
            <v>38.5</v>
          </cell>
          <cell r="V23"/>
          <cell r="W23">
            <v>55</v>
          </cell>
        </row>
        <row r="24">
          <cell r="B24" t="str">
            <v>E022-01-1801/2018</v>
          </cell>
          <cell r="C24" t="str">
            <v>NGANGA DENIS MURAINI</v>
          </cell>
          <cell r="D24"/>
          <cell r="E24"/>
          <cell r="F24"/>
          <cell r="G24">
            <v>0</v>
          </cell>
          <cell r="H24"/>
          <cell r="I24"/>
          <cell r="J24">
            <v>0</v>
          </cell>
          <cell r="K24"/>
          <cell r="L24"/>
          <cell r="M24"/>
          <cell r="N24">
            <v>0</v>
          </cell>
          <cell r="O24" t="str">
            <v/>
          </cell>
          <cell r="P24">
            <v>13</v>
          </cell>
          <cell r="Q24"/>
          <cell r="R24"/>
          <cell r="S24">
            <v>15.5</v>
          </cell>
          <cell r="T24">
            <v>6</v>
          </cell>
          <cell r="U24">
            <v>34.5</v>
          </cell>
          <cell r="V24"/>
          <cell r="W24">
            <v>49.285714285714285</v>
          </cell>
        </row>
        <row r="25">
          <cell r="B25" t="str">
            <v>E022-01-0777/2019</v>
          </cell>
          <cell r="C25" t="str">
            <v>NJIHIA FIDEL KIREGA</v>
          </cell>
          <cell r="D25"/>
          <cell r="E25"/>
          <cell r="F25"/>
          <cell r="G25">
            <v>0</v>
          </cell>
          <cell r="H25"/>
          <cell r="I25"/>
          <cell r="J25">
            <v>0</v>
          </cell>
          <cell r="K25"/>
          <cell r="L25"/>
          <cell r="M25"/>
          <cell r="N25">
            <v>0</v>
          </cell>
          <cell r="O25" t="str">
            <v/>
          </cell>
          <cell r="P25">
            <v>7.5</v>
          </cell>
          <cell r="Q25"/>
          <cell r="R25"/>
          <cell r="S25">
            <v>3</v>
          </cell>
          <cell r="T25">
            <v>3</v>
          </cell>
          <cell r="U25">
            <v>13.5</v>
          </cell>
          <cell r="V25"/>
          <cell r="W25">
            <v>19.285714285714285</v>
          </cell>
        </row>
        <row r="26">
          <cell r="B26" t="str">
            <v>E022-01-1538/2017</v>
          </cell>
          <cell r="C26" t="str">
            <v>OBIMBO WILFRE ROY</v>
          </cell>
          <cell r="D26"/>
          <cell r="E26"/>
          <cell r="F26"/>
          <cell r="G26">
            <v>0</v>
          </cell>
          <cell r="H26"/>
          <cell r="I26"/>
          <cell r="J26">
            <v>0</v>
          </cell>
          <cell r="K26"/>
          <cell r="L26"/>
          <cell r="M26"/>
          <cell r="N26">
            <v>0</v>
          </cell>
          <cell r="O26" t="str">
            <v/>
          </cell>
          <cell r="P26">
            <v>7.5</v>
          </cell>
          <cell r="Q26"/>
          <cell r="R26"/>
          <cell r="S26">
            <v>7</v>
          </cell>
          <cell r="T26">
            <v>13.5</v>
          </cell>
          <cell r="U26">
            <v>28</v>
          </cell>
          <cell r="V26"/>
          <cell r="W26">
            <v>40</v>
          </cell>
        </row>
      </sheetData>
      <sheetData sheetId="9"/>
      <sheetData sheetId="10"/>
      <sheetData sheetId="11"/>
      <sheetData sheetId="12">
        <row r="3">
          <cell r="A3" t="str">
            <v>E022-01-0750/2019</v>
          </cell>
          <cell r="B3">
            <v>13</v>
          </cell>
          <cell r="C3">
            <v>10</v>
          </cell>
          <cell r="D3"/>
          <cell r="E3">
            <v>7</v>
          </cell>
          <cell r="F3"/>
          <cell r="G3">
            <v>30</v>
          </cell>
          <cell r="H3">
            <v>42.857142857142854</v>
          </cell>
        </row>
        <row r="4">
          <cell r="A4" t="str">
            <v>E022-01-0770/2019</v>
          </cell>
          <cell r="B4">
            <v>14</v>
          </cell>
          <cell r="C4">
            <v>8</v>
          </cell>
          <cell r="D4"/>
          <cell r="E4"/>
          <cell r="F4">
            <v>6</v>
          </cell>
          <cell r="G4">
            <v>28</v>
          </cell>
          <cell r="H4">
            <v>40</v>
          </cell>
        </row>
        <row r="5">
          <cell r="A5" t="str">
            <v>E022-01-0789/2019</v>
          </cell>
          <cell r="B5">
            <v>21</v>
          </cell>
          <cell r="C5">
            <v>13</v>
          </cell>
          <cell r="D5"/>
          <cell r="E5">
            <v>13</v>
          </cell>
          <cell r="F5"/>
          <cell r="G5">
            <v>47</v>
          </cell>
          <cell r="H5">
            <v>67.142857142857139</v>
          </cell>
        </row>
        <row r="6">
          <cell r="A6" t="str">
            <v>E022-01-0797/2014</v>
          </cell>
          <cell r="B6">
            <v>10</v>
          </cell>
          <cell r="C6"/>
          <cell r="D6"/>
          <cell r="E6">
            <v>7</v>
          </cell>
          <cell r="F6">
            <v>6</v>
          </cell>
          <cell r="G6">
            <v>23</v>
          </cell>
          <cell r="H6">
            <v>32.857142857142854</v>
          </cell>
        </row>
        <row r="7">
          <cell r="A7" t="str">
            <v>E022-01-0800/2019</v>
          </cell>
          <cell r="B7">
            <v>13</v>
          </cell>
          <cell r="C7">
            <v>11</v>
          </cell>
          <cell r="D7"/>
          <cell r="E7">
            <v>9</v>
          </cell>
          <cell r="F7"/>
          <cell r="G7">
            <v>33</v>
          </cell>
          <cell r="H7">
            <v>47.142857142857146</v>
          </cell>
        </row>
        <row r="8">
          <cell r="A8" t="str">
            <v>E022-01-0805/2019</v>
          </cell>
          <cell r="B8">
            <v>13</v>
          </cell>
          <cell r="C8">
            <v>8</v>
          </cell>
          <cell r="D8"/>
          <cell r="E8">
            <v>9</v>
          </cell>
          <cell r="F8"/>
          <cell r="G8">
            <v>30</v>
          </cell>
          <cell r="H8">
            <v>42.857142857142854</v>
          </cell>
        </row>
        <row r="9">
          <cell r="A9" t="str">
            <v>E022-01-0807/2019</v>
          </cell>
          <cell r="B9">
            <v>12</v>
          </cell>
          <cell r="C9"/>
          <cell r="D9"/>
          <cell r="E9">
            <v>14</v>
          </cell>
          <cell r="F9">
            <v>11</v>
          </cell>
          <cell r="G9">
            <v>37</v>
          </cell>
          <cell r="H9">
            <v>52.857142857142854</v>
          </cell>
        </row>
        <row r="10">
          <cell r="A10" t="str">
            <v>E022-01-1789/2018</v>
          </cell>
          <cell r="B10">
            <v>5</v>
          </cell>
          <cell r="C10"/>
          <cell r="D10">
            <v>3</v>
          </cell>
          <cell r="E10">
            <v>6</v>
          </cell>
          <cell r="F10"/>
          <cell r="G10">
            <v>14</v>
          </cell>
          <cell r="H10">
            <v>20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EEE 2202"/>
      <sheetName val="EMT 2103"/>
      <sheetName val="EMT 2101"/>
      <sheetName val="SMA 2175"/>
      <sheetName val="SMA 2270"/>
      <sheetName val="SMA 2271"/>
      <sheetName val="EMT 2102"/>
      <sheetName val="EMT 2201"/>
      <sheetName val="EMT 2202"/>
      <sheetName val="EMT 2203"/>
      <sheetName val="EMT 2204"/>
      <sheetName val="EMT 2205"/>
      <sheetName val="SMA 2371"/>
    </sheetNames>
    <sheetDataSet>
      <sheetData sheetId="0" refreshError="1">
        <row r="11">
          <cell r="B11" t="str">
            <v>E022-01-1046/2018</v>
          </cell>
        </row>
      </sheetData>
      <sheetData sheetId="1" refreshError="1">
        <row r="12">
          <cell r="B12" t="str">
            <v>E022-01-0113/2018</v>
          </cell>
          <cell r="C12" t="str">
            <v>MANDO VICTOR GITHINJI</v>
          </cell>
          <cell r="D12">
            <v>5.4</v>
          </cell>
          <cell r="E12">
            <v>4</v>
          </cell>
          <cell r="F12">
            <v>12</v>
          </cell>
          <cell r="G12">
            <v>21.4</v>
          </cell>
          <cell r="H12">
            <v>7</v>
          </cell>
          <cell r="I12">
            <v>7</v>
          </cell>
          <cell r="L12">
            <v>4</v>
          </cell>
          <cell r="M12">
            <v>18</v>
          </cell>
          <cell r="N12">
            <v>18</v>
          </cell>
          <cell r="P12">
            <v>39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5.8</v>
          </cell>
          <cell r="E13">
            <v>3.5</v>
          </cell>
          <cell r="F13">
            <v>11.3</v>
          </cell>
          <cell r="G13">
            <v>20.6</v>
          </cell>
          <cell r="H13">
            <v>20</v>
          </cell>
          <cell r="J13">
            <v>16</v>
          </cell>
          <cell r="L13">
            <v>6</v>
          </cell>
          <cell r="M13">
            <v>42</v>
          </cell>
          <cell r="N13">
            <v>42</v>
          </cell>
          <cell r="P13">
            <v>63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5.8</v>
          </cell>
          <cell r="E14">
            <v>3.8</v>
          </cell>
          <cell r="F14">
            <v>12</v>
          </cell>
          <cell r="G14">
            <v>21.6</v>
          </cell>
          <cell r="H14">
            <v>13</v>
          </cell>
          <cell r="J14">
            <v>11</v>
          </cell>
          <cell r="K14">
            <v>10</v>
          </cell>
          <cell r="M14">
            <v>34</v>
          </cell>
          <cell r="N14">
            <v>34</v>
          </cell>
          <cell r="P14">
            <v>56</v>
          </cell>
        </row>
        <row r="15">
          <cell r="B15" t="str">
            <v>E022-01-0479/2018</v>
          </cell>
          <cell r="C15" t="str">
            <v>BETT Kipkorir Morgan</v>
          </cell>
          <cell r="D15">
            <v>5.2</v>
          </cell>
          <cell r="E15">
            <v>4</v>
          </cell>
          <cell r="F15">
            <v>10</v>
          </cell>
          <cell r="G15">
            <v>19.2</v>
          </cell>
          <cell r="H15">
            <v>13</v>
          </cell>
          <cell r="J15">
            <v>17</v>
          </cell>
          <cell r="L15">
            <v>8</v>
          </cell>
          <cell r="M15">
            <v>38</v>
          </cell>
          <cell r="N15">
            <v>38</v>
          </cell>
          <cell r="P15">
            <v>57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5.8</v>
          </cell>
          <cell r="E16">
            <v>4</v>
          </cell>
          <cell r="F16">
            <v>10</v>
          </cell>
          <cell r="G16">
            <v>19.8</v>
          </cell>
          <cell r="H16">
            <v>16</v>
          </cell>
          <cell r="J16">
            <v>6</v>
          </cell>
          <cell r="K16">
            <v>14</v>
          </cell>
          <cell r="M16">
            <v>36</v>
          </cell>
          <cell r="N16">
            <v>36</v>
          </cell>
          <cell r="P16">
            <v>56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4.8</v>
          </cell>
          <cell r="E17">
            <v>3.8</v>
          </cell>
          <cell r="F17">
            <v>10</v>
          </cell>
          <cell r="G17">
            <v>18.600000000000001</v>
          </cell>
          <cell r="H17">
            <v>18</v>
          </cell>
          <cell r="I17">
            <v>4</v>
          </cell>
          <cell r="K17">
            <v>15</v>
          </cell>
          <cell r="M17">
            <v>37</v>
          </cell>
          <cell r="N17">
            <v>37</v>
          </cell>
          <cell r="P17">
            <v>56</v>
          </cell>
        </row>
        <row r="18">
          <cell r="B18" t="str">
            <v>E022-01-0762/2018</v>
          </cell>
          <cell r="C18" t="str">
            <v>MBAGA Gyavira Tuzinde</v>
          </cell>
          <cell r="D18">
            <v>6</v>
          </cell>
          <cell r="E18">
            <v>3.8</v>
          </cell>
          <cell r="F18">
            <v>12.3</v>
          </cell>
          <cell r="G18">
            <v>22.1</v>
          </cell>
          <cell r="H18">
            <v>11</v>
          </cell>
          <cell r="J18">
            <v>6</v>
          </cell>
          <cell r="K18">
            <v>10</v>
          </cell>
          <cell r="M18">
            <v>27</v>
          </cell>
          <cell r="N18">
            <v>27</v>
          </cell>
          <cell r="P18">
            <v>49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5.8</v>
          </cell>
          <cell r="E19">
            <v>3.3</v>
          </cell>
          <cell r="F19">
            <v>11</v>
          </cell>
          <cell r="G19">
            <v>20.100000000000001</v>
          </cell>
          <cell r="H19">
            <v>15</v>
          </cell>
          <cell r="J19">
            <v>9</v>
          </cell>
          <cell r="K19">
            <v>13</v>
          </cell>
          <cell r="M19">
            <v>37</v>
          </cell>
          <cell r="N19">
            <v>37</v>
          </cell>
          <cell r="P19">
            <v>57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5.6</v>
          </cell>
          <cell r="E20">
            <v>4.5</v>
          </cell>
          <cell r="F20">
            <v>12.3</v>
          </cell>
          <cell r="G20">
            <v>22.4</v>
          </cell>
          <cell r="H20">
            <v>17</v>
          </cell>
          <cell r="I20">
            <v>3</v>
          </cell>
          <cell r="J20">
            <v>7</v>
          </cell>
          <cell r="M20">
            <v>27</v>
          </cell>
          <cell r="N20">
            <v>27</v>
          </cell>
          <cell r="P20">
            <v>49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5.6</v>
          </cell>
          <cell r="E21">
            <v>3.5</v>
          </cell>
          <cell r="F21">
            <v>11.7</v>
          </cell>
          <cell r="G21">
            <v>20.8</v>
          </cell>
          <cell r="H21">
            <v>14</v>
          </cell>
          <cell r="J21">
            <v>12</v>
          </cell>
          <cell r="K21">
            <v>10</v>
          </cell>
          <cell r="M21">
            <v>36</v>
          </cell>
          <cell r="N21">
            <v>36</v>
          </cell>
          <cell r="P21">
            <v>57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6</v>
          </cell>
          <cell r="E22">
            <v>3.8</v>
          </cell>
          <cell r="F22">
            <v>9</v>
          </cell>
          <cell r="G22">
            <v>18.8</v>
          </cell>
          <cell r="H22">
            <v>15</v>
          </cell>
          <cell r="J22">
            <v>14</v>
          </cell>
          <cell r="K22">
            <v>7</v>
          </cell>
          <cell r="M22">
            <v>36</v>
          </cell>
          <cell r="N22">
            <v>36</v>
          </cell>
          <cell r="P22">
            <v>55</v>
          </cell>
        </row>
        <row r="23">
          <cell r="B23" t="str">
            <v>E022-01-1048/2018</v>
          </cell>
          <cell r="C23" t="str">
            <v>SESAT Kiprop Ian</v>
          </cell>
          <cell r="D23">
            <v>5</v>
          </cell>
          <cell r="E23">
            <v>3.9</v>
          </cell>
          <cell r="F23">
            <v>12</v>
          </cell>
          <cell r="G23">
            <v>20.9</v>
          </cell>
          <cell r="H23">
            <v>14</v>
          </cell>
          <cell r="I23">
            <v>8</v>
          </cell>
          <cell r="K23">
            <v>6</v>
          </cell>
          <cell r="M23">
            <v>28</v>
          </cell>
          <cell r="N23">
            <v>28</v>
          </cell>
          <cell r="P23">
            <v>49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5.4</v>
          </cell>
          <cell r="E24">
            <v>3.7</v>
          </cell>
          <cell r="F24">
            <v>10.3</v>
          </cell>
          <cell r="G24">
            <v>19.399999999999999</v>
          </cell>
          <cell r="H24">
            <v>14</v>
          </cell>
          <cell r="J24">
            <v>8</v>
          </cell>
          <cell r="L24">
            <v>11</v>
          </cell>
          <cell r="M24">
            <v>33</v>
          </cell>
          <cell r="N24">
            <v>33</v>
          </cell>
          <cell r="P24">
            <v>52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5.2</v>
          </cell>
          <cell r="E25">
            <v>4.3</v>
          </cell>
          <cell r="F25">
            <v>9.6999999999999993</v>
          </cell>
          <cell r="G25">
            <v>19.2</v>
          </cell>
          <cell r="H25">
            <v>18</v>
          </cell>
          <cell r="J25">
            <v>10</v>
          </cell>
          <cell r="K25">
            <v>11</v>
          </cell>
          <cell r="M25">
            <v>39</v>
          </cell>
          <cell r="N25">
            <v>39</v>
          </cell>
          <cell r="P25">
            <v>58</v>
          </cell>
        </row>
        <row r="26">
          <cell r="B26" t="str">
            <v>E022-01-1052/2018</v>
          </cell>
          <cell r="C26" t="str">
            <v>CHEPKIRUI Brillian</v>
          </cell>
          <cell r="D26">
            <v>5</v>
          </cell>
          <cell r="E26">
            <v>3.1</v>
          </cell>
          <cell r="F26">
            <v>9</v>
          </cell>
          <cell r="G26">
            <v>17.100000000000001</v>
          </cell>
          <cell r="H26">
            <v>11</v>
          </cell>
          <cell r="K26">
            <v>3</v>
          </cell>
          <cell r="L26">
            <v>5</v>
          </cell>
          <cell r="M26">
            <v>19</v>
          </cell>
          <cell r="N26">
            <v>19</v>
          </cell>
          <cell r="P26">
            <v>36</v>
          </cell>
        </row>
        <row r="27">
          <cell r="B27" t="str">
            <v>E022-01-1053/2018</v>
          </cell>
          <cell r="C27" t="str">
            <v>MUCHIRI Dan Munene</v>
          </cell>
          <cell r="D27">
            <v>4.8</v>
          </cell>
          <cell r="E27">
            <v>4</v>
          </cell>
          <cell r="F27">
            <v>12</v>
          </cell>
          <cell r="G27">
            <v>20.8</v>
          </cell>
          <cell r="H27">
            <v>9</v>
          </cell>
          <cell r="J27">
            <v>10</v>
          </cell>
          <cell r="K27">
            <v>10</v>
          </cell>
          <cell r="M27">
            <v>29</v>
          </cell>
          <cell r="N27">
            <v>29</v>
          </cell>
          <cell r="P27">
            <v>50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6</v>
          </cell>
          <cell r="E28">
            <v>3.8</v>
          </cell>
          <cell r="F28">
            <v>12.3</v>
          </cell>
          <cell r="G28">
            <v>22.1</v>
          </cell>
          <cell r="H28">
            <v>9</v>
          </cell>
          <cell r="I28">
            <v>3</v>
          </cell>
          <cell r="J28">
            <v>10</v>
          </cell>
          <cell r="M28">
            <v>22</v>
          </cell>
          <cell r="N28">
            <v>22</v>
          </cell>
          <cell r="P28">
            <v>44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6</v>
          </cell>
          <cell r="E29">
            <v>3.8</v>
          </cell>
          <cell r="F29">
            <v>11.3</v>
          </cell>
          <cell r="G29">
            <v>21.1</v>
          </cell>
          <cell r="H29">
            <v>17</v>
          </cell>
          <cell r="J29">
            <v>11</v>
          </cell>
          <cell r="L29">
            <v>5</v>
          </cell>
          <cell r="M29">
            <v>33</v>
          </cell>
          <cell r="N29">
            <v>33</v>
          </cell>
          <cell r="P29">
            <v>54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6</v>
          </cell>
          <cell r="E30">
            <v>4</v>
          </cell>
          <cell r="F30">
            <v>11.7</v>
          </cell>
          <cell r="G30">
            <v>21.7</v>
          </cell>
          <cell r="H30">
            <v>18</v>
          </cell>
          <cell r="K30">
            <v>13</v>
          </cell>
          <cell r="L30">
            <v>18</v>
          </cell>
          <cell r="M30">
            <v>49</v>
          </cell>
          <cell r="N30">
            <v>49</v>
          </cell>
          <cell r="P30">
            <v>71</v>
          </cell>
        </row>
        <row r="31">
          <cell r="B31" t="str">
            <v>E022-01-1057/2018</v>
          </cell>
          <cell r="C31" t="str">
            <v>ANITA HEATHER C</v>
          </cell>
          <cell r="D31">
            <v>6.2</v>
          </cell>
          <cell r="E31">
            <v>4</v>
          </cell>
          <cell r="F31">
            <v>12</v>
          </cell>
          <cell r="G31">
            <v>22.2</v>
          </cell>
          <cell r="H31">
            <v>17</v>
          </cell>
          <cell r="K31">
            <v>10</v>
          </cell>
          <cell r="L31">
            <v>3</v>
          </cell>
          <cell r="M31">
            <v>30</v>
          </cell>
          <cell r="N31">
            <v>30</v>
          </cell>
          <cell r="P31">
            <v>52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6.3</v>
          </cell>
          <cell r="E32">
            <v>4.0999999999999996</v>
          </cell>
          <cell r="F32">
            <v>12</v>
          </cell>
          <cell r="G32">
            <v>22.4</v>
          </cell>
          <cell r="H32">
            <v>14</v>
          </cell>
          <cell r="J32">
            <v>7</v>
          </cell>
          <cell r="K32">
            <v>3</v>
          </cell>
          <cell r="M32">
            <v>24</v>
          </cell>
          <cell r="N32">
            <v>24</v>
          </cell>
          <cell r="P32">
            <v>46</v>
          </cell>
        </row>
        <row r="33">
          <cell r="B33" t="str">
            <v>E022-01-1060/2018</v>
          </cell>
          <cell r="C33" t="str">
            <v>MURIUKI Brian Gacheru</v>
          </cell>
          <cell r="D33">
            <v>5.4</v>
          </cell>
          <cell r="E33">
            <v>4.0999999999999996</v>
          </cell>
          <cell r="F33">
            <v>12</v>
          </cell>
          <cell r="G33">
            <v>21.5</v>
          </cell>
          <cell r="H33">
            <v>13</v>
          </cell>
          <cell r="I33">
            <v>4</v>
          </cell>
          <cell r="K33">
            <v>4</v>
          </cell>
          <cell r="M33">
            <v>21</v>
          </cell>
          <cell r="N33">
            <v>21</v>
          </cell>
          <cell r="P33">
            <v>43</v>
          </cell>
        </row>
        <row r="34">
          <cell r="B34" t="str">
            <v>E022-01-1061/2018</v>
          </cell>
          <cell r="C34" t="str">
            <v>MOHAMMAD ALI MBARAK</v>
          </cell>
          <cell r="D34">
            <v>5.2</v>
          </cell>
          <cell r="E34">
            <v>4.3</v>
          </cell>
          <cell r="F34">
            <v>12</v>
          </cell>
          <cell r="G34">
            <v>21.5</v>
          </cell>
          <cell r="H34">
            <v>13</v>
          </cell>
          <cell r="J34">
            <v>18</v>
          </cell>
          <cell r="L34">
            <v>11</v>
          </cell>
          <cell r="M34">
            <v>42</v>
          </cell>
          <cell r="N34">
            <v>42</v>
          </cell>
          <cell r="P34">
            <v>64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6.2</v>
          </cell>
          <cell r="E35">
            <v>4.4000000000000004</v>
          </cell>
          <cell r="F35">
            <v>11.7</v>
          </cell>
          <cell r="G35">
            <v>22.3</v>
          </cell>
          <cell r="H35">
            <v>12</v>
          </cell>
          <cell r="J35">
            <v>13</v>
          </cell>
          <cell r="K35">
            <v>12</v>
          </cell>
          <cell r="M35">
            <v>37</v>
          </cell>
          <cell r="N35">
            <v>37</v>
          </cell>
          <cell r="P35">
            <v>59</v>
          </cell>
        </row>
        <row r="36">
          <cell r="B36" t="str">
            <v>E022-01-1064/2018</v>
          </cell>
          <cell r="C36" t="str">
            <v>MUTHEE Amos Munene</v>
          </cell>
          <cell r="D36">
            <v>6.2</v>
          </cell>
          <cell r="E36">
            <v>3.8</v>
          </cell>
          <cell r="F36">
            <v>13.3</v>
          </cell>
          <cell r="G36">
            <v>23.3</v>
          </cell>
          <cell r="H36">
            <v>19</v>
          </cell>
          <cell r="I36">
            <v>7</v>
          </cell>
          <cell r="J36">
            <v>12</v>
          </cell>
          <cell r="M36">
            <v>38</v>
          </cell>
          <cell r="N36">
            <v>38</v>
          </cell>
          <cell r="P36">
            <v>61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5.2</v>
          </cell>
          <cell r="E37">
            <v>4</v>
          </cell>
          <cell r="F37">
            <v>9.3000000000000007</v>
          </cell>
          <cell r="G37">
            <v>18.5</v>
          </cell>
          <cell r="H37">
            <v>16</v>
          </cell>
          <cell r="I37">
            <v>10</v>
          </cell>
          <cell r="L37">
            <v>11</v>
          </cell>
          <cell r="M37">
            <v>37</v>
          </cell>
          <cell r="N37">
            <v>37</v>
          </cell>
          <cell r="P37">
            <v>56</v>
          </cell>
        </row>
        <row r="38">
          <cell r="B38" t="str">
            <v>E022-01-1066/2018</v>
          </cell>
          <cell r="C38" t="str">
            <v>MUTURI Lorna Muthoni</v>
          </cell>
          <cell r="D38">
            <v>4.4000000000000004</v>
          </cell>
          <cell r="E38">
            <v>4.3</v>
          </cell>
          <cell r="F38">
            <v>11.7</v>
          </cell>
          <cell r="G38">
            <v>20.399999999999999</v>
          </cell>
          <cell r="H38">
            <v>21</v>
          </cell>
          <cell r="J38">
            <v>13</v>
          </cell>
          <cell r="L38">
            <v>7</v>
          </cell>
          <cell r="M38">
            <v>41</v>
          </cell>
          <cell r="N38">
            <v>41</v>
          </cell>
          <cell r="P38">
            <v>61</v>
          </cell>
        </row>
        <row r="39">
          <cell r="B39" t="str">
            <v>E022-01-1067/2018</v>
          </cell>
          <cell r="C39" t="str">
            <v>ONGAYO Aswan Abishai</v>
          </cell>
          <cell r="D39">
            <v>6</v>
          </cell>
          <cell r="E39">
            <v>3.7</v>
          </cell>
          <cell r="F39">
            <v>12.3</v>
          </cell>
          <cell r="G39">
            <v>22</v>
          </cell>
          <cell r="H39">
            <v>15</v>
          </cell>
          <cell r="J39">
            <v>8</v>
          </cell>
          <cell r="K39">
            <v>12</v>
          </cell>
          <cell r="M39">
            <v>35</v>
          </cell>
          <cell r="N39">
            <v>35</v>
          </cell>
          <cell r="P39">
            <v>57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5.2</v>
          </cell>
          <cell r="E40">
            <v>3.5</v>
          </cell>
          <cell r="F40">
            <v>9.3000000000000007</v>
          </cell>
          <cell r="G40">
            <v>18</v>
          </cell>
          <cell r="H40">
            <v>12</v>
          </cell>
          <cell r="I40">
            <v>2</v>
          </cell>
          <cell r="K40">
            <v>8</v>
          </cell>
          <cell r="M40">
            <v>22</v>
          </cell>
          <cell r="N40">
            <v>22</v>
          </cell>
          <cell r="P40">
            <v>40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5.8</v>
          </cell>
          <cell r="E41">
            <v>4</v>
          </cell>
          <cell r="F41">
            <v>12</v>
          </cell>
          <cell r="G41">
            <v>21.8</v>
          </cell>
          <cell r="H41">
            <v>14</v>
          </cell>
          <cell r="J41">
            <v>10</v>
          </cell>
          <cell r="K41">
            <v>6</v>
          </cell>
          <cell r="M41">
            <v>30</v>
          </cell>
          <cell r="N41">
            <v>30</v>
          </cell>
          <cell r="P41">
            <v>52</v>
          </cell>
        </row>
        <row r="42">
          <cell r="B42" t="str">
            <v>E022-01-1070/2018</v>
          </cell>
          <cell r="C42" t="str">
            <v>BRIAN Festus</v>
          </cell>
          <cell r="D42">
            <v>6.2</v>
          </cell>
          <cell r="E42">
            <v>4</v>
          </cell>
          <cell r="F42">
            <v>11.3</v>
          </cell>
          <cell r="G42">
            <v>21.5</v>
          </cell>
          <cell r="H42">
            <v>22</v>
          </cell>
          <cell r="K42">
            <v>13</v>
          </cell>
          <cell r="L42">
            <v>11</v>
          </cell>
          <cell r="M42">
            <v>46</v>
          </cell>
          <cell r="N42">
            <v>46</v>
          </cell>
          <cell r="P42">
            <v>68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5</v>
          </cell>
          <cell r="E43">
            <v>4.4000000000000004</v>
          </cell>
          <cell r="F43">
            <v>10.7</v>
          </cell>
          <cell r="G43">
            <v>20.100000000000001</v>
          </cell>
          <cell r="H43">
            <v>12</v>
          </cell>
          <cell r="J43">
            <v>11</v>
          </cell>
          <cell r="L43">
            <v>11</v>
          </cell>
          <cell r="M43">
            <v>34</v>
          </cell>
          <cell r="N43">
            <v>34</v>
          </cell>
          <cell r="P43">
            <v>54</v>
          </cell>
        </row>
        <row r="44">
          <cell r="B44" t="str">
            <v>E022-01-1072/2018</v>
          </cell>
          <cell r="C44" t="str">
            <v>MESSI Joseph Mbayi</v>
          </cell>
          <cell r="D44">
            <v>4.8</v>
          </cell>
          <cell r="E44">
            <v>3.8</v>
          </cell>
          <cell r="F44">
            <v>11.3</v>
          </cell>
          <cell r="G44">
            <v>19.899999999999999</v>
          </cell>
          <cell r="H44">
            <v>17</v>
          </cell>
          <cell r="J44">
            <v>10</v>
          </cell>
          <cell r="K44">
            <v>16</v>
          </cell>
          <cell r="M44">
            <v>43</v>
          </cell>
          <cell r="N44">
            <v>43</v>
          </cell>
          <cell r="P44">
            <v>63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5.6</v>
          </cell>
          <cell r="E45">
            <v>3.9</v>
          </cell>
          <cell r="F45">
            <v>12</v>
          </cell>
          <cell r="G45">
            <v>21.5</v>
          </cell>
          <cell r="H45">
            <v>15</v>
          </cell>
          <cell r="J45">
            <v>3</v>
          </cell>
          <cell r="K45">
            <v>10</v>
          </cell>
          <cell r="M45">
            <v>28</v>
          </cell>
          <cell r="N45">
            <v>28</v>
          </cell>
          <cell r="P45">
            <v>50</v>
          </cell>
        </row>
        <row r="46">
          <cell r="B46" t="str">
            <v>E022-01-1074/2018</v>
          </cell>
          <cell r="C46" t="str">
            <v>SHANZA Allan Ogude</v>
          </cell>
          <cell r="D46">
            <v>5.6</v>
          </cell>
          <cell r="E46">
            <v>3.7</v>
          </cell>
          <cell r="F46">
            <v>9.3000000000000007</v>
          </cell>
          <cell r="G46">
            <v>18.600000000000001</v>
          </cell>
          <cell r="H46">
            <v>16</v>
          </cell>
          <cell r="J46">
            <v>12</v>
          </cell>
          <cell r="L46">
            <v>3</v>
          </cell>
          <cell r="M46">
            <v>31</v>
          </cell>
          <cell r="N46">
            <v>31</v>
          </cell>
          <cell r="P46">
            <v>50</v>
          </cell>
        </row>
        <row r="47">
          <cell r="B47" t="str">
            <v>E022-01-1075/2018</v>
          </cell>
          <cell r="C47" t="str">
            <v>KIPTOO Brian</v>
          </cell>
          <cell r="D47">
            <v>6</v>
          </cell>
          <cell r="E47">
            <v>3.7</v>
          </cell>
          <cell r="F47">
            <v>11.3</v>
          </cell>
          <cell r="G47">
            <v>21</v>
          </cell>
          <cell r="H47">
            <v>18</v>
          </cell>
          <cell r="J47">
            <v>9</v>
          </cell>
          <cell r="K47">
            <v>3</v>
          </cell>
          <cell r="M47">
            <v>30</v>
          </cell>
          <cell r="N47">
            <v>30</v>
          </cell>
          <cell r="P47">
            <v>51</v>
          </cell>
        </row>
        <row r="48">
          <cell r="B48" t="str">
            <v>E022-01-1076/2018</v>
          </cell>
          <cell r="C48" t="str">
            <v>KIPKURUI Franklyn</v>
          </cell>
          <cell r="D48">
            <v>5.2</v>
          </cell>
          <cell r="E48">
            <v>4.3</v>
          </cell>
          <cell r="F48">
            <v>9.6999999999999993</v>
          </cell>
          <cell r="G48">
            <v>19.2</v>
          </cell>
          <cell r="H48">
            <v>18</v>
          </cell>
          <cell r="J48">
            <v>13</v>
          </cell>
          <cell r="K48">
            <v>7</v>
          </cell>
          <cell r="M48">
            <v>38</v>
          </cell>
          <cell r="N48">
            <v>38</v>
          </cell>
          <cell r="P48">
            <v>57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6</v>
          </cell>
          <cell r="E49">
            <v>3.1</v>
          </cell>
          <cell r="F49">
            <v>8</v>
          </cell>
          <cell r="G49">
            <v>17.100000000000001</v>
          </cell>
          <cell r="H49">
            <v>13</v>
          </cell>
          <cell r="I49">
            <v>2</v>
          </cell>
          <cell r="K49">
            <v>8</v>
          </cell>
          <cell r="M49">
            <v>23</v>
          </cell>
          <cell r="N49">
            <v>23</v>
          </cell>
          <cell r="P49">
            <v>40</v>
          </cell>
        </row>
        <row r="50">
          <cell r="B50" t="str">
            <v>E022-01-1078/2018</v>
          </cell>
          <cell r="C50" t="str">
            <v>NJUGUNA Claire Wambui</v>
          </cell>
          <cell r="D50">
            <v>5.2</v>
          </cell>
          <cell r="E50">
            <v>4</v>
          </cell>
          <cell r="F50">
            <v>11.3</v>
          </cell>
          <cell r="G50">
            <v>20.5</v>
          </cell>
          <cell r="H50">
            <v>14</v>
          </cell>
          <cell r="J50">
            <v>13</v>
          </cell>
          <cell r="L50">
            <v>10</v>
          </cell>
          <cell r="M50">
            <v>37</v>
          </cell>
          <cell r="N50">
            <v>37</v>
          </cell>
          <cell r="P50">
            <v>58</v>
          </cell>
        </row>
        <row r="51">
          <cell r="B51" t="str">
            <v>E022-01-1079/2018</v>
          </cell>
          <cell r="C51" t="str">
            <v>MUKIRI Ian Ndungu</v>
          </cell>
          <cell r="D51">
            <v>5.6</v>
          </cell>
          <cell r="E51">
            <v>3.8</v>
          </cell>
          <cell r="F51">
            <v>9.6999999999999993</v>
          </cell>
          <cell r="G51">
            <v>19.100000000000001</v>
          </cell>
          <cell r="H51">
            <v>11</v>
          </cell>
          <cell r="J51">
            <v>10</v>
          </cell>
          <cell r="L51">
            <v>1</v>
          </cell>
          <cell r="M51">
            <v>22</v>
          </cell>
          <cell r="N51">
            <v>22</v>
          </cell>
          <cell r="P51">
            <v>41</v>
          </cell>
        </row>
        <row r="52">
          <cell r="B52" t="str">
            <v>E022-01-1080/2018</v>
          </cell>
          <cell r="C52" t="str">
            <v>KIPYEGON Mark</v>
          </cell>
          <cell r="D52">
            <v>5.2</v>
          </cell>
          <cell r="E52">
            <v>3.8</v>
          </cell>
          <cell r="F52">
            <v>11.3</v>
          </cell>
          <cell r="G52">
            <v>20.3</v>
          </cell>
          <cell r="H52">
            <v>14</v>
          </cell>
          <cell r="J52">
            <v>3</v>
          </cell>
          <cell r="K52">
            <v>7</v>
          </cell>
          <cell r="M52">
            <v>24</v>
          </cell>
          <cell r="N52">
            <v>24</v>
          </cell>
          <cell r="P52">
            <v>44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5.2</v>
          </cell>
          <cell r="E53">
            <v>4</v>
          </cell>
          <cell r="F53">
            <v>9.8000000000000007</v>
          </cell>
          <cell r="G53">
            <v>19</v>
          </cell>
          <cell r="H53">
            <v>12</v>
          </cell>
          <cell r="J53">
            <v>15</v>
          </cell>
          <cell r="K53">
            <v>5</v>
          </cell>
          <cell r="M53">
            <v>32</v>
          </cell>
          <cell r="N53">
            <v>32</v>
          </cell>
          <cell r="P53">
            <v>51</v>
          </cell>
        </row>
        <row r="54">
          <cell r="B54" t="str">
            <v>E022-01-1082/2018</v>
          </cell>
          <cell r="C54" t="str">
            <v>MARIMBET Kevin Pere</v>
          </cell>
          <cell r="D54">
            <v>5.4</v>
          </cell>
          <cell r="E54">
            <v>4</v>
          </cell>
          <cell r="F54">
            <v>11.3</v>
          </cell>
          <cell r="G54">
            <v>20.7</v>
          </cell>
          <cell r="H54">
            <v>14</v>
          </cell>
          <cell r="K54">
            <v>11</v>
          </cell>
          <cell r="L54">
            <v>5</v>
          </cell>
          <cell r="M54">
            <v>30</v>
          </cell>
          <cell r="N54">
            <v>30</v>
          </cell>
          <cell r="P54">
            <v>51</v>
          </cell>
        </row>
        <row r="55">
          <cell r="B55" t="str">
            <v>E022-01-1083/2018</v>
          </cell>
          <cell r="C55" t="str">
            <v>ACHIENG Felix Ouma</v>
          </cell>
          <cell r="D55">
            <v>5.8</v>
          </cell>
          <cell r="E55">
            <v>4</v>
          </cell>
          <cell r="F55">
            <v>13.7</v>
          </cell>
          <cell r="G55">
            <v>23.5</v>
          </cell>
          <cell r="H55">
            <v>13</v>
          </cell>
          <cell r="K55">
            <v>12</v>
          </cell>
          <cell r="L55">
            <v>9</v>
          </cell>
          <cell r="M55">
            <v>34</v>
          </cell>
          <cell r="N55">
            <v>34</v>
          </cell>
          <cell r="P55">
            <v>58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5.4</v>
          </cell>
          <cell r="E56">
            <v>4.0999999999999996</v>
          </cell>
          <cell r="F56">
            <v>12</v>
          </cell>
          <cell r="G56">
            <v>21.5</v>
          </cell>
          <cell r="H56">
            <v>18</v>
          </cell>
          <cell r="I56">
            <v>9</v>
          </cell>
          <cell r="K56">
            <v>7</v>
          </cell>
          <cell r="M56">
            <v>34</v>
          </cell>
          <cell r="N56">
            <v>34</v>
          </cell>
          <cell r="P56">
            <v>56</v>
          </cell>
        </row>
        <row r="57">
          <cell r="B57" t="str">
            <v>E022-01-1085/2018</v>
          </cell>
          <cell r="C57" t="str">
            <v>MBUGUA Joseph Kiarie</v>
          </cell>
          <cell r="D57">
            <v>6.1</v>
          </cell>
          <cell r="E57">
            <v>4.4000000000000004</v>
          </cell>
          <cell r="F57">
            <v>13.7</v>
          </cell>
          <cell r="G57">
            <v>24.2</v>
          </cell>
          <cell r="H57">
            <v>14</v>
          </cell>
          <cell r="K57">
            <v>3</v>
          </cell>
          <cell r="L57">
            <v>4</v>
          </cell>
          <cell r="M57">
            <v>21</v>
          </cell>
          <cell r="N57">
            <v>21</v>
          </cell>
          <cell r="P57">
            <v>45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5.4</v>
          </cell>
          <cell r="E58">
            <v>3.8</v>
          </cell>
          <cell r="F58">
            <v>11.3</v>
          </cell>
          <cell r="G58">
            <v>20.5</v>
          </cell>
          <cell r="H58">
            <v>14</v>
          </cell>
          <cell r="J58">
            <v>16</v>
          </cell>
          <cell r="K58">
            <v>12</v>
          </cell>
          <cell r="M58">
            <v>42</v>
          </cell>
          <cell r="N58">
            <v>42</v>
          </cell>
          <cell r="P58">
            <v>63</v>
          </cell>
        </row>
        <row r="59">
          <cell r="B59" t="str">
            <v>E022-01-1087/2018</v>
          </cell>
          <cell r="C59" t="str">
            <v>MUTUA Humphrey Muasya</v>
          </cell>
          <cell r="D59">
            <v>5.4</v>
          </cell>
          <cell r="E59">
            <v>3.9</v>
          </cell>
          <cell r="F59">
            <v>11</v>
          </cell>
          <cell r="G59">
            <v>20.3</v>
          </cell>
          <cell r="H59">
            <v>13</v>
          </cell>
          <cell r="K59">
            <v>8</v>
          </cell>
          <cell r="L59">
            <v>2</v>
          </cell>
          <cell r="M59">
            <v>23</v>
          </cell>
          <cell r="N59">
            <v>23</v>
          </cell>
          <cell r="P59">
            <v>43</v>
          </cell>
        </row>
        <row r="60">
          <cell r="B60" t="str">
            <v>E022-01-1088/2018</v>
          </cell>
          <cell r="C60" t="str">
            <v>DERRICK Erick Obaso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5.8</v>
          </cell>
          <cell r="E61">
            <v>3.7</v>
          </cell>
          <cell r="F61">
            <v>9.8000000000000007</v>
          </cell>
          <cell r="G61">
            <v>19.3</v>
          </cell>
          <cell r="H61">
            <v>17</v>
          </cell>
          <cell r="K61">
            <v>3</v>
          </cell>
          <cell r="L61">
            <v>5</v>
          </cell>
          <cell r="M61">
            <v>25</v>
          </cell>
          <cell r="N61">
            <v>25</v>
          </cell>
          <cell r="P61">
            <v>44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5.8</v>
          </cell>
          <cell r="E62">
            <v>4.3</v>
          </cell>
          <cell r="F62">
            <v>9.6999999999999993</v>
          </cell>
          <cell r="G62">
            <v>19.8</v>
          </cell>
          <cell r="H62">
            <v>14</v>
          </cell>
          <cell r="J62">
            <v>9</v>
          </cell>
          <cell r="L62">
            <v>2</v>
          </cell>
          <cell r="M62">
            <v>25</v>
          </cell>
          <cell r="N62">
            <v>25</v>
          </cell>
          <cell r="P62">
            <v>45</v>
          </cell>
        </row>
        <row r="63">
          <cell r="B63" t="str">
            <v>E022-01-1091/2018</v>
          </cell>
          <cell r="C63" t="str">
            <v>KARIUKI Daniel Njau</v>
          </cell>
          <cell r="D63">
            <v>6.5</v>
          </cell>
          <cell r="E63">
            <v>3.1</v>
          </cell>
          <cell r="F63">
            <v>10.7</v>
          </cell>
          <cell r="G63">
            <v>20.3</v>
          </cell>
          <cell r="H63">
            <v>14</v>
          </cell>
          <cell r="J63">
            <v>4</v>
          </cell>
          <cell r="K63">
            <v>13</v>
          </cell>
          <cell r="M63">
            <v>31</v>
          </cell>
          <cell r="N63">
            <v>31</v>
          </cell>
          <cell r="P63">
            <v>51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6.8</v>
          </cell>
          <cell r="E64">
            <v>4</v>
          </cell>
          <cell r="F64">
            <v>9.5</v>
          </cell>
          <cell r="G64">
            <v>20.3</v>
          </cell>
          <cell r="H64">
            <v>14</v>
          </cell>
          <cell r="I64">
            <v>3</v>
          </cell>
          <cell r="K64">
            <v>8</v>
          </cell>
          <cell r="M64">
            <v>25</v>
          </cell>
          <cell r="N64">
            <v>25</v>
          </cell>
          <cell r="P64">
            <v>45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8</v>
          </cell>
          <cell r="E65">
            <v>3.8</v>
          </cell>
          <cell r="F65">
            <v>10.7</v>
          </cell>
          <cell r="G65">
            <v>22.5</v>
          </cell>
          <cell r="H65">
            <v>19</v>
          </cell>
          <cell r="J65">
            <v>3</v>
          </cell>
          <cell r="K65">
            <v>6</v>
          </cell>
          <cell r="M65">
            <v>28</v>
          </cell>
          <cell r="N65">
            <v>28</v>
          </cell>
          <cell r="P65">
            <v>51</v>
          </cell>
        </row>
        <row r="66">
          <cell r="B66" t="str">
            <v>E022-01-1095/2018</v>
          </cell>
          <cell r="C66" t="str">
            <v>KIBET Brian</v>
          </cell>
          <cell r="D66">
            <v>6</v>
          </cell>
          <cell r="E66">
            <v>4</v>
          </cell>
          <cell r="F66">
            <v>10.7</v>
          </cell>
          <cell r="G66">
            <v>20.7</v>
          </cell>
          <cell r="H66">
            <v>15</v>
          </cell>
          <cell r="J66">
            <v>6</v>
          </cell>
          <cell r="K66">
            <v>8</v>
          </cell>
          <cell r="M66">
            <v>29</v>
          </cell>
          <cell r="N66">
            <v>29</v>
          </cell>
          <cell r="P66">
            <v>50</v>
          </cell>
        </row>
        <row r="67">
          <cell r="B67" t="str">
            <v>E022-01-1096/2018</v>
          </cell>
          <cell r="C67" t="str">
            <v>OTHIENO Jacob Magina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14</v>
          </cell>
          <cell r="I67">
            <v>6</v>
          </cell>
          <cell r="K67">
            <v>12</v>
          </cell>
          <cell r="M67">
            <v>32</v>
          </cell>
          <cell r="N67">
            <v>32</v>
          </cell>
          <cell r="P67">
            <v>32</v>
          </cell>
        </row>
        <row r="68">
          <cell r="B68" t="str">
            <v>E022-01-1097/2018</v>
          </cell>
          <cell r="C68" t="str">
            <v>KUNG U J Gakonya</v>
          </cell>
          <cell r="D68">
            <v>5.8</v>
          </cell>
          <cell r="E68">
            <v>4</v>
          </cell>
          <cell r="F68">
            <v>10.7</v>
          </cell>
          <cell r="G68">
            <v>20.5</v>
          </cell>
          <cell r="H68">
            <v>16</v>
          </cell>
          <cell r="J68">
            <v>2</v>
          </cell>
          <cell r="K68">
            <v>10</v>
          </cell>
          <cell r="M68">
            <v>28</v>
          </cell>
          <cell r="N68">
            <v>28</v>
          </cell>
          <cell r="P68">
            <v>49</v>
          </cell>
        </row>
        <row r="69">
          <cell r="B69" t="str">
            <v>E022-01-1098/2018</v>
          </cell>
          <cell r="C69" t="str">
            <v>MUGWE John Njoroge</v>
          </cell>
          <cell r="D69">
            <v>5.8</v>
          </cell>
          <cell r="E69">
            <v>4.0999999999999996</v>
          </cell>
          <cell r="F69">
            <v>9.6999999999999993</v>
          </cell>
          <cell r="G69">
            <v>19.600000000000001</v>
          </cell>
          <cell r="H69">
            <v>14</v>
          </cell>
          <cell r="J69">
            <v>12</v>
          </cell>
          <cell r="K69">
            <v>13</v>
          </cell>
          <cell r="M69">
            <v>39</v>
          </cell>
          <cell r="N69">
            <v>39</v>
          </cell>
          <cell r="P69">
            <v>59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6.6</v>
          </cell>
          <cell r="E70">
            <v>4.0999999999999996</v>
          </cell>
          <cell r="F70">
            <v>12.3</v>
          </cell>
          <cell r="G70">
            <v>23</v>
          </cell>
          <cell r="H70">
            <v>14</v>
          </cell>
          <cell r="K70">
            <v>12</v>
          </cell>
          <cell r="L70">
            <v>5</v>
          </cell>
          <cell r="M70">
            <v>31</v>
          </cell>
          <cell r="N70">
            <v>31</v>
          </cell>
          <cell r="P70">
            <v>54</v>
          </cell>
        </row>
        <row r="71">
          <cell r="B71" t="str">
            <v>E022-01-1100/2018</v>
          </cell>
          <cell r="C71" t="str">
            <v>WANJALA Barasa Levy</v>
          </cell>
          <cell r="D71">
            <v>5.2</v>
          </cell>
          <cell r="E71">
            <v>4.3</v>
          </cell>
          <cell r="F71">
            <v>11.3</v>
          </cell>
          <cell r="G71">
            <v>20.8</v>
          </cell>
          <cell r="H71">
            <v>16</v>
          </cell>
          <cell r="K71">
            <v>5</v>
          </cell>
          <cell r="L71">
            <v>3</v>
          </cell>
          <cell r="M71">
            <v>24</v>
          </cell>
          <cell r="N71">
            <v>24</v>
          </cell>
          <cell r="P71">
            <v>45</v>
          </cell>
        </row>
        <row r="72">
          <cell r="B72" t="str">
            <v>E022-01-1101/2018</v>
          </cell>
          <cell r="C72" t="str">
            <v>THINDIU Keely Njoroge</v>
          </cell>
          <cell r="D72">
            <v>5.8</v>
          </cell>
          <cell r="E72">
            <v>4.5</v>
          </cell>
          <cell r="F72">
            <v>9.6999999999999993</v>
          </cell>
          <cell r="G72">
            <v>20</v>
          </cell>
          <cell r="H72">
            <v>14</v>
          </cell>
          <cell r="J72">
            <v>13</v>
          </cell>
          <cell r="L72">
            <v>19</v>
          </cell>
          <cell r="M72">
            <v>46</v>
          </cell>
          <cell r="N72">
            <v>46</v>
          </cell>
          <cell r="P72">
            <v>66</v>
          </cell>
        </row>
        <row r="73">
          <cell r="B73" t="str">
            <v>E022-01-1102/2018</v>
          </cell>
          <cell r="C73" t="str">
            <v>KANYI Carson Wanjohi</v>
          </cell>
          <cell r="D73">
            <v>6.9</v>
          </cell>
          <cell r="E73">
            <v>4.4000000000000004</v>
          </cell>
          <cell r="F73">
            <v>11.3</v>
          </cell>
          <cell r="G73">
            <v>22.6</v>
          </cell>
          <cell r="H73">
            <v>16</v>
          </cell>
          <cell r="I73">
            <v>4</v>
          </cell>
          <cell r="K73">
            <v>6</v>
          </cell>
          <cell r="M73">
            <v>26</v>
          </cell>
          <cell r="N73">
            <v>26</v>
          </cell>
          <cell r="P73">
            <v>49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6</v>
          </cell>
          <cell r="E74">
            <v>3.8</v>
          </cell>
          <cell r="F74">
            <v>11.3</v>
          </cell>
          <cell r="G74">
            <v>21.1</v>
          </cell>
          <cell r="H74">
            <v>14</v>
          </cell>
          <cell r="J74">
            <v>10</v>
          </cell>
          <cell r="K74">
            <v>8</v>
          </cell>
          <cell r="M74">
            <v>32</v>
          </cell>
          <cell r="N74">
            <v>32</v>
          </cell>
          <cell r="P74">
            <v>53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5.8</v>
          </cell>
          <cell r="E75">
            <v>4.4000000000000004</v>
          </cell>
          <cell r="F75">
            <v>10</v>
          </cell>
          <cell r="G75">
            <v>20.2</v>
          </cell>
          <cell r="H75">
            <v>10</v>
          </cell>
          <cell r="I75">
            <v>6</v>
          </cell>
          <cell r="K75">
            <v>12</v>
          </cell>
          <cell r="M75">
            <v>28</v>
          </cell>
          <cell r="N75">
            <v>28</v>
          </cell>
          <cell r="P75">
            <v>48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5.6</v>
          </cell>
          <cell r="E76">
            <v>3.8</v>
          </cell>
          <cell r="F76">
            <v>10</v>
          </cell>
          <cell r="G76">
            <v>19.399999999999999</v>
          </cell>
          <cell r="H76">
            <v>13</v>
          </cell>
          <cell r="K76">
            <v>6</v>
          </cell>
          <cell r="L76">
            <v>9</v>
          </cell>
          <cell r="M76">
            <v>28</v>
          </cell>
          <cell r="N76">
            <v>28</v>
          </cell>
          <cell r="P76">
            <v>47</v>
          </cell>
        </row>
        <row r="77">
          <cell r="B77" t="str">
            <v>E022-01-1473/2018</v>
          </cell>
          <cell r="C77" t="str">
            <v>MWORIA VINCENT MWENDE</v>
          </cell>
          <cell r="D77">
            <v>5.6</v>
          </cell>
          <cell r="E77">
            <v>3.9</v>
          </cell>
          <cell r="F77">
            <v>12</v>
          </cell>
          <cell r="G77">
            <v>21.5</v>
          </cell>
          <cell r="H77">
            <v>11</v>
          </cell>
          <cell r="K77">
            <v>12</v>
          </cell>
          <cell r="L77">
            <v>9</v>
          </cell>
          <cell r="M77">
            <v>32</v>
          </cell>
          <cell r="N77">
            <v>32</v>
          </cell>
          <cell r="P77">
            <v>54</v>
          </cell>
        </row>
        <row r="78">
          <cell r="B78" t="str">
            <v>E022-01-1475/2018</v>
          </cell>
          <cell r="C78" t="str">
            <v>KIARA BRIAN MUGAMBI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11</v>
          </cell>
          <cell r="J78">
            <v>12</v>
          </cell>
          <cell r="K78">
            <v>3</v>
          </cell>
          <cell r="M78">
            <v>26</v>
          </cell>
          <cell r="N78">
            <v>26</v>
          </cell>
          <cell r="P78">
            <v>26</v>
          </cell>
        </row>
        <row r="79">
          <cell r="B79" t="str">
            <v>E022-01-1486/2018</v>
          </cell>
          <cell r="C79" t="str">
            <v>MUNENE VICTOR IAN</v>
          </cell>
          <cell r="D79">
            <v>5</v>
          </cell>
          <cell r="E79">
            <v>3.7</v>
          </cell>
          <cell r="F79">
            <v>12</v>
          </cell>
          <cell r="G79">
            <v>20.7</v>
          </cell>
          <cell r="H79">
            <v>14</v>
          </cell>
          <cell r="J79">
            <v>7</v>
          </cell>
          <cell r="K79">
            <v>3</v>
          </cell>
          <cell r="M79">
            <v>24</v>
          </cell>
          <cell r="N79">
            <v>24</v>
          </cell>
          <cell r="P79">
            <v>45</v>
          </cell>
        </row>
        <row r="80">
          <cell r="B80" t="str">
            <v>E022-01-1539/2018</v>
          </cell>
          <cell r="C80" t="str">
            <v>MWANGI LUKE VICTOR</v>
          </cell>
          <cell r="D80">
            <v>5.4</v>
          </cell>
          <cell r="E80">
            <v>4.3</v>
          </cell>
          <cell r="F80">
            <v>12</v>
          </cell>
          <cell r="G80">
            <v>21.7</v>
          </cell>
          <cell r="H80">
            <v>23</v>
          </cell>
          <cell r="I80">
            <v>3</v>
          </cell>
          <cell r="K80">
            <v>4</v>
          </cell>
          <cell r="M80">
            <v>30</v>
          </cell>
          <cell r="N80">
            <v>30</v>
          </cell>
          <cell r="P80">
            <v>52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6.4</v>
          </cell>
          <cell r="E81">
            <v>3.1</v>
          </cell>
          <cell r="F81">
            <v>10</v>
          </cell>
          <cell r="G81">
            <v>19.5</v>
          </cell>
          <cell r="H81">
            <v>11</v>
          </cell>
          <cell r="K81">
            <v>5</v>
          </cell>
          <cell r="L81">
            <v>9</v>
          </cell>
          <cell r="M81">
            <v>25</v>
          </cell>
          <cell r="N81">
            <v>25</v>
          </cell>
          <cell r="P81">
            <v>45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5.2</v>
          </cell>
          <cell r="E82">
            <v>4</v>
          </cell>
          <cell r="F82">
            <v>9</v>
          </cell>
          <cell r="G82">
            <v>18.2</v>
          </cell>
          <cell r="M82" t="str">
            <v/>
          </cell>
          <cell r="N82" t="str">
            <v>-</v>
          </cell>
          <cell r="P82" t="str">
            <v>18.2C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6.5</v>
          </cell>
          <cell r="E83">
            <v>3.8</v>
          </cell>
          <cell r="F83">
            <v>12.3</v>
          </cell>
          <cell r="G83">
            <v>22.6</v>
          </cell>
          <cell r="H83">
            <v>15</v>
          </cell>
          <cell r="J83">
            <v>6</v>
          </cell>
          <cell r="K83">
            <v>6</v>
          </cell>
          <cell r="M83">
            <v>27</v>
          </cell>
          <cell r="N83">
            <v>27</v>
          </cell>
          <cell r="P83">
            <v>50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7.1</v>
          </cell>
          <cell r="E84">
            <v>3.8</v>
          </cell>
          <cell r="F84">
            <v>11</v>
          </cell>
          <cell r="G84">
            <v>21.9</v>
          </cell>
          <cell r="H84">
            <v>16</v>
          </cell>
          <cell r="J84">
            <v>14</v>
          </cell>
          <cell r="K84">
            <v>2</v>
          </cell>
          <cell r="M84">
            <v>32</v>
          </cell>
          <cell r="N84">
            <v>32</v>
          </cell>
          <cell r="P84">
            <v>54</v>
          </cell>
        </row>
        <row r="85">
          <cell r="B85" t="str">
            <v>E022-01-1789/2018</v>
          </cell>
          <cell r="C85" t="str">
            <v>KURIA IAN MARTIN</v>
          </cell>
          <cell r="D85">
            <v>6</v>
          </cell>
          <cell r="E85">
            <v>4</v>
          </cell>
          <cell r="F85">
            <v>12.3</v>
          </cell>
          <cell r="G85">
            <v>22.3</v>
          </cell>
          <cell r="H85">
            <v>16</v>
          </cell>
          <cell r="J85">
            <v>12</v>
          </cell>
          <cell r="K85">
            <v>3</v>
          </cell>
          <cell r="M85">
            <v>31</v>
          </cell>
          <cell r="N85">
            <v>31</v>
          </cell>
          <cell r="P85">
            <v>53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6</v>
          </cell>
          <cell r="E86">
            <v>4</v>
          </cell>
          <cell r="F86">
            <v>12</v>
          </cell>
          <cell r="G86">
            <v>22</v>
          </cell>
          <cell r="H86">
            <v>15</v>
          </cell>
          <cell r="J86">
            <v>7</v>
          </cell>
          <cell r="K86">
            <v>5</v>
          </cell>
          <cell r="M86">
            <v>27</v>
          </cell>
          <cell r="N86">
            <v>27</v>
          </cell>
          <cell r="P86">
            <v>49</v>
          </cell>
        </row>
        <row r="87">
          <cell r="B87" t="str">
            <v>E022-01-1813/2018</v>
          </cell>
          <cell r="C87" t="str">
            <v>WANJERI Mary Wanjiku</v>
          </cell>
          <cell r="D87">
            <v>6</v>
          </cell>
          <cell r="E87">
            <v>4</v>
          </cell>
          <cell r="F87">
            <v>10.7</v>
          </cell>
          <cell r="G87">
            <v>20.7</v>
          </cell>
          <cell r="H87">
            <v>11</v>
          </cell>
          <cell r="I87">
            <v>4</v>
          </cell>
          <cell r="K87">
            <v>6</v>
          </cell>
          <cell r="M87">
            <v>21</v>
          </cell>
          <cell r="N87">
            <v>21</v>
          </cell>
          <cell r="P87">
            <v>42</v>
          </cell>
        </row>
        <row r="88">
          <cell r="B88" t="str">
            <v>E022-01-1816/2018</v>
          </cell>
          <cell r="C88" t="str">
            <v>KIOKO EVANS MUTUKU</v>
          </cell>
          <cell r="D88">
            <v>6.2</v>
          </cell>
          <cell r="E88">
            <v>4.0999999999999996</v>
          </cell>
          <cell r="F88">
            <v>12</v>
          </cell>
          <cell r="G88">
            <v>22.3</v>
          </cell>
          <cell r="H88">
            <v>13</v>
          </cell>
          <cell r="J88">
            <v>6</v>
          </cell>
          <cell r="K88">
            <v>3</v>
          </cell>
          <cell r="M88">
            <v>22</v>
          </cell>
          <cell r="N88">
            <v>22</v>
          </cell>
          <cell r="P88">
            <v>44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6.4</v>
          </cell>
          <cell r="E89">
            <v>4.0999999999999996</v>
          </cell>
          <cell r="F89">
            <v>10</v>
          </cell>
          <cell r="G89">
            <v>20.5</v>
          </cell>
          <cell r="H89">
            <v>9</v>
          </cell>
          <cell r="J89">
            <v>2</v>
          </cell>
          <cell r="L89">
            <v>3</v>
          </cell>
          <cell r="M89">
            <v>14</v>
          </cell>
          <cell r="N89">
            <v>14</v>
          </cell>
          <cell r="P89">
            <v>35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6.6</v>
          </cell>
          <cell r="E90">
            <v>4.3</v>
          </cell>
          <cell r="F90">
            <v>12</v>
          </cell>
          <cell r="G90">
            <v>22.9</v>
          </cell>
          <cell r="H90">
            <v>20</v>
          </cell>
          <cell r="I90">
            <v>6</v>
          </cell>
          <cell r="L90">
            <v>12</v>
          </cell>
          <cell r="M90">
            <v>38</v>
          </cell>
          <cell r="N90">
            <v>38</v>
          </cell>
          <cell r="P90">
            <v>61</v>
          </cell>
        </row>
        <row r="91">
          <cell r="B91" t="str">
            <v>E022-01-1831/2018</v>
          </cell>
          <cell r="C91" t="str">
            <v>CHERUIYOT Desmond</v>
          </cell>
          <cell r="D91">
            <v>6.3</v>
          </cell>
          <cell r="E91">
            <v>4.5</v>
          </cell>
          <cell r="F91">
            <v>12</v>
          </cell>
          <cell r="G91">
            <v>22.8</v>
          </cell>
          <cell r="H91">
            <v>16</v>
          </cell>
          <cell r="K91">
            <v>13</v>
          </cell>
          <cell r="L91">
            <v>3</v>
          </cell>
          <cell r="M91">
            <v>32</v>
          </cell>
          <cell r="N91">
            <v>32</v>
          </cell>
          <cell r="P91">
            <v>55</v>
          </cell>
        </row>
        <row r="92">
          <cell r="B92" t="str">
            <v>E022-01-1832/2018</v>
          </cell>
          <cell r="C92" t="str">
            <v>MUKIRI LORNACLARE</v>
          </cell>
          <cell r="D92">
            <v>6.5</v>
          </cell>
          <cell r="E92">
            <v>4.4000000000000004</v>
          </cell>
          <cell r="F92">
            <v>12.3</v>
          </cell>
          <cell r="G92">
            <v>23.2</v>
          </cell>
          <cell r="H92">
            <v>11</v>
          </cell>
          <cell r="J92">
            <v>5</v>
          </cell>
          <cell r="K92">
            <v>2</v>
          </cell>
          <cell r="M92">
            <v>18</v>
          </cell>
          <cell r="N92">
            <v>18</v>
          </cell>
          <cell r="P92">
            <v>41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6.5</v>
          </cell>
          <cell r="E93">
            <v>3.8</v>
          </cell>
          <cell r="F93">
            <v>12.3</v>
          </cell>
          <cell r="G93">
            <v>22.6</v>
          </cell>
          <cell r="H93">
            <v>13</v>
          </cell>
          <cell r="I93">
            <v>4</v>
          </cell>
          <cell r="K93">
            <v>10</v>
          </cell>
          <cell r="M93">
            <v>27</v>
          </cell>
          <cell r="N93">
            <v>27</v>
          </cell>
          <cell r="P93">
            <v>50</v>
          </cell>
        </row>
        <row r="94">
          <cell r="B94" t="str">
            <v>E022-01-1855/2018</v>
          </cell>
          <cell r="C94" t="str">
            <v>NYUTU AGNES GATHONI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13</v>
          </cell>
          <cell r="J94">
            <v>3</v>
          </cell>
          <cell r="K94">
            <v>4</v>
          </cell>
          <cell r="M94">
            <v>20</v>
          </cell>
          <cell r="N94">
            <v>20</v>
          </cell>
          <cell r="P94">
            <v>20</v>
          </cell>
        </row>
        <row r="95">
          <cell r="B95" t="str">
            <v>E022-01-1753/2017</v>
          </cell>
          <cell r="C95" t="str">
            <v>CHEPKIRUI Janet</v>
          </cell>
          <cell r="D95">
            <v>7</v>
          </cell>
          <cell r="E95">
            <v>3.8</v>
          </cell>
          <cell r="F95">
            <v>12</v>
          </cell>
          <cell r="G95">
            <v>22.8</v>
          </cell>
          <cell r="H95">
            <v>14</v>
          </cell>
          <cell r="J95">
            <v>17</v>
          </cell>
          <cell r="K95">
            <v>10</v>
          </cell>
          <cell r="M95">
            <v>41</v>
          </cell>
          <cell r="N95">
            <v>41</v>
          </cell>
          <cell r="P95">
            <v>64</v>
          </cell>
        </row>
        <row r="96">
          <cell r="B96" t="str">
            <v>E022-01-0736/2017</v>
          </cell>
          <cell r="C96" t="str">
            <v>WAMBANI ESTHER</v>
          </cell>
          <cell r="D96">
            <v>6.2</v>
          </cell>
          <cell r="E96">
            <v>4.0999999999999996</v>
          </cell>
          <cell r="F96">
            <v>10</v>
          </cell>
          <cell r="G96">
            <v>20.3</v>
          </cell>
          <cell r="H96">
            <v>14</v>
          </cell>
          <cell r="I96">
            <v>4</v>
          </cell>
          <cell r="J96">
            <v>9</v>
          </cell>
          <cell r="M96">
            <v>27</v>
          </cell>
          <cell r="N96">
            <v>27</v>
          </cell>
          <cell r="P96">
            <v>47</v>
          </cell>
        </row>
        <row r="97">
          <cell r="B97" t="str">
            <v>E022-01-0751/2017</v>
          </cell>
          <cell r="D97" t="e">
            <v>#N/A</v>
          </cell>
          <cell r="E97" t="e">
            <v>#N/A</v>
          </cell>
          <cell r="F97" t="e">
            <v>#N/A</v>
          </cell>
          <cell r="G97" t="e">
            <v>#N/A</v>
          </cell>
          <cell r="H97">
            <v>11</v>
          </cell>
          <cell r="K97">
            <v>9</v>
          </cell>
          <cell r="L97">
            <v>3</v>
          </cell>
          <cell r="M97">
            <v>23</v>
          </cell>
          <cell r="N97">
            <v>23</v>
          </cell>
          <cell r="P97" t="e">
            <v>#N/A</v>
          </cell>
        </row>
        <row r="98">
          <cell r="B98" t="str">
            <v>E022-01-0736/2019</v>
          </cell>
          <cell r="D98" t="e">
            <v>#N/A</v>
          </cell>
          <cell r="E98" t="e">
            <v>#N/A</v>
          </cell>
          <cell r="F98" t="e">
            <v>#N/A</v>
          </cell>
          <cell r="G98" t="e">
            <v>#N/A</v>
          </cell>
          <cell r="M98" t="str">
            <v/>
          </cell>
          <cell r="N98" t="str">
            <v>-</v>
          </cell>
          <cell r="P98" t="e">
            <v>#N/A</v>
          </cell>
        </row>
        <row r="99">
          <cell r="B99" t="str">
            <v>E022-01-1971/2018</v>
          </cell>
          <cell r="D99" t="e">
            <v>#N/A</v>
          </cell>
          <cell r="E99" t="e">
            <v>#N/A</v>
          </cell>
          <cell r="F99" t="e">
            <v>#N/A</v>
          </cell>
          <cell r="G99" t="e">
            <v>#N/A</v>
          </cell>
          <cell r="H99">
            <v>17</v>
          </cell>
          <cell r="J99">
            <v>13</v>
          </cell>
          <cell r="L99">
            <v>13</v>
          </cell>
          <cell r="M99">
            <v>43</v>
          </cell>
          <cell r="N99">
            <v>43</v>
          </cell>
          <cell r="P99" t="e">
            <v>#N/A</v>
          </cell>
        </row>
      </sheetData>
      <sheetData sheetId="2" refreshError="1">
        <row r="12">
          <cell r="B12" t="str">
            <v>E022-01-0113/2018</v>
          </cell>
          <cell r="C12" t="str">
            <v>MANDO VICTOR GITHINJI</v>
          </cell>
          <cell r="D12">
            <v>5</v>
          </cell>
          <cell r="E12">
            <v>4.5</v>
          </cell>
          <cell r="F12">
            <v>11.5</v>
          </cell>
          <cell r="G12">
            <v>21</v>
          </cell>
          <cell r="H12">
            <v>14.5</v>
          </cell>
          <cell r="I12">
            <v>5</v>
          </cell>
          <cell r="J12">
            <v>6.5</v>
          </cell>
          <cell r="M12">
            <v>26</v>
          </cell>
          <cell r="N12">
            <v>26</v>
          </cell>
          <cell r="P12">
            <v>47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9</v>
          </cell>
          <cell r="E13">
            <v>4.5</v>
          </cell>
          <cell r="F13">
            <v>12</v>
          </cell>
          <cell r="G13">
            <v>25.5</v>
          </cell>
          <cell r="H13">
            <v>16.5</v>
          </cell>
          <cell r="I13">
            <v>18</v>
          </cell>
          <cell r="J13">
            <v>12</v>
          </cell>
          <cell r="M13">
            <v>46.5</v>
          </cell>
          <cell r="N13">
            <v>46.5</v>
          </cell>
          <cell r="P13">
            <v>72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8</v>
          </cell>
          <cell r="E14">
            <v>4.5</v>
          </cell>
          <cell r="F14">
            <v>12</v>
          </cell>
          <cell r="G14">
            <v>24.5</v>
          </cell>
          <cell r="H14">
            <v>17.5</v>
          </cell>
          <cell r="I14">
            <v>15</v>
          </cell>
          <cell r="K14">
            <v>16</v>
          </cell>
          <cell r="M14">
            <v>48.5</v>
          </cell>
          <cell r="N14">
            <v>48.5</v>
          </cell>
          <cell r="P14">
            <v>73</v>
          </cell>
        </row>
        <row r="15">
          <cell r="B15" t="str">
            <v>E022-01-0479/2018</v>
          </cell>
          <cell r="C15" t="str">
            <v>BETT Kipkorir Morgan</v>
          </cell>
          <cell r="D15">
            <v>7</v>
          </cell>
          <cell r="E15">
            <v>4.7</v>
          </cell>
          <cell r="F15">
            <v>11</v>
          </cell>
          <cell r="G15">
            <v>22.7</v>
          </cell>
          <cell r="H15">
            <v>8.5</v>
          </cell>
          <cell r="I15">
            <v>9</v>
          </cell>
          <cell r="J15">
            <v>5.5</v>
          </cell>
          <cell r="M15">
            <v>23</v>
          </cell>
          <cell r="N15">
            <v>23</v>
          </cell>
          <cell r="P15">
            <v>46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7.7</v>
          </cell>
          <cell r="E16">
            <v>4.5</v>
          </cell>
          <cell r="F16">
            <v>12.5</v>
          </cell>
          <cell r="G16">
            <v>24.7</v>
          </cell>
          <cell r="H16">
            <v>11.5</v>
          </cell>
          <cell r="I16">
            <v>6</v>
          </cell>
          <cell r="K16">
            <v>7</v>
          </cell>
          <cell r="M16">
            <v>24.5</v>
          </cell>
          <cell r="N16">
            <v>24.5</v>
          </cell>
          <cell r="P16">
            <v>49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7.9</v>
          </cell>
          <cell r="E17">
            <v>4.3</v>
          </cell>
          <cell r="F17">
            <v>13</v>
          </cell>
          <cell r="G17">
            <v>25.2</v>
          </cell>
          <cell r="H17">
            <v>8</v>
          </cell>
          <cell r="I17">
            <v>9</v>
          </cell>
          <cell r="K17">
            <v>4.5</v>
          </cell>
          <cell r="M17">
            <v>21.5</v>
          </cell>
          <cell r="N17">
            <v>21.5</v>
          </cell>
          <cell r="P17">
            <v>47</v>
          </cell>
        </row>
        <row r="18">
          <cell r="B18" t="str">
            <v>E022-01-0762/2018</v>
          </cell>
          <cell r="C18" t="str">
            <v>MBAGA Gyavira Tuzinde</v>
          </cell>
          <cell r="D18">
            <v>5.9</v>
          </cell>
          <cell r="E18">
            <v>4</v>
          </cell>
          <cell r="F18">
            <v>12.5</v>
          </cell>
          <cell r="G18">
            <v>22.4</v>
          </cell>
          <cell r="H18">
            <v>11.5</v>
          </cell>
          <cell r="I18">
            <v>3</v>
          </cell>
          <cell r="J18">
            <v>6</v>
          </cell>
          <cell r="M18">
            <v>20.5</v>
          </cell>
          <cell r="N18">
            <v>20.5</v>
          </cell>
          <cell r="P18">
            <v>43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8</v>
          </cell>
          <cell r="E19">
            <v>4</v>
          </cell>
          <cell r="F19">
            <v>12</v>
          </cell>
          <cell r="G19">
            <v>24</v>
          </cell>
          <cell r="H19">
            <v>13.5</v>
          </cell>
          <cell r="J19">
            <v>2</v>
          </cell>
          <cell r="K19">
            <v>1</v>
          </cell>
          <cell r="M19">
            <v>16.5</v>
          </cell>
          <cell r="N19">
            <v>16.5</v>
          </cell>
          <cell r="P19">
            <v>41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8.3000000000000007</v>
          </cell>
          <cell r="E20">
            <v>4</v>
          </cell>
          <cell r="F20">
            <v>11</v>
          </cell>
          <cell r="G20">
            <v>23.3</v>
          </cell>
          <cell r="H20">
            <v>10</v>
          </cell>
          <cell r="I20">
            <v>6</v>
          </cell>
          <cell r="K20">
            <v>3</v>
          </cell>
          <cell r="M20">
            <v>19</v>
          </cell>
          <cell r="N20">
            <v>19</v>
          </cell>
          <cell r="P20">
            <v>42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6.3</v>
          </cell>
          <cell r="E21">
            <v>4.3</v>
          </cell>
          <cell r="F21">
            <v>10</v>
          </cell>
          <cell r="G21">
            <v>20.6</v>
          </cell>
          <cell r="H21">
            <v>8.5</v>
          </cell>
          <cell r="J21">
            <v>15</v>
          </cell>
          <cell r="K21">
            <v>5</v>
          </cell>
          <cell r="M21">
            <v>28.5</v>
          </cell>
          <cell r="N21">
            <v>28.5</v>
          </cell>
          <cell r="P21">
            <v>49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6.3</v>
          </cell>
          <cell r="E22">
            <v>4.2</v>
          </cell>
          <cell r="F22">
            <v>12</v>
          </cell>
          <cell r="G22">
            <v>22.5</v>
          </cell>
          <cell r="H22">
            <v>12</v>
          </cell>
          <cell r="I22">
            <v>7</v>
          </cell>
          <cell r="J22">
            <v>2</v>
          </cell>
          <cell r="M22">
            <v>21</v>
          </cell>
          <cell r="N22">
            <v>21</v>
          </cell>
          <cell r="P22">
            <v>44</v>
          </cell>
        </row>
        <row r="23">
          <cell r="B23" t="str">
            <v>E022-01-1048/2018</v>
          </cell>
          <cell r="C23" t="str">
            <v>SESAT Kiprop Ian</v>
          </cell>
          <cell r="D23">
            <v>6.5</v>
          </cell>
          <cell r="E23">
            <v>4.2</v>
          </cell>
          <cell r="F23">
            <v>10.5</v>
          </cell>
          <cell r="G23">
            <v>21.2</v>
          </cell>
          <cell r="H23">
            <v>13.5</v>
          </cell>
          <cell r="J23">
            <v>8</v>
          </cell>
          <cell r="K23">
            <v>6</v>
          </cell>
          <cell r="M23">
            <v>27.5</v>
          </cell>
          <cell r="N23">
            <v>27.5</v>
          </cell>
          <cell r="P23">
            <v>49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6.8</v>
          </cell>
          <cell r="E24">
            <v>4.2</v>
          </cell>
          <cell r="F24">
            <v>11</v>
          </cell>
          <cell r="G24">
            <v>22</v>
          </cell>
          <cell r="H24">
            <v>17.5</v>
          </cell>
          <cell r="J24">
            <v>0</v>
          </cell>
          <cell r="K24">
            <v>4</v>
          </cell>
          <cell r="M24">
            <v>21.5</v>
          </cell>
          <cell r="N24">
            <v>21.5</v>
          </cell>
          <cell r="P24">
            <v>44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7.3</v>
          </cell>
          <cell r="E25">
            <v>4.3</v>
          </cell>
          <cell r="F25">
            <v>10</v>
          </cell>
          <cell r="G25">
            <v>21.6</v>
          </cell>
          <cell r="H25">
            <v>20.5</v>
          </cell>
          <cell r="I25">
            <v>12</v>
          </cell>
          <cell r="L25">
            <v>0</v>
          </cell>
          <cell r="M25">
            <v>32.5</v>
          </cell>
          <cell r="N25">
            <v>32.5</v>
          </cell>
          <cell r="P25">
            <v>54</v>
          </cell>
        </row>
        <row r="26">
          <cell r="B26" t="str">
            <v>E022-01-1052/2018</v>
          </cell>
          <cell r="C26" t="str">
            <v>CHEPKIRUI Brillian</v>
          </cell>
          <cell r="D26">
            <v>4.0999999999999996</v>
          </cell>
          <cell r="E26">
            <v>4</v>
          </cell>
          <cell r="F26">
            <v>10.5</v>
          </cell>
          <cell r="G26">
            <v>18.600000000000001</v>
          </cell>
          <cell r="H26">
            <v>6.5</v>
          </cell>
          <cell r="J26">
            <v>6.5</v>
          </cell>
          <cell r="K26">
            <v>2.5</v>
          </cell>
          <cell r="M26">
            <v>15.5</v>
          </cell>
          <cell r="N26">
            <v>15.5</v>
          </cell>
          <cell r="P26">
            <v>34</v>
          </cell>
        </row>
        <row r="27">
          <cell r="B27" t="str">
            <v>E022-01-1053/2018</v>
          </cell>
          <cell r="C27" t="str">
            <v>MUCHIRI Dan Munene</v>
          </cell>
          <cell r="D27">
            <v>5.9</v>
          </cell>
          <cell r="E27">
            <v>4</v>
          </cell>
          <cell r="F27">
            <v>11.5</v>
          </cell>
          <cell r="G27">
            <v>21.4</v>
          </cell>
          <cell r="H27">
            <v>15</v>
          </cell>
          <cell r="J27">
            <v>10</v>
          </cell>
          <cell r="K27">
            <v>15</v>
          </cell>
          <cell r="M27">
            <v>40</v>
          </cell>
          <cell r="N27">
            <v>40</v>
          </cell>
          <cell r="P27">
            <v>61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5.8</v>
          </cell>
          <cell r="E28">
            <v>4.2</v>
          </cell>
          <cell r="F28">
            <v>11</v>
          </cell>
          <cell r="G28">
            <v>21</v>
          </cell>
          <cell r="H28">
            <v>3.5</v>
          </cell>
          <cell r="I28">
            <v>4</v>
          </cell>
          <cell r="J28">
            <v>2</v>
          </cell>
          <cell r="M28">
            <v>9.5</v>
          </cell>
          <cell r="N28">
            <v>9.5</v>
          </cell>
          <cell r="P28">
            <v>31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9.3000000000000007</v>
          </cell>
          <cell r="E29">
            <v>4.2</v>
          </cell>
          <cell r="F29">
            <v>11</v>
          </cell>
          <cell r="G29">
            <v>24.5</v>
          </cell>
          <cell r="H29">
            <v>11</v>
          </cell>
          <cell r="I29">
            <v>5</v>
          </cell>
          <cell r="K29">
            <v>2</v>
          </cell>
          <cell r="M29">
            <v>18</v>
          </cell>
          <cell r="N29">
            <v>18</v>
          </cell>
          <cell r="P29">
            <v>43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6.5</v>
          </cell>
          <cell r="E30">
            <v>4.2</v>
          </cell>
          <cell r="F30">
            <v>10.5</v>
          </cell>
          <cell r="G30">
            <v>21.2</v>
          </cell>
          <cell r="H30">
            <v>18</v>
          </cell>
          <cell r="I30">
            <v>14</v>
          </cell>
          <cell r="K30">
            <v>9</v>
          </cell>
          <cell r="M30">
            <v>41</v>
          </cell>
          <cell r="N30">
            <v>41</v>
          </cell>
          <cell r="P30">
            <v>62</v>
          </cell>
        </row>
        <row r="31">
          <cell r="B31" t="str">
            <v>E022-01-1057/2018</v>
          </cell>
          <cell r="C31" t="str">
            <v>ANITA HEATHER C</v>
          </cell>
          <cell r="D31">
            <v>6.5</v>
          </cell>
          <cell r="E31">
            <v>4.2</v>
          </cell>
          <cell r="F31">
            <v>11.5</v>
          </cell>
          <cell r="G31">
            <v>22.2</v>
          </cell>
          <cell r="H31">
            <v>17.5</v>
          </cell>
          <cell r="I31">
            <v>6</v>
          </cell>
          <cell r="J31">
            <v>8.5</v>
          </cell>
          <cell r="M31">
            <v>32</v>
          </cell>
          <cell r="N31">
            <v>32</v>
          </cell>
          <cell r="P31">
            <v>54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6.5</v>
          </cell>
          <cell r="E32">
            <v>4.7</v>
          </cell>
          <cell r="F32">
            <v>11</v>
          </cell>
          <cell r="G32">
            <v>22.2</v>
          </cell>
          <cell r="H32">
            <v>7</v>
          </cell>
          <cell r="I32">
            <v>5</v>
          </cell>
          <cell r="J32">
            <v>5.5</v>
          </cell>
          <cell r="M32">
            <v>17.5</v>
          </cell>
          <cell r="N32">
            <v>17.5</v>
          </cell>
          <cell r="P32">
            <v>40</v>
          </cell>
        </row>
        <row r="33">
          <cell r="B33" t="str">
            <v>E022-01-1060/2018</v>
          </cell>
          <cell r="C33" t="str">
            <v>MURIUKI Brian Gacheru</v>
          </cell>
          <cell r="D33">
            <v>6.3</v>
          </cell>
          <cell r="E33">
            <v>4.2</v>
          </cell>
          <cell r="F33">
            <v>12</v>
          </cell>
          <cell r="G33">
            <v>22.5</v>
          </cell>
          <cell r="H33">
            <v>13.5</v>
          </cell>
          <cell r="I33">
            <v>9</v>
          </cell>
          <cell r="K33">
            <v>7</v>
          </cell>
          <cell r="M33">
            <v>29.5</v>
          </cell>
          <cell r="N33">
            <v>29.5</v>
          </cell>
          <cell r="P33">
            <v>52</v>
          </cell>
        </row>
        <row r="34">
          <cell r="B34" t="str">
            <v>E022-01-1061/2018</v>
          </cell>
          <cell r="C34" t="str">
            <v>MOHAMMAD ALI MBARAK</v>
          </cell>
          <cell r="D34">
            <v>8.3000000000000007</v>
          </cell>
          <cell r="E34">
            <v>4.2</v>
          </cell>
          <cell r="F34">
            <v>11.5</v>
          </cell>
          <cell r="G34">
            <v>24</v>
          </cell>
          <cell r="H34">
            <v>17</v>
          </cell>
          <cell r="I34">
            <v>11</v>
          </cell>
          <cell r="J34">
            <v>15</v>
          </cell>
          <cell r="M34">
            <v>43</v>
          </cell>
          <cell r="N34">
            <v>43</v>
          </cell>
          <cell r="P34">
            <v>67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6.5</v>
          </cell>
          <cell r="E35">
            <v>4.5</v>
          </cell>
          <cell r="F35">
            <v>12</v>
          </cell>
          <cell r="G35">
            <v>23</v>
          </cell>
          <cell r="H35">
            <v>3</v>
          </cell>
          <cell r="J35">
            <v>7.5</v>
          </cell>
          <cell r="K35">
            <v>6</v>
          </cell>
          <cell r="M35">
            <v>16.5</v>
          </cell>
          <cell r="N35">
            <v>16.5</v>
          </cell>
          <cell r="P35">
            <v>40</v>
          </cell>
        </row>
        <row r="36">
          <cell r="B36" t="str">
            <v>E022-01-1064/2018</v>
          </cell>
          <cell r="C36" t="str">
            <v>MUTHEE Amos Munene</v>
          </cell>
          <cell r="D36">
            <v>8.8000000000000007</v>
          </cell>
          <cell r="E36">
            <v>4.7</v>
          </cell>
          <cell r="F36">
            <v>12.5</v>
          </cell>
          <cell r="G36">
            <v>26</v>
          </cell>
          <cell r="H36">
            <v>19</v>
          </cell>
          <cell r="I36">
            <v>10</v>
          </cell>
          <cell r="J36">
            <v>14</v>
          </cell>
          <cell r="M36">
            <v>43</v>
          </cell>
          <cell r="N36">
            <v>43</v>
          </cell>
          <cell r="P36">
            <v>69</v>
          </cell>
        </row>
        <row r="37">
          <cell r="B37" t="str">
            <v>E022-01-1065/2018</v>
          </cell>
          <cell r="C37" t="str">
            <v>MACHARIA Paul Muchogo</v>
          </cell>
          <cell r="D37">
            <v>9.8000000000000007</v>
          </cell>
          <cell r="E37">
            <v>4.7</v>
          </cell>
          <cell r="F37">
            <v>11.5</v>
          </cell>
          <cell r="G37">
            <v>26</v>
          </cell>
          <cell r="H37">
            <v>16.5</v>
          </cell>
          <cell r="I37">
            <v>10</v>
          </cell>
          <cell r="K37">
            <v>6</v>
          </cell>
          <cell r="M37">
            <v>32.5</v>
          </cell>
          <cell r="N37">
            <v>32.5</v>
          </cell>
          <cell r="P37">
            <v>59</v>
          </cell>
        </row>
        <row r="38">
          <cell r="B38" t="str">
            <v>E022-01-1066/2018</v>
          </cell>
          <cell r="C38" t="str">
            <v>MUTURI Lorna Muthoni</v>
          </cell>
          <cell r="D38">
            <v>10</v>
          </cell>
          <cell r="E38">
            <v>4.5</v>
          </cell>
          <cell r="F38">
            <v>11.5</v>
          </cell>
          <cell r="G38">
            <v>26</v>
          </cell>
          <cell r="H38">
            <v>17</v>
          </cell>
          <cell r="J38">
            <v>14</v>
          </cell>
          <cell r="L38">
            <v>7</v>
          </cell>
          <cell r="M38">
            <v>38</v>
          </cell>
          <cell r="N38">
            <v>38</v>
          </cell>
          <cell r="P38">
            <v>64</v>
          </cell>
        </row>
        <row r="39">
          <cell r="B39" t="str">
            <v>E022-01-1067/2018</v>
          </cell>
          <cell r="C39" t="str">
            <v>ONGAYO Aswan Abishai</v>
          </cell>
          <cell r="D39">
            <v>6.8</v>
          </cell>
          <cell r="E39">
            <v>4.2</v>
          </cell>
          <cell r="F39">
            <v>12</v>
          </cell>
          <cell r="G39">
            <v>23</v>
          </cell>
          <cell r="H39">
            <v>14</v>
          </cell>
          <cell r="I39">
            <v>6.5</v>
          </cell>
          <cell r="J39">
            <v>5.5</v>
          </cell>
          <cell r="M39">
            <v>26</v>
          </cell>
          <cell r="N39">
            <v>26</v>
          </cell>
          <cell r="P39">
            <v>49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6.9</v>
          </cell>
          <cell r="E40">
            <v>3.8</v>
          </cell>
          <cell r="F40">
            <v>11</v>
          </cell>
          <cell r="G40">
            <v>21.7</v>
          </cell>
          <cell r="H40">
            <v>18.5</v>
          </cell>
          <cell r="I40">
            <v>9</v>
          </cell>
          <cell r="J40">
            <v>12</v>
          </cell>
          <cell r="M40">
            <v>39.5</v>
          </cell>
          <cell r="N40">
            <v>39.5</v>
          </cell>
          <cell r="P40">
            <v>61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5.4</v>
          </cell>
          <cell r="E41">
            <v>3.9</v>
          </cell>
          <cell r="F41">
            <v>10.5</v>
          </cell>
          <cell r="G41">
            <v>19.8</v>
          </cell>
          <cell r="H41">
            <v>10</v>
          </cell>
          <cell r="I41">
            <v>15</v>
          </cell>
          <cell r="K41">
            <v>2.5</v>
          </cell>
          <cell r="M41">
            <v>27.5</v>
          </cell>
          <cell r="N41">
            <v>27.5</v>
          </cell>
          <cell r="P41">
            <v>47</v>
          </cell>
        </row>
        <row r="42">
          <cell r="B42" t="str">
            <v>E022-01-1070/2018</v>
          </cell>
          <cell r="C42" t="str">
            <v>BRIAN Festus</v>
          </cell>
          <cell r="D42">
            <v>10</v>
          </cell>
          <cell r="E42">
            <v>4</v>
          </cell>
          <cell r="F42">
            <v>12</v>
          </cell>
          <cell r="G42">
            <v>26</v>
          </cell>
          <cell r="H42">
            <v>13</v>
          </cell>
          <cell r="I42">
            <v>19</v>
          </cell>
          <cell r="K42">
            <v>18</v>
          </cell>
          <cell r="M42">
            <v>50</v>
          </cell>
          <cell r="N42">
            <v>50</v>
          </cell>
          <cell r="P42">
            <v>76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6.4</v>
          </cell>
          <cell r="E43">
            <v>4.5</v>
          </cell>
          <cell r="F43">
            <v>10.5</v>
          </cell>
          <cell r="G43">
            <v>21.4</v>
          </cell>
          <cell r="H43">
            <v>13.5</v>
          </cell>
          <cell r="I43">
            <v>13</v>
          </cell>
          <cell r="J43">
            <v>10</v>
          </cell>
          <cell r="M43">
            <v>36.5</v>
          </cell>
          <cell r="N43">
            <v>36.5</v>
          </cell>
          <cell r="P43">
            <v>58</v>
          </cell>
        </row>
        <row r="44">
          <cell r="B44" t="str">
            <v>E022-01-1072/2018</v>
          </cell>
          <cell r="C44" t="str">
            <v>MESSI Joseph Mbayi</v>
          </cell>
          <cell r="D44">
            <v>8.5</v>
          </cell>
          <cell r="E44">
            <v>4.5</v>
          </cell>
          <cell r="F44">
            <v>12.5</v>
          </cell>
          <cell r="G44">
            <v>25.5</v>
          </cell>
          <cell r="H44">
            <v>10.5</v>
          </cell>
          <cell r="J44">
            <v>7</v>
          </cell>
          <cell r="K44">
            <v>12</v>
          </cell>
          <cell r="M44">
            <v>29.5</v>
          </cell>
          <cell r="N44">
            <v>29.5</v>
          </cell>
          <cell r="P44">
            <v>55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6.3</v>
          </cell>
          <cell r="E45">
            <v>4.5</v>
          </cell>
          <cell r="F45">
            <v>10.5</v>
          </cell>
          <cell r="G45">
            <v>21.3</v>
          </cell>
          <cell r="H45">
            <v>18</v>
          </cell>
          <cell r="I45">
            <v>8</v>
          </cell>
          <cell r="J45">
            <v>7.5</v>
          </cell>
          <cell r="M45">
            <v>33.5</v>
          </cell>
          <cell r="N45">
            <v>33.5</v>
          </cell>
          <cell r="P45">
            <v>55</v>
          </cell>
        </row>
        <row r="46">
          <cell r="B46" t="str">
            <v>E022-01-1074/2018</v>
          </cell>
          <cell r="C46" t="str">
            <v>SHANZA Allan Ogude</v>
          </cell>
          <cell r="D46">
            <v>7.9</v>
          </cell>
          <cell r="E46">
            <v>4.5</v>
          </cell>
          <cell r="F46">
            <v>11.5</v>
          </cell>
          <cell r="G46">
            <v>23.9</v>
          </cell>
          <cell r="H46">
            <v>10.5</v>
          </cell>
          <cell r="I46">
            <v>6</v>
          </cell>
          <cell r="J46">
            <v>16</v>
          </cell>
          <cell r="M46">
            <v>32.5</v>
          </cell>
          <cell r="N46">
            <v>32.5</v>
          </cell>
          <cell r="P46">
            <v>56</v>
          </cell>
        </row>
        <row r="47">
          <cell r="B47" t="str">
            <v>E022-01-1075/2018</v>
          </cell>
          <cell r="C47" t="str">
            <v>KIPTOO Brian</v>
          </cell>
          <cell r="D47">
            <v>7.5</v>
          </cell>
          <cell r="E47">
            <v>4.7</v>
          </cell>
          <cell r="F47">
            <v>10</v>
          </cell>
          <cell r="G47">
            <v>22.2</v>
          </cell>
          <cell r="H47">
            <v>8.5</v>
          </cell>
          <cell r="I47">
            <v>7</v>
          </cell>
          <cell r="K47">
            <v>2.5</v>
          </cell>
          <cell r="M47">
            <v>18</v>
          </cell>
          <cell r="N47">
            <v>18</v>
          </cell>
          <cell r="P47">
            <v>40</v>
          </cell>
        </row>
        <row r="48">
          <cell r="B48" t="str">
            <v>E022-01-1076/2018</v>
          </cell>
          <cell r="C48" t="str">
            <v>KIPKURUI Franklyn</v>
          </cell>
          <cell r="D48">
            <v>9</v>
          </cell>
          <cell r="E48">
            <v>4.5</v>
          </cell>
          <cell r="F48">
            <v>11.5</v>
          </cell>
          <cell r="G48">
            <v>25</v>
          </cell>
          <cell r="H48">
            <v>13</v>
          </cell>
          <cell r="J48">
            <v>7</v>
          </cell>
          <cell r="K48">
            <v>4</v>
          </cell>
          <cell r="M48">
            <v>24</v>
          </cell>
          <cell r="N48">
            <v>24</v>
          </cell>
          <cell r="P48">
            <v>49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7</v>
          </cell>
          <cell r="E49">
            <v>4.7</v>
          </cell>
          <cell r="F49">
            <v>11.5</v>
          </cell>
          <cell r="G49">
            <v>23.2</v>
          </cell>
          <cell r="H49">
            <v>0</v>
          </cell>
          <cell r="M49">
            <v>0</v>
          </cell>
          <cell r="N49">
            <v>0</v>
          </cell>
          <cell r="P49">
            <v>23</v>
          </cell>
        </row>
        <row r="50">
          <cell r="B50" t="str">
            <v>E022-01-1078/2018</v>
          </cell>
          <cell r="C50" t="str">
            <v>NJUGUNA Claire Wambui</v>
          </cell>
          <cell r="D50">
            <v>6.8</v>
          </cell>
          <cell r="E50">
            <v>4</v>
          </cell>
          <cell r="F50">
            <v>11</v>
          </cell>
          <cell r="G50">
            <v>21.8</v>
          </cell>
          <cell r="H50">
            <v>12</v>
          </cell>
          <cell r="I50">
            <v>5.5</v>
          </cell>
          <cell r="J50">
            <v>5.5</v>
          </cell>
          <cell r="M50">
            <v>23</v>
          </cell>
          <cell r="N50">
            <v>23</v>
          </cell>
          <cell r="P50">
            <v>45</v>
          </cell>
        </row>
        <row r="51">
          <cell r="B51" t="str">
            <v>E022-01-1079/2018</v>
          </cell>
          <cell r="C51" t="str">
            <v>MUKIRI Ian Ndungu</v>
          </cell>
          <cell r="D51">
            <v>7.9</v>
          </cell>
          <cell r="E51">
            <v>4.2</v>
          </cell>
          <cell r="F51">
            <v>10.5</v>
          </cell>
          <cell r="G51">
            <v>22.6</v>
          </cell>
          <cell r="H51">
            <v>9</v>
          </cell>
          <cell r="I51">
            <v>5</v>
          </cell>
          <cell r="J51">
            <v>7.5</v>
          </cell>
          <cell r="M51">
            <v>21.5</v>
          </cell>
          <cell r="N51">
            <v>21.5</v>
          </cell>
          <cell r="P51">
            <v>44</v>
          </cell>
        </row>
        <row r="52">
          <cell r="B52" t="str">
            <v>E022-01-1080/2018</v>
          </cell>
          <cell r="C52" t="str">
            <v>KIPYEGON Mark</v>
          </cell>
          <cell r="D52">
            <v>6.5</v>
          </cell>
          <cell r="E52">
            <v>4.2</v>
          </cell>
          <cell r="F52">
            <v>10</v>
          </cell>
          <cell r="G52">
            <v>20.7</v>
          </cell>
          <cell r="H52">
            <v>16.5</v>
          </cell>
          <cell r="I52">
            <v>5</v>
          </cell>
          <cell r="K52">
            <v>2</v>
          </cell>
          <cell r="M52">
            <v>23.5</v>
          </cell>
          <cell r="N52">
            <v>23.5</v>
          </cell>
          <cell r="P52">
            <v>44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5.6</v>
          </cell>
          <cell r="E53">
            <v>4.2</v>
          </cell>
          <cell r="F53">
            <v>11</v>
          </cell>
          <cell r="G53">
            <v>20.8</v>
          </cell>
          <cell r="H53">
            <v>8</v>
          </cell>
          <cell r="I53">
            <v>8</v>
          </cell>
          <cell r="K53">
            <v>6.5</v>
          </cell>
          <cell r="M53">
            <v>22.5</v>
          </cell>
          <cell r="N53">
            <v>22.5</v>
          </cell>
          <cell r="P53">
            <v>43</v>
          </cell>
        </row>
        <row r="54">
          <cell r="B54" t="str">
            <v>E022-01-1082/2018</v>
          </cell>
          <cell r="C54" t="str">
            <v>MARIMBET Kevin Pere</v>
          </cell>
          <cell r="D54">
            <v>9.5</v>
          </cell>
          <cell r="E54">
            <v>4.5</v>
          </cell>
          <cell r="F54">
            <v>11</v>
          </cell>
          <cell r="G54">
            <v>25</v>
          </cell>
          <cell r="H54">
            <v>18</v>
          </cell>
          <cell r="J54">
            <v>16</v>
          </cell>
          <cell r="K54">
            <v>16</v>
          </cell>
          <cell r="M54">
            <v>50</v>
          </cell>
          <cell r="N54">
            <v>50</v>
          </cell>
          <cell r="P54">
            <v>75</v>
          </cell>
        </row>
        <row r="55">
          <cell r="B55" t="str">
            <v>E022-01-1083/2018</v>
          </cell>
          <cell r="C55" t="str">
            <v>ACHIENG Felix Ouma</v>
          </cell>
          <cell r="D55">
            <v>7.6</v>
          </cell>
          <cell r="E55">
            <v>4</v>
          </cell>
          <cell r="F55">
            <v>12</v>
          </cell>
          <cell r="G55">
            <v>23.6</v>
          </cell>
          <cell r="H55">
            <v>15</v>
          </cell>
          <cell r="I55">
            <v>7</v>
          </cell>
          <cell r="J55">
            <v>13</v>
          </cell>
          <cell r="M55">
            <v>35</v>
          </cell>
          <cell r="N55">
            <v>35</v>
          </cell>
          <cell r="P55">
            <v>59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9.3000000000000007</v>
          </cell>
          <cell r="E56">
            <v>4.7</v>
          </cell>
          <cell r="F56">
            <v>11</v>
          </cell>
          <cell r="G56">
            <v>25</v>
          </cell>
          <cell r="H56">
            <v>11.5</v>
          </cell>
          <cell r="I56">
            <v>6.5</v>
          </cell>
          <cell r="K56">
            <v>4</v>
          </cell>
          <cell r="M56">
            <v>22</v>
          </cell>
          <cell r="N56">
            <v>22</v>
          </cell>
          <cell r="P56">
            <v>47</v>
          </cell>
        </row>
        <row r="57">
          <cell r="B57" t="str">
            <v>E022-01-1085/2018</v>
          </cell>
          <cell r="C57" t="str">
            <v>MBUGUA Joseph Kiarie</v>
          </cell>
          <cell r="D57">
            <v>6.8</v>
          </cell>
          <cell r="E57">
            <v>3.8</v>
          </cell>
          <cell r="F57">
            <v>12</v>
          </cell>
          <cell r="G57">
            <v>22.6</v>
          </cell>
          <cell r="H57">
            <v>7.5</v>
          </cell>
          <cell r="J57">
            <v>2</v>
          </cell>
          <cell r="K57">
            <v>2</v>
          </cell>
          <cell r="M57">
            <v>11.5</v>
          </cell>
          <cell r="N57">
            <v>11.5</v>
          </cell>
          <cell r="P57">
            <v>34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</v>
          </cell>
          <cell r="E58">
            <v>4.3</v>
          </cell>
          <cell r="F58">
            <v>5</v>
          </cell>
          <cell r="G58">
            <v>14.3</v>
          </cell>
          <cell r="H58">
            <v>4</v>
          </cell>
          <cell r="I58">
            <v>6</v>
          </cell>
          <cell r="J58">
            <v>10</v>
          </cell>
          <cell r="M58">
            <v>20</v>
          </cell>
          <cell r="N58">
            <v>20</v>
          </cell>
          <cell r="P58">
            <v>34</v>
          </cell>
        </row>
        <row r="59">
          <cell r="B59" t="str">
            <v>E022-01-1087/2018</v>
          </cell>
          <cell r="C59" t="str">
            <v>MUTUA Humphrey Muasya</v>
          </cell>
          <cell r="D59">
            <v>6.8</v>
          </cell>
          <cell r="E59">
            <v>4.3</v>
          </cell>
          <cell r="F59">
            <v>11</v>
          </cell>
          <cell r="G59">
            <v>22.1</v>
          </cell>
          <cell r="H59">
            <v>11.5</v>
          </cell>
          <cell r="J59">
            <v>4</v>
          </cell>
          <cell r="K59">
            <v>5</v>
          </cell>
          <cell r="M59">
            <v>20.5</v>
          </cell>
          <cell r="N59">
            <v>20.5</v>
          </cell>
          <cell r="P59">
            <v>43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4.8</v>
          </cell>
          <cell r="E61">
            <v>4.5</v>
          </cell>
          <cell r="F61">
            <v>11</v>
          </cell>
          <cell r="G61">
            <v>20.3</v>
          </cell>
          <cell r="H61">
            <v>13</v>
          </cell>
          <cell r="I61">
            <v>9</v>
          </cell>
          <cell r="J61">
            <v>9</v>
          </cell>
          <cell r="M61">
            <v>31</v>
          </cell>
          <cell r="N61">
            <v>31</v>
          </cell>
          <cell r="P61">
            <v>51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9.8000000000000007</v>
          </cell>
          <cell r="E62">
            <v>4.3</v>
          </cell>
          <cell r="F62">
            <v>12.5</v>
          </cell>
          <cell r="G62">
            <v>26.6</v>
          </cell>
          <cell r="H62">
            <v>12</v>
          </cell>
          <cell r="I62">
            <v>2</v>
          </cell>
          <cell r="J62">
            <v>0</v>
          </cell>
          <cell r="M62">
            <v>14</v>
          </cell>
          <cell r="N62">
            <v>14</v>
          </cell>
          <cell r="P62">
            <v>41</v>
          </cell>
        </row>
        <row r="63">
          <cell r="B63" t="str">
            <v>E022-01-1091/2018</v>
          </cell>
          <cell r="C63" t="str">
            <v>KARIUKI Daniel Njau</v>
          </cell>
          <cell r="D63">
            <v>7.5</v>
          </cell>
          <cell r="E63">
            <v>4</v>
          </cell>
          <cell r="F63">
            <v>12</v>
          </cell>
          <cell r="G63">
            <v>23.5</v>
          </cell>
          <cell r="H63">
            <v>9.5</v>
          </cell>
          <cell r="I63">
            <v>11</v>
          </cell>
          <cell r="J63">
            <v>16</v>
          </cell>
          <cell r="M63">
            <v>36.5</v>
          </cell>
          <cell r="N63">
            <v>36.5</v>
          </cell>
          <cell r="P63">
            <v>60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9.8000000000000007</v>
          </cell>
          <cell r="E64">
            <v>4.5</v>
          </cell>
          <cell r="F64">
            <v>12</v>
          </cell>
          <cell r="G64">
            <v>26.3</v>
          </cell>
          <cell r="H64">
            <v>9.5</v>
          </cell>
          <cell r="I64">
            <v>3</v>
          </cell>
          <cell r="K64">
            <v>1</v>
          </cell>
          <cell r="M64">
            <v>13.5</v>
          </cell>
          <cell r="N64">
            <v>13.5</v>
          </cell>
          <cell r="P64">
            <v>40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7.4</v>
          </cell>
          <cell r="E65">
            <v>4.3</v>
          </cell>
          <cell r="F65">
            <v>10.5</v>
          </cell>
          <cell r="G65">
            <v>22.2</v>
          </cell>
          <cell r="H65">
            <v>16</v>
          </cell>
          <cell r="I65">
            <v>5</v>
          </cell>
          <cell r="J65">
            <v>3.5</v>
          </cell>
          <cell r="M65">
            <v>24.5</v>
          </cell>
          <cell r="N65">
            <v>24.5</v>
          </cell>
          <cell r="P65">
            <v>47</v>
          </cell>
        </row>
        <row r="66">
          <cell r="B66" t="str">
            <v>E022-01-1095/2018</v>
          </cell>
          <cell r="C66" t="str">
            <v>KIBET Brian</v>
          </cell>
          <cell r="D66">
            <v>5.9</v>
          </cell>
          <cell r="E66">
            <v>4.2</v>
          </cell>
          <cell r="F66">
            <v>11</v>
          </cell>
          <cell r="G66">
            <v>21.1</v>
          </cell>
          <cell r="H66">
            <v>18</v>
          </cell>
          <cell r="I66">
            <v>6</v>
          </cell>
          <cell r="J66">
            <v>7</v>
          </cell>
          <cell r="M66">
            <v>31</v>
          </cell>
          <cell r="N66">
            <v>31</v>
          </cell>
          <cell r="P66">
            <v>52</v>
          </cell>
        </row>
        <row r="67">
          <cell r="B67" t="str">
            <v>E022-01-1096/2018</v>
          </cell>
          <cell r="C67" t="str">
            <v>OTHIENO Jacob Magina</v>
          </cell>
          <cell r="D67">
            <v>6.1</v>
          </cell>
          <cell r="E67">
            <v>4</v>
          </cell>
          <cell r="F67">
            <v>10</v>
          </cell>
          <cell r="G67">
            <v>20.100000000000001</v>
          </cell>
          <cell r="H67">
            <v>13</v>
          </cell>
          <cell r="I67">
            <v>6.5</v>
          </cell>
          <cell r="J67">
            <v>13</v>
          </cell>
          <cell r="M67">
            <v>32.5</v>
          </cell>
          <cell r="N67">
            <v>32.5</v>
          </cell>
          <cell r="P67">
            <v>53</v>
          </cell>
        </row>
        <row r="68">
          <cell r="B68" t="str">
            <v>E022-01-1097/2018</v>
          </cell>
          <cell r="C68" t="str">
            <v>KUNG U J Gakonya</v>
          </cell>
          <cell r="D68">
            <v>5.0999999999999996</v>
          </cell>
          <cell r="E68">
            <v>4</v>
          </cell>
          <cell r="F68">
            <v>5</v>
          </cell>
          <cell r="G68">
            <v>14.1</v>
          </cell>
          <cell r="H68">
            <v>8</v>
          </cell>
          <cell r="J68">
            <v>0</v>
          </cell>
          <cell r="M68">
            <v>8</v>
          </cell>
          <cell r="N68">
            <v>8</v>
          </cell>
          <cell r="P68">
            <v>22</v>
          </cell>
        </row>
        <row r="69">
          <cell r="B69" t="str">
            <v>E022-01-1098/2018</v>
          </cell>
          <cell r="C69" t="str">
            <v>MUGWE John Njoroge</v>
          </cell>
          <cell r="D69">
            <v>7</v>
          </cell>
          <cell r="E69">
            <v>3.8</v>
          </cell>
          <cell r="F69">
            <v>11</v>
          </cell>
          <cell r="G69">
            <v>21.8</v>
          </cell>
          <cell r="H69">
            <v>19</v>
          </cell>
          <cell r="I69">
            <v>7.5</v>
          </cell>
          <cell r="K69">
            <v>5.5</v>
          </cell>
          <cell r="M69">
            <v>32</v>
          </cell>
          <cell r="N69">
            <v>32</v>
          </cell>
          <cell r="P69">
            <v>54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8.6</v>
          </cell>
          <cell r="E70">
            <v>4.5</v>
          </cell>
          <cell r="F70">
            <v>11.5</v>
          </cell>
          <cell r="G70">
            <v>24.6</v>
          </cell>
          <cell r="H70">
            <v>4.5</v>
          </cell>
          <cell r="I70">
            <v>3</v>
          </cell>
          <cell r="J70">
            <v>10</v>
          </cell>
          <cell r="M70">
            <v>17.5</v>
          </cell>
          <cell r="N70">
            <v>17.5</v>
          </cell>
          <cell r="P70">
            <v>42</v>
          </cell>
        </row>
        <row r="71">
          <cell r="B71" t="str">
            <v>E022-01-1100/2018</v>
          </cell>
          <cell r="C71" t="str">
            <v>WANJALA Barasa Levy</v>
          </cell>
          <cell r="D71">
            <v>5.6</v>
          </cell>
          <cell r="E71">
            <v>4.7</v>
          </cell>
          <cell r="F71">
            <v>11.5</v>
          </cell>
          <cell r="G71">
            <v>21.8</v>
          </cell>
          <cell r="H71">
            <v>18</v>
          </cell>
          <cell r="J71">
            <v>2</v>
          </cell>
          <cell r="M71">
            <v>20</v>
          </cell>
          <cell r="N71">
            <v>20</v>
          </cell>
          <cell r="P71">
            <v>42</v>
          </cell>
        </row>
        <row r="72">
          <cell r="B72" t="str">
            <v>E022-01-1101/2018</v>
          </cell>
          <cell r="C72" t="str">
            <v>THINDIU Keely Njoroge</v>
          </cell>
          <cell r="D72">
            <v>8.3000000000000007</v>
          </cell>
          <cell r="E72">
            <v>4.7</v>
          </cell>
          <cell r="F72">
            <v>11</v>
          </cell>
          <cell r="G72">
            <v>24</v>
          </cell>
          <cell r="H72">
            <v>17</v>
          </cell>
          <cell r="I72">
            <v>15</v>
          </cell>
          <cell r="K72">
            <v>5</v>
          </cell>
          <cell r="M72">
            <v>37</v>
          </cell>
          <cell r="N72">
            <v>37</v>
          </cell>
          <cell r="P72">
            <v>61</v>
          </cell>
        </row>
        <row r="73">
          <cell r="B73" t="str">
            <v>E022-01-1102/2018</v>
          </cell>
          <cell r="C73" t="str">
            <v>KANYI Carson Wanjohi</v>
          </cell>
          <cell r="D73">
            <v>5.4</v>
          </cell>
          <cell r="E73">
            <v>4.5</v>
          </cell>
          <cell r="F73">
            <v>11</v>
          </cell>
          <cell r="G73">
            <v>20.9</v>
          </cell>
          <cell r="H73">
            <v>7</v>
          </cell>
          <cell r="J73">
            <v>2</v>
          </cell>
          <cell r="K73">
            <v>2.5</v>
          </cell>
          <cell r="M73">
            <v>11.5</v>
          </cell>
          <cell r="N73">
            <v>11.5</v>
          </cell>
          <cell r="P73">
            <v>32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9.5</v>
          </cell>
          <cell r="E74">
            <v>4.5</v>
          </cell>
          <cell r="F74">
            <v>13</v>
          </cell>
          <cell r="G74">
            <v>27</v>
          </cell>
          <cell r="H74">
            <v>6.5</v>
          </cell>
          <cell r="K74">
            <v>6</v>
          </cell>
          <cell r="M74">
            <v>12.5</v>
          </cell>
          <cell r="N74">
            <v>12.5</v>
          </cell>
          <cell r="P74">
            <v>40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5.8</v>
          </cell>
          <cell r="E75">
            <v>3.8</v>
          </cell>
          <cell r="F75">
            <v>12</v>
          </cell>
          <cell r="G75">
            <v>21.6</v>
          </cell>
          <cell r="H75">
            <v>9.5</v>
          </cell>
          <cell r="J75">
            <v>6</v>
          </cell>
          <cell r="K75">
            <v>3.5</v>
          </cell>
          <cell r="M75">
            <v>19</v>
          </cell>
          <cell r="N75">
            <v>19</v>
          </cell>
          <cell r="P75">
            <v>41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9.6</v>
          </cell>
          <cell r="E76">
            <v>3.9</v>
          </cell>
          <cell r="F76">
            <v>12.5</v>
          </cell>
          <cell r="G76">
            <v>26</v>
          </cell>
          <cell r="H76">
            <v>17</v>
          </cell>
          <cell r="I76">
            <v>15</v>
          </cell>
          <cell r="K76">
            <v>5</v>
          </cell>
          <cell r="M76">
            <v>37</v>
          </cell>
          <cell r="N76">
            <v>37</v>
          </cell>
          <cell r="P76">
            <v>63</v>
          </cell>
        </row>
        <row r="77">
          <cell r="B77" t="str">
            <v>E022-01-1473/2018</v>
          </cell>
          <cell r="C77" t="str">
            <v>MWORIA VINCENT MWENDE</v>
          </cell>
          <cell r="D77">
            <v>10</v>
          </cell>
          <cell r="E77">
            <v>4</v>
          </cell>
          <cell r="F77">
            <v>11</v>
          </cell>
          <cell r="G77">
            <v>25</v>
          </cell>
          <cell r="H77">
            <v>15</v>
          </cell>
          <cell r="I77">
            <v>11</v>
          </cell>
          <cell r="J77">
            <v>8</v>
          </cell>
          <cell r="M77">
            <v>34</v>
          </cell>
          <cell r="N77">
            <v>34</v>
          </cell>
          <cell r="P77">
            <v>59</v>
          </cell>
        </row>
        <row r="78">
          <cell r="B78" t="str">
            <v>E022-01-1475/2018</v>
          </cell>
          <cell r="C78" t="str">
            <v>KIARA BRIAN MUGAMBI</v>
          </cell>
          <cell r="D78">
            <v>6</v>
          </cell>
          <cell r="E78">
            <v>4.5</v>
          </cell>
          <cell r="F78">
            <v>9.5</v>
          </cell>
          <cell r="G78">
            <v>20</v>
          </cell>
          <cell r="H78">
            <v>12.5</v>
          </cell>
          <cell r="I78">
            <v>7</v>
          </cell>
          <cell r="J78">
            <v>8</v>
          </cell>
          <cell r="M78">
            <v>27.5</v>
          </cell>
          <cell r="N78">
            <v>27.5</v>
          </cell>
          <cell r="P78">
            <v>48</v>
          </cell>
        </row>
        <row r="79">
          <cell r="B79" t="str">
            <v>E022-01-1486/2018</v>
          </cell>
          <cell r="C79" t="str">
            <v>MUNENE VICTOR IAN</v>
          </cell>
          <cell r="D79">
            <v>8</v>
          </cell>
          <cell r="E79">
            <v>4.5</v>
          </cell>
          <cell r="F79">
            <v>11.5</v>
          </cell>
          <cell r="G79">
            <v>24</v>
          </cell>
          <cell r="H79">
            <v>2.5</v>
          </cell>
          <cell r="J79">
            <v>8.5</v>
          </cell>
          <cell r="K79">
            <v>5</v>
          </cell>
          <cell r="M79">
            <v>16</v>
          </cell>
          <cell r="N79">
            <v>16</v>
          </cell>
          <cell r="P79">
            <v>40</v>
          </cell>
        </row>
        <row r="80">
          <cell r="B80" t="str">
            <v>E022-01-1539/2018</v>
          </cell>
          <cell r="C80" t="str">
            <v>MWANGI LUKE VICTOR</v>
          </cell>
          <cell r="D80">
            <v>6.3</v>
          </cell>
          <cell r="E80">
            <v>4.5</v>
          </cell>
          <cell r="F80">
            <v>10.5</v>
          </cell>
          <cell r="G80">
            <v>21.3</v>
          </cell>
          <cell r="H80">
            <v>11.5</v>
          </cell>
          <cell r="I80">
            <v>10</v>
          </cell>
          <cell r="J80">
            <v>6</v>
          </cell>
          <cell r="M80">
            <v>27.5</v>
          </cell>
          <cell r="N80">
            <v>27.5</v>
          </cell>
          <cell r="P80">
            <v>49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6.9</v>
          </cell>
          <cell r="E81">
            <v>4.5</v>
          </cell>
          <cell r="F81">
            <v>6</v>
          </cell>
          <cell r="G81">
            <v>17.399999999999999</v>
          </cell>
          <cell r="H81">
            <v>16.5</v>
          </cell>
          <cell r="I81">
            <v>4.5</v>
          </cell>
          <cell r="J81">
            <v>7</v>
          </cell>
          <cell r="M81">
            <v>28</v>
          </cell>
          <cell r="N81">
            <v>28</v>
          </cell>
          <cell r="P81">
            <v>45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2.2999999999999998</v>
          </cell>
          <cell r="E82">
            <v>4.7</v>
          </cell>
          <cell r="F82">
            <v>11</v>
          </cell>
          <cell r="G82">
            <v>18</v>
          </cell>
          <cell r="M82" t="str">
            <v/>
          </cell>
          <cell r="N82" t="str">
            <v>-</v>
          </cell>
          <cell r="P82" t="str">
            <v>18C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6.5</v>
          </cell>
          <cell r="E83">
            <v>4.5</v>
          </cell>
          <cell r="F83">
            <v>12</v>
          </cell>
          <cell r="G83">
            <v>23</v>
          </cell>
          <cell r="H83">
            <v>11.5</v>
          </cell>
          <cell r="I83">
            <v>10</v>
          </cell>
          <cell r="K83">
            <v>17</v>
          </cell>
          <cell r="M83">
            <v>38.5</v>
          </cell>
          <cell r="N83">
            <v>38.5</v>
          </cell>
          <cell r="P83">
            <v>62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1.9</v>
          </cell>
          <cell r="E84">
            <v>4.7</v>
          </cell>
          <cell r="F84">
            <v>10.5</v>
          </cell>
          <cell r="G84">
            <v>17.100000000000001</v>
          </cell>
          <cell r="H84">
            <v>6</v>
          </cell>
          <cell r="I84">
            <v>6</v>
          </cell>
          <cell r="J84">
            <v>0</v>
          </cell>
          <cell r="M84">
            <v>12</v>
          </cell>
          <cell r="N84">
            <v>12</v>
          </cell>
          <cell r="P84">
            <v>29</v>
          </cell>
        </row>
        <row r="85">
          <cell r="B85" t="str">
            <v>E022-01-1789/2018</v>
          </cell>
          <cell r="C85" t="str">
            <v>KURIA IAN MARTIN</v>
          </cell>
          <cell r="D85">
            <v>5.6</v>
          </cell>
          <cell r="E85">
            <v>4</v>
          </cell>
          <cell r="F85">
            <v>11</v>
          </cell>
          <cell r="G85">
            <v>20.6</v>
          </cell>
          <cell r="H85">
            <v>2</v>
          </cell>
          <cell r="I85">
            <v>3</v>
          </cell>
          <cell r="J85">
            <v>5.5</v>
          </cell>
          <cell r="M85">
            <v>10.5</v>
          </cell>
          <cell r="N85">
            <v>10.5</v>
          </cell>
          <cell r="P85">
            <v>31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9.5</v>
          </cell>
          <cell r="E86">
            <v>4.5</v>
          </cell>
          <cell r="F86">
            <v>12.5</v>
          </cell>
          <cell r="G86">
            <v>26.5</v>
          </cell>
          <cell r="H86">
            <v>7</v>
          </cell>
          <cell r="I86">
            <v>6</v>
          </cell>
          <cell r="J86">
            <v>0.5</v>
          </cell>
          <cell r="M86">
            <v>13.5</v>
          </cell>
          <cell r="N86">
            <v>13.5</v>
          </cell>
          <cell r="P86">
            <v>40</v>
          </cell>
        </row>
        <row r="87">
          <cell r="B87" t="str">
            <v>E022-01-1813/2018</v>
          </cell>
          <cell r="C87" t="str">
            <v>WANJERI Mary Wanjiku</v>
          </cell>
          <cell r="D87">
            <v>4.4000000000000004</v>
          </cell>
          <cell r="E87">
            <v>4.2</v>
          </cell>
          <cell r="F87">
            <v>12</v>
          </cell>
          <cell r="G87">
            <v>20.6</v>
          </cell>
          <cell r="H87">
            <v>11</v>
          </cell>
          <cell r="J87">
            <v>7.5</v>
          </cell>
          <cell r="K87">
            <v>3</v>
          </cell>
          <cell r="M87">
            <v>21.5</v>
          </cell>
          <cell r="N87">
            <v>21.5</v>
          </cell>
          <cell r="P87">
            <v>42</v>
          </cell>
        </row>
        <row r="88">
          <cell r="B88" t="str">
            <v>E022-01-1816/2018</v>
          </cell>
          <cell r="C88" t="str">
            <v>KIOKO EVANS MUTUKU</v>
          </cell>
          <cell r="D88">
            <v>9.5</v>
          </cell>
          <cell r="E88">
            <v>4.5999999999999996</v>
          </cell>
          <cell r="F88">
            <v>12</v>
          </cell>
          <cell r="G88">
            <v>26.1</v>
          </cell>
          <cell r="H88">
            <v>3.5</v>
          </cell>
          <cell r="I88">
            <v>6</v>
          </cell>
          <cell r="J88">
            <v>4.5</v>
          </cell>
          <cell r="M88">
            <v>14</v>
          </cell>
          <cell r="N88">
            <v>14</v>
          </cell>
          <cell r="P88">
            <v>40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6.3</v>
          </cell>
          <cell r="E89">
            <v>4.5</v>
          </cell>
          <cell r="F89">
            <v>11.5</v>
          </cell>
          <cell r="G89">
            <v>22.3</v>
          </cell>
          <cell r="H89">
            <v>7</v>
          </cell>
          <cell r="I89">
            <v>5</v>
          </cell>
          <cell r="J89">
            <v>6</v>
          </cell>
          <cell r="M89">
            <v>18</v>
          </cell>
          <cell r="N89">
            <v>18</v>
          </cell>
          <cell r="P89">
            <v>40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9.6</v>
          </cell>
          <cell r="E90">
            <v>3.8</v>
          </cell>
          <cell r="F90">
            <v>11</v>
          </cell>
          <cell r="G90">
            <v>24.4</v>
          </cell>
          <cell r="H90">
            <v>20.5</v>
          </cell>
          <cell r="I90">
            <v>9.5</v>
          </cell>
          <cell r="K90">
            <v>13</v>
          </cell>
          <cell r="M90">
            <v>43</v>
          </cell>
          <cell r="N90">
            <v>43</v>
          </cell>
          <cell r="P90">
            <v>67</v>
          </cell>
        </row>
        <row r="91">
          <cell r="B91" t="str">
            <v>E022-01-1831/2018</v>
          </cell>
          <cell r="C91" t="str">
            <v>CHERUIYOT Desmond</v>
          </cell>
          <cell r="D91">
            <v>8.6</v>
          </cell>
          <cell r="E91">
            <v>3.8</v>
          </cell>
          <cell r="F91">
            <v>11.5</v>
          </cell>
          <cell r="G91">
            <v>23.9</v>
          </cell>
          <cell r="H91">
            <v>15.5</v>
          </cell>
          <cell r="I91">
            <v>6</v>
          </cell>
          <cell r="J91">
            <v>8.5</v>
          </cell>
          <cell r="M91">
            <v>30</v>
          </cell>
          <cell r="N91">
            <v>30</v>
          </cell>
          <cell r="P91">
            <v>54</v>
          </cell>
        </row>
        <row r="92">
          <cell r="B92" t="str">
            <v>E022-01-1832/2018</v>
          </cell>
          <cell r="C92" t="str">
            <v>MUKIRI LORNACLARE</v>
          </cell>
          <cell r="D92">
            <v>4.8</v>
          </cell>
          <cell r="E92">
            <v>4.2</v>
          </cell>
          <cell r="F92">
            <v>7</v>
          </cell>
          <cell r="G92">
            <v>16</v>
          </cell>
          <cell r="H92">
            <v>5</v>
          </cell>
          <cell r="J92">
            <v>3.5</v>
          </cell>
          <cell r="K92">
            <v>1</v>
          </cell>
          <cell r="M92">
            <v>9.5</v>
          </cell>
          <cell r="N92">
            <v>9.5</v>
          </cell>
          <cell r="P92">
            <v>26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7.5</v>
          </cell>
          <cell r="E93">
            <v>4</v>
          </cell>
          <cell r="F93">
            <v>11.5</v>
          </cell>
          <cell r="G93">
            <v>23</v>
          </cell>
          <cell r="H93">
            <v>12.5</v>
          </cell>
          <cell r="I93">
            <v>5</v>
          </cell>
          <cell r="J93">
            <v>8.5</v>
          </cell>
          <cell r="M93">
            <v>26</v>
          </cell>
          <cell r="N93">
            <v>26</v>
          </cell>
          <cell r="P93">
            <v>49</v>
          </cell>
        </row>
        <row r="94">
          <cell r="B94" t="str">
            <v>E022-01-1855/2018</v>
          </cell>
          <cell r="C94" t="str">
            <v>NYUTU AGNES GATHONI</v>
          </cell>
          <cell r="D94">
            <v>5.0999999999999996</v>
          </cell>
          <cell r="E94">
            <v>3.7</v>
          </cell>
          <cell r="F94">
            <v>6</v>
          </cell>
          <cell r="G94">
            <v>14.8</v>
          </cell>
          <cell r="H94">
            <v>10</v>
          </cell>
          <cell r="I94">
            <v>1</v>
          </cell>
          <cell r="L94">
            <v>0</v>
          </cell>
          <cell r="M94">
            <v>11</v>
          </cell>
          <cell r="N94">
            <v>11</v>
          </cell>
          <cell r="P94">
            <v>26</v>
          </cell>
        </row>
        <row r="95">
          <cell r="B95" t="str">
            <v>E022-01-1753/2017</v>
          </cell>
          <cell r="C95" t="str">
            <v>CHEPKIRUI Janet</v>
          </cell>
          <cell r="D95">
            <v>8.3000000000000007</v>
          </cell>
          <cell r="E95">
            <v>4.7</v>
          </cell>
          <cell r="F95">
            <v>11</v>
          </cell>
          <cell r="G95">
            <v>24</v>
          </cell>
          <cell r="H95">
            <v>14.5</v>
          </cell>
          <cell r="K95">
            <v>12.5</v>
          </cell>
          <cell r="L95">
            <v>12</v>
          </cell>
          <cell r="M95">
            <v>39</v>
          </cell>
          <cell r="N95">
            <v>39</v>
          </cell>
          <cell r="P95">
            <v>63</v>
          </cell>
        </row>
        <row r="96">
          <cell r="B96" t="str">
            <v>E022-01-0736/2017</v>
          </cell>
          <cell r="C96" t="str">
            <v>WAMBANI ESTHER</v>
          </cell>
          <cell r="D96">
            <v>4.5999999999999996</v>
          </cell>
          <cell r="E96">
            <v>4.5</v>
          </cell>
          <cell r="F96">
            <v>6</v>
          </cell>
          <cell r="G96">
            <v>15.1</v>
          </cell>
          <cell r="H96">
            <v>6.5</v>
          </cell>
          <cell r="I96">
            <v>3</v>
          </cell>
          <cell r="K96">
            <v>1</v>
          </cell>
          <cell r="M96">
            <v>10.5</v>
          </cell>
          <cell r="N96">
            <v>10.5</v>
          </cell>
          <cell r="P96">
            <v>26</v>
          </cell>
        </row>
      </sheetData>
      <sheetData sheetId="3" refreshError="1">
        <row r="12">
          <cell r="B12" t="str">
            <v>E022-01-0113/2018</v>
          </cell>
          <cell r="C12" t="str">
            <v>MANDO VICTOR GITHINJI</v>
          </cell>
          <cell r="D12">
            <v>6.2</v>
          </cell>
          <cell r="E12">
            <v>1.8</v>
          </cell>
          <cell r="F12">
            <v>7.4</v>
          </cell>
          <cell r="G12">
            <v>15.4</v>
          </cell>
          <cell r="H12">
            <v>18</v>
          </cell>
          <cell r="J12">
            <v>8</v>
          </cell>
          <cell r="K12">
            <v>19</v>
          </cell>
          <cell r="M12">
            <v>45</v>
          </cell>
          <cell r="N12">
            <v>52.5</v>
          </cell>
          <cell r="P12">
            <v>68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5.4</v>
          </cell>
          <cell r="E13">
            <v>2</v>
          </cell>
          <cell r="F13">
            <v>7.1</v>
          </cell>
          <cell r="G13">
            <v>14.5</v>
          </cell>
          <cell r="H13">
            <v>14</v>
          </cell>
          <cell r="J13">
            <v>12</v>
          </cell>
          <cell r="K13">
            <v>20</v>
          </cell>
          <cell r="M13">
            <v>46</v>
          </cell>
          <cell r="N13">
            <v>53.7</v>
          </cell>
          <cell r="P13">
            <v>68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5.8</v>
          </cell>
          <cell r="E14">
            <v>1.5</v>
          </cell>
          <cell r="F14">
            <v>7.1</v>
          </cell>
          <cell r="G14">
            <v>14.4</v>
          </cell>
          <cell r="H14">
            <v>18</v>
          </cell>
          <cell r="I14">
            <v>15</v>
          </cell>
          <cell r="K14">
            <v>19</v>
          </cell>
          <cell r="M14">
            <v>52</v>
          </cell>
          <cell r="N14">
            <v>60.7</v>
          </cell>
          <cell r="P14">
            <v>75</v>
          </cell>
        </row>
        <row r="15">
          <cell r="B15" t="str">
            <v>E022-01-0479/2018</v>
          </cell>
          <cell r="C15" t="str">
            <v>BETT Kipkorir Morgan</v>
          </cell>
          <cell r="D15">
            <v>5.4</v>
          </cell>
          <cell r="E15">
            <v>2</v>
          </cell>
          <cell r="F15">
            <v>6.3</v>
          </cell>
          <cell r="G15">
            <v>13.7</v>
          </cell>
          <cell r="H15">
            <v>18</v>
          </cell>
          <cell r="I15">
            <v>15</v>
          </cell>
          <cell r="K15">
            <v>17</v>
          </cell>
          <cell r="M15">
            <v>50</v>
          </cell>
          <cell r="N15">
            <v>58.3</v>
          </cell>
          <cell r="P15">
            <v>72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4.8</v>
          </cell>
          <cell r="E16">
            <v>1.8</v>
          </cell>
          <cell r="F16">
            <v>6.5</v>
          </cell>
          <cell r="G16">
            <v>13.1</v>
          </cell>
          <cell r="H16">
            <v>17</v>
          </cell>
          <cell r="J16">
            <v>15</v>
          </cell>
          <cell r="K16">
            <v>16</v>
          </cell>
          <cell r="M16">
            <v>48</v>
          </cell>
          <cell r="N16">
            <v>56</v>
          </cell>
          <cell r="P16">
            <v>69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6.2</v>
          </cell>
          <cell r="E17">
            <v>2</v>
          </cell>
          <cell r="F17">
            <v>6.5</v>
          </cell>
          <cell r="G17">
            <v>14.7</v>
          </cell>
          <cell r="H17">
            <v>20</v>
          </cell>
          <cell r="I17">
            <v>15</v>
          </cell>
          <cell r="K17">
            <v>19</v>
          </cell>
          <cell r="M17">
            <v>54</v>
          </cell>
          <cell r="N17">
            <v>63</v>
          </cell>
          <cell r="P17">
            <v>78</v>
          </cell>
        </row>
        <row r="18">
          <cell r="B18" t="str">
            <v>E022-01-0762/2018</v>
          </cell>
          <cell r="C18" t="str">
            <v>MBAGA Gyavira Tuzinde</v>
          </cell>
          <cell r="D18">
            <v>4.5</v>
          </cell>
          <cell r="E18">
            <v>1.5</v>
          </cell>
          <cell r="F18">
            <v>6.3</v>
          </cell>
          <cell r="G18">
            <v>12.3</v>
          </cell>
          <cell r="H18">
            <v>17</v>
          </cell>
          <cell r="I18">
            <v>10</v>
          </cell>
          <cell r="J18">
            <v>12</v>
          </cell>
          <cell r="M18">
            <v>39</v>
          </cell>
          <cell r="N18">
            <v>45.5</v>
          </cell>
          <cell r="P18">
            <v>58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5.2</v>
          </cell>
          <cell r="E19">
            <v>2</v>
          </cell>
          <cell r="F19">
            <v>6.5</v>
          </cell>
          <cell r="G19">
            <v>13.7</v>
          </cell>
          <cell r="H19">
            <v>17</v>
          </cell>
          <cell r="I19">
            <v>14</v>
          </cell>
          <cell r="K19">
            <v>16</v>
          </cell>
          <cell r="M19">
            <v>47</v>
          </cell>
          <cell r="N19">
            <v>54.8</v>
          </cell>
          <cell r="P19">
            <v>69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5.8</v>
          </cell>
          <cell r="E20">
            <v>1.3</v>
          </cell>
          <cell r="F20">
            <v>6.3</v>
          </cell>
          <cell r="G20">
            <v>13.4</v>
          </cell>
          <cell r="H20">
            <v>19</v>
          </cell>
          <cell r="I20">
            <v>12</v>
          </cell>
          <cell r="J20">
            <v>8</v>
          </cell>
          <cell r="M20">
            <v>39</v>
          </cell>
          <cell r="N20">
            <v>45.5</v>
          </cell>
          <cell r="P20">
            <v>59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5.2</v>
          </cell>
          <cell r="E21">
            <v>1.5</v>
          </cell>
          <cell r="F21">
            <v>6.3</v>
          </cell>
          <cell r="G21">
            <v>13</v>
          </cell>
          <cell r="H21">
            <v>20</v>
          </cell>
          <cell r="I21">
            <v>12</v>
          </cell>
          <cell r="K21">
            <v>17</v>
          </cell>
          <cell r="M21">
            <v>49</v>
          </cell>
          <cell r="N21">
            <v>57.2</v>
          </cell>
          <cell r="P21">
            <v>70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5.6</v>
          </cell>
          <cell r="E22">
            <v>2</v>
          </cell>
          <cell r="F22">
            <v>6.3</v>
          </cell>
          <cell r="G22">
            <v>13.9</v>
          </cell>
          <cell r="H22">
            <v>18</v>
          </cell>
          <cell r="I22">
            <v>13</v>
          </cell>
          <cell r="K22">
            <v>20</v>
          </cell>
          <cell r="M22">
            <v>51</v>
          </cell>
          <cell r="N22">
            <v>59.5</v>
          </cell>
          <cell r="P22">
            <v>73</v>
          </cell>
        </row>
        <row r="23">
          <cell r="B23" t="str">
            <v>E022-01-1048/2018</v>
          </cell>
          <cell r="C23" t="str">
            <v>SESAT Kiprop Ian</v>
          </cell>
          <cell r="D23">
            <v>4.7</v>
          </cell>
          <cell r="E23">
            <v>1.5</v>
          </cell>
          <cell r="F23">
            <v>6.5</v>
          </cell>
          <cell r="G23">
            <v>12.7</v>
          </cell>
          <cell r="H23">
            <v>18</v>
          </cell>
          <cell r="J23">
            <v>11</v>
          </cell>
          <cell r="K23">
            <v>18</v>
          </cell>
          <cell r="M23">
            <v>47</v>
          </cell>
          <cell r="N23">
            <v>54.8</v>
          </cell>
          <cell r="P23">
            <v>68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5.9</v>
          </cell>
          <cell r="E24">
            <v>1.5</v>
          </cell>
          <cell r="F24">
            <v>5.5</v>
          </cell>
          <cell r="G24">
            <v>12.9</v>
          </cell>
          <cell r="H24">
            <v>16</v>
          </cell>
          <cell r="I24">
            <v>16</v>
          </cell>
          <cell r="K24">
            <v>19</v>
          </cell>
          <cell r="M24">
            <v>51</v>
          </cell>
          <cell r="N24">
            <v>59.5</v>
          </cell>
          <cell r="P24">
            <v>72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6</v>
          </cell>
          <cell r="E25">
            <v>1.5</v>
          </cell>
          <cell r="F25">
            <v>6.5</v>
          </cell>
          <cell r="G25">
            <v>14</v>
          </cell>
          <cell r="H25">
            <v>16</v>
          </cell>
          <cell r="I25">
            <v>14</v>
          </cell>
          <cell r="K25">
            <v>19</v>
          </cell>
          <cell r="M25">
            <v>49</v>
          </cell>
          <cell r="N25">
            <v>57.2</v>
          </cell>
          <cell r="P25">
            <v>71</v>
          </cell>
        </row>
        <row r="26">
          <cell r="B26" t="str">
            <v>E022-01-1052/2018</v>
          </cell>
          <cell r="C26" t="str">
            <v>CHEPKIRUI Brillian</v>
          </cell>
          <cell r="D26">
            <v>5.4</v>
          </cell>
          <cell r="E26">
            <v>1.3</v>
          </cell>
          <cell r="F26">
            <v>6.3</v>
          </cell>
          <cell r="G26">
            <v>13</v>
          </cell>
          <cell r="H26">
            <v>17</v>
          </cell>
          <cell r="J26">
            <v>16</v>
          </cell>
          <cell r="K26">
            <v>18</v>
          </cell>
          <cell r="M26">
            <v>51</v>
          </cell>
          <cell r="N26">
            <v>59.5</v>
          </cell>
          <cell r="P26">
            <v>73</v>
          </cell>
        </row>
        <row r="27">
          <cell r="B27" t="str">
            <v>E022-01-1053/2018</v>
          </cell>
          <cell r="C27" t="str">
            <v>MUCHIRI Dan Munene</v>
          </cell>
          <cell r="D27">
            <v>6.2</v>
          </cell>
          <cell r="E27">
            <v>1.5</v>
          </cell>
          <cell r="F27">
            <v>6.3</v>
          </cell>
          <cell r="G27">
            <v>14</v>
          </cell>
          <cell r="H27">
            <v>20</v>
          </cell>
          <cell r="J27">
            <v>15</v>
          </cell>
          <cell r="K27">
            <v>20</v>
          </cell>
          <cell r="M27">
            <v>55</v>
          </cell>
          <cell r="N27">
            <v>64.2</v>
          </cell>
          <cell r="P27">
            <v>78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3</v>
          </cell>
          <cell r="E28">
            <v>1.3</v>
          </cell>
          <cell r="F28">
            <v>5.5</v>
          </cell>
          <cell r="G28">
            <v>9.8000000000000007</v>
          </cell>
          <cell r="H28">
            <v>17</v>
          </cell>
          <cell r="I28">
            <v>8</v>
          </cell>
          <cell r="J28">
            <v>8</v>
          </cell>
          <cell r="M28">
            <v>33</v>
          </cell>
          <cell r="N28">
            <v>38.5</v>
          </cell>
          <cell r="P28">
            <v>48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4.4000000000000004</v>
          </cell>
          <cell r="E29">
            <v>1.5</v>
          </cell>
          <cell r="F29">
            <v>6</v>
          </cell>
          <cell r="G29">
            <v>11.9</v>
          </cell>
          <cell r="H29">
            <v>15</v>
          </cell>
          <cell r="I29">
            <v>14</v>
          </cell>
          <cell r="K29">
            <v>18</v>
          </cell>
          <cell r="M29">
            <v>47</v>
          </cell>
          <cell r="N29">
            <v>54.8</v>
          </cell>
          <cell r="P29">
            <v>67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5.4</v>
          </cell>
          <cell r="E30">
            <v>2</v>
          </cell>
          <cell r="F30">
            <v>7.1</v>
          </cell>
          <cell r="G30">
            <v>14.5</v>
          </cell>
          <cell r="H30">
            <v>18</v>
          </cell>
          <cell r="I30">
            <v>15</v>
          </cell>
          <cell r="K30">
            <v>17</v>
          </cell>
          <cell r="M30">
            <v>50</v>
          </cell>
          <cell r="N30">
            <v>58.3</v>
          </cell>
          <cell r="P30">
            <v>73</v>
          </cell>
        </row>
        <row r="31">
          <cell r="B31" t="str">
            <v>E022-01-1057/2018</v>
          </cell>
          <cell r="C31" t="str">
            <v>ANITA HEATHER C</v>
          </cell>
          <cell r="D31">
            <v>5.6</v>
          </cell>
          <cell r="E31">
            <v>1.8</v>
          </cell>
          <cell r="F31">
            <v>6.8</v>
          </cell>
          <cell r="G31">
            <v>14.2</v>
          </cell>
          <cell r="H31">
            <v>17</v>
          </cell>
          <cell r="I31">
            <v>15</v>
          </cell>
          <cell r="K31">
            <v>16</v>
          </cell>
          <cell r="M31">
            <v>48</v>
          </cell>
          <cell r="N31">
            <v>56</v>
          </cell>
          <cell r="P31">
            <v>70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</v>
          </cell>
          <cell r="E32">
            <v>2</v>
          </cell>
          <cell r="F32">
            <v>6.5</v>
          </cell>
          <cell r="G32">
            <v>14.5</v>
          </cell>
          <cell r="H32">
            <v>17</v>
          </cell>
          <cell r="J32">
            <v>16</v>
          </cell>
          <cell r="K32">
            <v>18</v>
          </cell>
          <cell r="M32">
            <v>51</v>
          </cell>
          <cell r="N32">
            <v>59.5</v>
          </cell>
          <cell r="P32">
            <v>74</v>
          </cell>
        </row>
        <row r="33">
          <cell r="B33" t="str">
            <v>E022-01-1060/2018</v>
          </cell>
          <cell r="C33" t="str">
            <v>MURIUKI Brian Gacheru</v>
          </cell>
          <cell r="D33">
            <v>5.2</v>
          </cell>
          <cell r="E33">
            <v>1.5</v>
          </cell>
          <cell r="F33">
            <v>6.3</v>
          </cell>
          <cell r="G33">
            <v>13</v>
          </cell>
          <cell r="H33">
            <v>18</v>
          </cell>
          <cell r="I33">
            <v>17</v>
          </cell>
          <cell r="K33">
            <v>16</v>
          </cell>
          <cell r="M33">
            <v>51</v>
          </cell>
          <cell r="N33">
            <v>59.5</v>
          </cell>
          <cell r="P33">
            <v>73</v>
          </cell>
        </row>
        <row r="34">
          <cell r="B34" t="str">
            <v>E022-01-1061/2018</v>
          </cell>
          <cell r="C34" t="str">
            <v>MOHAMMAD ALI MBARAK</v>
          </cell>
          <cell r="D34">
            <v>5.4</v>
          </cell>
          <cell r="E34">
            <v>1.3</v>
          </cell>
          <cell r="F34">
            <v>7.4</v>
          </cell>
          <cell r="G34">
            <v>14.1</v>
          </cell>
          <cell r="H34">
            <v>17</v>
          </cell>
          <cell r="J34">
            <v>7</v>
          </cell>
          <cell r="K34">
            <v>16</v>
          </cell>
          <cell r="M34">
            <v>40</v>
          </cell>
          <cell r="N34">
            <v>46.7</v>
          </cell>
          <cell r="P34">
            <v>61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5.8</v>
          </cell>
          <cell r="E35">
            <v>1.3</v>
          </cell>
          <cell r="F35">
            <v>6.8</v>
          </cell>
          <cell r="G35">
            <v>13.9</v>
          </cell>
          <cell r="H35">
            <v>16</v>
          </cell>
          <cell r="J35">
            <v>14</v>
          </cell>
          <cell r="K35">
            <v>18</v>
          </cell>
          <cell r="M35">
            <v>48</v>
          </cell>
          <cell r="N35">
            <v>56</v>
          </cell>
          <cell r="P35">
            <v>70</v>
          </cell>
        </row>
        <row r="36">
          <cell r="B36" t="str">
            <v>E022-01-1064/2018</v>
          </cell>
          <cell r="C36" t="str">
            <v>MUTHEE Amos Munene</v>
          </cell>
          <cell r="D36">
            <v>5.8</v>
          </cell>
          <cell r="E36">
            <v>2</v>
          </cell>
          <cell r="F36">
            <v>7.1</v>
          </cell>
          <cell r="G36">
            <v>14.9</v>
          </cell>
          <cell r="H36">
            <v>18</v>
          </cell>
          <cell r="I36">
            <v>11</v>
          </cell>
          <cell r="K36">
            <v>20</v>
          </cell>
          <cell r="M36">
            <v>49</v>
          </cell>
          <cell r="N36">
            <v>57.2</v>
          </cell>
          <cell r="P36">
            <v>72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5.8</v>
          </cell>
          <cell r="E37">
            <v>1.5</v>
          </cell>
          <cell r="F37">
            <v>5.2</v>
          </cell>
          <cell r="G37">
            <v>12.5</v>
          </cell>
          <cell r="H37">
            <v>17</v>
          </cell>
          <cell r="J37">
            <v>13</v>
          </cell>
          <cell r="K37">
            <v>20</v>
          </cell>
          <cell r="M37">
            <v>50</v>
          </cell>
          <cell r="N37">
            <v>58.3</v>
          </cell>
          <cell r="P37">
            <v>71</v>
          </cell>
        </row>
        <row r="38">
          <cell r="B38" t="str">
            <v>E022-01-1066/2018</v>
          </cell>
          <cell r="C38" t="str">
            <v>MUTURI Lorna Muthoni</v>
          </cell>
          <cell r="D38">
            <v>6</v>
          </cell>
          <cell r="E38">
            <v>1.8</v>
          </cell>
          <cell r="F38">
            <v>6.8</v>
          </cell>
          <cell r="G38">
            <v>14.6</v>
          </cell>
          <cell r="I38">
            <v>17</v>
          </cell>
          <cell r="J38">
            <v>15</v>
          </cell>
          <cell r="K38">
            <v>17</v>
          </cell>
          <cell r="M38">
            <v>49</v>
          </cell>
          <cell r="N38">
            <v>57.2</v>
          </cell>
          <cell r="P38">
            <v>72</v>
          </cell>
        </row>
        <row r="39">
          <cell r="B39" t="str">
            <v>E022-01-1067/2018</v>
          </cell>
          <cell r="C39" t="str">
            <v>ONGAYO Aswan Abishai</v>
          </cell>
          <cell r="D39">
            <v>5.6</v>
          </cell>
          <cell r="E39">
            <v>2</v>
          </cell>
          <cell r="F39">
            <v>7.6</v>
          </cell>
          <cell r="G39">
            <v>15.2</v>
          </cell>
          <cell r="H39">
            <v>19</v>
          </cell>
          <cell r="I39">
            <v>16</v>
          </cell>
          <cell r="K39">
            <v>20</v>
          </cell>
          <cell r="M39">
            <v>55</v>
          </cell>
          <cell r="N39">
            <v>64.2</v>
          </cell>
          <cell r="P39">
            <v>79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4.4000000000000004</v>
          </cell>
          <cell r="E40">
            <v>1.5</v>
          </cell>
          <cell r="F40">
            <v>6.5</v>
          </cell>
          <cell r="G40">
            <v>12.4</v>
          </cell>
          <cell r="H40">
            <v>16</v>
          </cell>
          <cell r="I40">
            <v>14</v>
          </cell>
          <cell r="J40">
            <v>9</v>
          </cell>
          <cell r="M40">
            <v>39</v>
          </cell>
          <cell r="N40">
            <v>45.5</v>
          </cell>
          <cell r="P40">
            <v>58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5.6</v>
          </cell>
          <cell r="E41">
            <v>1.5</v>
          </cell>
          <cell r="F41">
            <v>6.3</v>
          </cell>
          <cell r="G41">
            <v>13.4</v>
          </cell>
          <cell r="H41">
            <v>17</v>
          </cell>
          <cell r="I41">
            <v>12</v>
          </cell>
          <cell r="K41">
            <v>18</v>
          </cell>
          <cell r="M41">
            <v>47</v>
          </cell>
          <cell r="N41">
            <v>54.8</v>
          </cell>
          <cell r="P41">
            <v>68</v>
          </cell>
        </row>
        <row r="42">
          <cell r="B42" t="str">
            <v>E022-01-1070/2018</v>
          </cell>
          <cell r="C42" t="str">
            <v>BRIAN Festus</v>
          </cell>
          <cell r="D42">
            <v>5.4</v>
          </cell>
          <cell r="E42">
            <v>2</v>
          </cell>
          <cell r="F42">
            <v>6.8</v>
          </cell>
          <cell r="G42">
            <v>14.2</v>
          </cell>
          <cell r="H42">
            <v>20</v>
          </cell>
          <cell r="I42">
            <v>15</v>
          </cell>
          <cell r="J42">
            <v>15</v>
          </cell>
          <cell r="M42">
            <v>50</v>
          </cell>
          <cell r="N42">
            <v>58.3</v>
          </cell>
          <cell r="P42">
            <v>73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5</v>
          </cell>
          <cell r="E43">
            <v>2.2999999999999998</v>
          </cell>
          <cell r="F43">
            <v>6.8</v>
          </cell>
          <cell r="G43">
            <v>14.1</v>
          </cell>
          <cell r="H43">
            <v>18</v>
          </cell>
          <cell r="J43">
            <v>15</v>
          </cell>
          <cell r="K43">
            <v>20</v>
          </cell>
          <cell r="M43">
            <v>53</v>
          </cell>
          <cell r="N43">
            <v>61.8</v>
          </cell>
          <cell r="P43">
            <v>76</v>
          </cell>
        </row>
        <row r="44">
          <cell r="B44" t="str">
            <v>E022-01-1072/2018</v>
          </cell>
          <cell r="C44" t="str">
            <v>MESSI Joseph Mbayi</v>
          </cell>
          <cell r="D44">
            <v>5.2</v>
          </cell>
          <cell r="E44">
            <v>1.5</v>
          </cell>
          <cell r="F44">
            <v>6.5</v>
          </cell>
          <cell r="G44">
            <v>13.2</v>
          </cell>
          <cell r="H44">
            <v>17</v>
          </cell>
          <cell r="J44">
            <v>2</v>
          </cell>
          <cell r="K44">
            <v>16</v>
          </cell>
          <cell r="M44">
            <v>35</v>
          </cell>
          <cell r="N44">
            <v>40.799999999999997</v>
          </cell>
          <cell r="P44">
            <v>54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5.2</v>
          </cell>
          <cell r="E45">
            <v>2</v>
          </cell>
          <cell r="F45">
            <v>6.8</v>
          </cell>
          <cell r="G45">
            <v>14</v>
          </cell>
          <cell r="H45">
            <v>20</v>
          </cell>
          <cell r="J45">
            <v>15</v>
          </cell>
          <cell r="K45">
            <v>18</v>
          </cell>
          <cell r="M45">
            <v>53</v>
          </cell>
          <cell r="N45">
            <v>61.8</v>
          </cell>
          <cell r="P45">
            <v>76</v>
          </cell>
        </row>
        <row r="46">
          <cell r="B46" t="str">
            <v>E022-01-1074/2018</v>
          </cell>
          <cell r="C46" t="str">
            <v>SHANZA Allan Ogude</v>
          </cell>
          <cell r="D46">
            <v>6.4</v>
          </cell>
          <cell r="E46">
            <v>2</v>
          </cell>
          <cell r="F46">
            <v>7.4</v>
          </cell>
          <cell r="G46">
            <v>15.8</v>
          </cell>
          <cell r="H46">
            <v>20</v>
          </cell>
          <cell r="I46">
            <v>18</v>
          </cell>
          <cell r="J46">
            <v>12</v>
          </cell>
          <cell r="M46">
            <v>50</v>
          </cell>
          <cell r="N46">
            <v>58.3</v>
          </cell>
          <cell r="P46">
            <v>74</v>
          </cell>
        </row>
        <row r="47">
          <cell r="B47" t="str">
            <v>E022-01-1075/2018</v>
          </cell>
          <cell r="C47" t="str">
            <v>KIPTOO Brian</v>
          </cell>
          <cell r="D47">
            <v>5</v>
          </cell>
          <cell r="E47">
            <v>1.5</v>
          </cell>
          <cell r="F47">
            <v>6.5</v>
          </cell>
          <cell r="G47">
            <v>13</v>
          </cell>
          <cell r="H47">
            <v>17</v>
          </cell>
          <cell r="I47">
            <v>13</v>
          </cell>
          <cell r="K47">
            <v>18</v>
          </cell>
          <cell r="M47">
            <v>48</v>
          </cell>
          <cell r="N47">
            <v>56</v>
          </cell>
          <cell r="P47">
            <v>69</v>
          </cell>
        </row>
        <row r="48">
          <cell r="B48" t="str">
            <v>E022-01-1076/2018</v>
          </cell>
          <cell r="C48" t="str">
            <v>KIPKURUI Franklyn</v>
          </cell>
          <cell r="D48">
            <v>5.4</v>
          </cell>
          <cell r="E48">
            <v>1.8</v>
          </cell>
          <cell r="F48">
            <v>6</v>
          </cell>
          <cell r="G48">
            <v>13.2</v>
          </cell>
          <cell r="H48">
            <v>19</v>
          </cell>
          <cell r="I48">
            <v>15</v>
          </cell>
          <cell r="K48">
            <v>19</v>
          </cell>
          <cell r="M48">
            <v>53</v>
          </cell>
          <cell r="N48">
            <v>61.8</v>
          </cell>
          <cell r="P48">
            <v>75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6.2</v>
          </cell>
          <cell r="E49">
            <v>1.5</v>
          </cell>
          <cell r="F49">
            <v>6.3</v>
          </cell>
          <cell r="G49">
            <v>14</v>
          </cell>
          <cell r="H49">
            <v>16</v>
          </cell>
          <cell r="I49">
            <v>14</v>
          </cell>
          <cell r="K49">
            <v>19</v>
          </cell>
          <cell r="M49">
            <v>49</v>
          </cell>
          <cell r="N49">
            <v>57.2</v>
          </cell>
          <cell r="P49">
            <v>71</v>
          </cell>
        </row>
        <row r="50">
          <cell r="B50" t="str">
            <v>E022-01-1078/2018</v>
          </cell>
          <cell r="C50" t="str">
            <v>NJUGUNA Claire Wambui</v>
          </cell>
          <cell r="D50">
            <v>4.5999999999999996</v>
          </cell>
          <cell r="E50">
            <v>1.8</v>
          </cell>
          <cell r="F50">
            <v>6.3</v>
          </cell>
          <cell r="G50">
            <v>12.7</v>
          </cell>
          <cell r="H50">
            <v>16</v>
          </cell>
          <cell r="I50">
            <v>15</v>
          </cell>
          <cell r="K50">
            <v>18</v>
          </cell>
          <cell r="M50">
            <v>49</v>
          </cell>
          <cell r="N50">
            <v>57.2</v>
          </cell>
          <cell r="P50">
            <v>70</v>
          </cell>
        </row>
        <row r="51">
          <cell r="B51" t="str">
            <v>E022-01-1079/2018</v>
          </cell>
          <cell r="C51" t="str">
            <v>MUKIRI Ian Ndungu</v>
          </cell>
          <cell r="D51">
            <v>4.5999999999999996</v>
          </cell>
          <cell r="E51">
            <v>1.5</v>
          </cell>
          <cell r="F51">
            <v>5.7</v>
          </cell>
          <cell r="G51">
            <v>11.8</v>
          </cell>
          <cell r="H51">
            <v>18</v>
          </cell>
          <cell r="I51">
            <v>12</v>
          </cell>
          <cell r="K51">
            <v>10</v>
          </cell>
          <cell r="M51">
            <v>40</v>
          </cell>
          <cell r="N51">
            <v>46.7</v>
          </cell>
          <cell r="P51">
            <v>59</v>
          </cell>
        </row>
        <row r="52">
          <cell r="B52" t="str">
            <v>E022-01-1080/2018</v>
          </cell>
          <cell r="C52" t="str">
            <v>KIPYEGON Mark</v>
          </cell>
          <cell r="D52">
            <v>5.9</v>
          </cell>
          <cell r="E52">
            <v>1.8</v>
          </cell>
          <cell r="F52">
            <v>6.5</v>
          </cell>
          <cell r="G52">
            <v>14.2</v>
          </cell>
          <cell r="H52">
            <v>16</v>
          </cell>
          <cell r="I52">
            <v>15</v>
          </cell>
          <cell r="K52">
            <v>16</v>
          </cell>
          <cell r="M52">
            <v>47</v>
          </cell>
          <cell r="N52">
            <v>54.8</v>
          </cell>
          <cell r="P52">
            <v>69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4.4000000000000004</v>
          </cell>
          <cell r="E53">
            <v>1.5</v>
          </cell>
          <cell r="F53">
            <v>6.5</v>
          </cell>
          <cell r="G53">
            <v>12.4</v>
          </cell>
          <cell r="H53">
            <v>20</v>
          </cell>
          <cell r="I53">
            <v>13</v>
          </cell>
          <cell r="K53">
            <v>15</v>
          </cell>
          <cell r="M53">
            <v>48</v>
          </cell>
          <cell r="N53">
            <v>56</v>
          </cell>
          <cell r="P53">
            <v>68</v>
          </cell>
        </row>
        <row r="54">
          <cell r="B54" t="str">
            <v>E022-01-1082/2018</v>
          </cell>
          <cell r="C54" t="str">
            <v>MARIMBET Kevin Pere</v>
          </cell>
          <cell r="D54">
            <v>6.6</v>
          </cell>
          <cell r="E54">
            <v>1.5</v>
          </cell>
          <cell r="F54">
            <v>6.8</v>
          </cell>
          <cell r="G54">
            <v>14.9</v>
          </cell>
          <cell r="I54">
            <v>17</v>
          </cell>
          <cell r="J54">
            <v>7</v>
          </cell>
          <cell r="K54">
            <v>20</v>
          </cell>
          <cell r="M54">
            <v>44</v>
          </cell>
          <cell r="N54">
            <v>51.3</v>
          </cell>
          <cell r="P54">
            <v>66</v>
          </cell>
        </row>
        <row r="55">
          <cell r="B55" t="str">
            <v>E022-01-1083/2018</v>
          </cell>
          <cell r="C55" t="str">
            <v>ACHIENG Felix Ouma</v>
          </cell>
          <cell r="D55">
            <v>4.2</v>
          </cell>
          <cell r="E55">
            <v>1.8</v>
          </cell>
          <cell r="F55">
            <v>6.8</v>
          </cell>
          <cell r="G55">
            <v>12.8</v>
          </cell>
          <cell r="H55">
            <v>15</v>
          </cell>
          <cell r="I55">
            <v>11</v>
          </cell>
          <cell r="K55">
            <v>19</v>
          </cell>
          <cell r="M55">
            <v>45</v>
          </cell>
          <cell r="N55">
            <v>52.5</v>
          </cell>
          <cell r="P55">
            <v>65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5.2</v>
          </cell>
          <cell r="E56">
            <v>1.5</v>
          </cell>
          <cell r="F56">
            <v>6.5</v>
          </cell>
          <cell r="G56">
            <v>13.2</v>
          </cell>
          <cell r="H56">
            <v>19</v>
          </cell>
          <cell r="J56">
            <v>15</v>
          </cell>
          <cell r="K56">
            <v>19</v>
          </cell>
          <cell r="M56">
            <v>53</v>
          </cell>
          <cell r="N56">
            <v>61.8</v>
          </cell>
          <cell r="P56">
            <v>75</v>
          </cell>
        </row>
        <row r="57">
          <cell r="B57" t="str">
            <v>E022-01-1085/2018</v>
          </cell>
          <cell r="C57" t="str">
            <v>MBUGUA Joseph Kiarie</v>
          </cell>
          <cell r="D57">
            <v>6</v>
          </cell>
          <cell r="E57">
            <v>2</v>
          </cell>
          <cell r="F57">
            <v>6.3</v>
          </cell>
          <cell r="G57">
            <v>14.3</v>
          </cell>
          <cell r="H57">
            <v>17</v>
          </cell>
          <cell r="I57">
            <v>13</v>
          </cell>
          <cell r="K57">
            <v>16</v>
          </cell>
          <cell r="M57">
            <v>46</v>
          </cell>
          <cell r="N57">
            <v>53.7</v>
          </cell>
          <cell r="P57">
            <v>68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5.8</v>
          </cell>
          <cell r="E58">
            <v>1.8</v>
          </cell>
          <cell r="F58">
            <v>6.8</v>
          </cell>
          <cell r="G58">
            <v>14.4</v>
          </cell>
          <cell r="H58">
            <v>17</v>
          </cell>
          <cell r="I58">
            <v>14</v>
          </cell>
          <cell r="J58">
            <v>6</v>
          </cell>
          <cell r="M58">
            <v>37</v>
          </cell>
          <cell r="N58">
            <v>43.2</v>
          </cell>
          <cell r="P58">
            <v>58</v>
          </cell>
        </row>
        <row r="59">
          <cell r="B59" t="str">
            <v>E022-01-1087/2018</v>
          </cell>
          <cell r="C59" t="str">
            <v>MUTUA Humphrey Muasya</v>
          </cell>
          <cell r="D59">
            <v>4</v>
          </cell>
          <cell r="E59">
            <v>1.5</v>
          </cell>
          <cell r="F59">
            <v>5.5</v>
          </cell>
          <cell r="G59">
            <v>11</v>
          </cell>
          <cell r="H59">
            <v>13</v>
          </cell>
          <cell r="I59">
            <v>14</v>
          </cell>
          <cell r="K59">
            <v>12</v>
          </cell>
          <cell r="M59">
            <v>39</v>
          </cell>
          <cell r="N59">
            <v>45.5</v>
          </cell>
          <cell r="P59">
            <v>57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5.4</v>
          </cell>
          <cell r="E61">
            <v>2</v>
          </cell>
          <cell r="F61">
            <v>6.8</v>
          </cell>
          <cell r="G61">
            <v>14.2</v>
          </cell>
          <cell r="H61">
            <v>16</v>
          </cell>
          <cell r="I61">
            <v>10</v>
          </cell>
          <cell r="J61">
            <v>9</v>
          </cell>
          <cell r="M61">
            <v>35</v>
          </cell>
          <cell r="N61">
            <v>40.799999999999997</v>
          </cell>
          <cell r="P61">
            <v>55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5.4</v>
          </cell>
          <cell r="E62">
            <v>1.3</v>
          </cell>
          <cell r="F62">
            <v>6.3</v>
          </cell>
          <cell r="G62">
            <v>13</v>
          </cell>
          <cell r="H62">
            <v>17</v>
          </cell>
          <cell r="I62">
            <v>13</v>
          </cell>
          <cell r="K62">
            <v>14</v>
          </cell>
          <cell r="M62">
            <v>44</v>
          </cell>
          <cell r="N62">
            <v>51.3</v>
          </cell>
          <cell r="P62">
            <v>64</v>
          </cell>
        </row>
        <row r="63">
          <cell r="B63" t="str">
            <v>E022-01-1091/2018</v>
          </cell>
          <cell r="C63" t="str">
            <v>KARIUKI Daniel Njau</v>
          </cell>
          <cell r="D63">
            <v>4.5999999999999996</v>
          </cell>
          <cell r="E63">
            <v>1.8</v>
          </cell>
          <cell r="F63">
            <v>7.1</v>
          </cell>
          <cell r="G63">
            <v>13.5</v>
          </cell>
          <cell r="I63">
            <v>16</v>
          </cell>
          <cell r="J63">
            <v>10</v>
          </cell>
          <cell r="K63">
            <v>16</v>
          </cell>
          <cell r="M63">
            <v>42</v>
          </cell>
          <cell r="N63">
            <v>49</v>
          </cell>
          <cell r="P63">
            <v>63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5</v>
          </cell>
          <cell r="E64">
            <v>1.3</v>
          </cell>
          <cell r="F64">
            <v>6.3</v>
          </cell>
          <cell r="G64">
            <v>12.6</v>
          </cell>
          <cell r="H64">
            <v>19</v>
          </cell>
          <cell r="I64">
            <v>15</v>
          </cell>
          <cell r="K64">
            <v>16</v>
          </cell>
          <cell r="M64">
            <v>50</v>
          </cell>
          <cell r="N64">
            <v>58.3</v>
          </cell>
          <cell r="P64">
            <v>71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5</v>
          </cell>
          <cell r="E65">
            <v>1.8</v>
          </cell>
          <cell r="F65">
            <v>6.5</v>
          </cell>
          <cell r="G65">
            <v>13.3</v>
          </cell>
          <cell r="H65">
            <v>16</v>
          </cell>
          <cell r="J65">
            <v>8</v>
          </cell>
          <cell r="K65">
            <v>19</v>
          </cell>
          <cell r="M65">
            <v>43</v>
          </cell>
          <cell r="N65">
            <v>50.2</v>
          </cell>
          <cell r="P65">
            <v>64</v>
          </cell>
        </row>
        <row r="66">
          <cell r="B66" t="str">
            <v>E022-01-1095/2018</v>
          </cell>
          <cell r="C66" t="str">
            <v>KIBET Brian</v>
          </cell>
          <cell r="D66">
            <v>5</v>
          </cell>
          <cell r="E66">
            <v>1.5</v>
          </cell>
          <cell r="F66">
            <v>6.5</v>
          </cell>
          <cell r="G66">
            <v>13</v>
          </cell>
          <cell r="I66">
            <v>15</v>
          </cell>
          <cell r="J66">
            <v>9</v>
          </cell>
          <cell r="K66">
            <v>16</v>
          </cell>
          <cell r="M66">
            <v>40</v>
          </cell>
          <cell r="N66">
            <v>46.7</v>
          </cell>
          <cell r="P66">
            <v>60</v>
          </cell>
        </row>
        <row r="67">
          <cell r="B67" t="str">
            <v>E022-01-1096/2018</v>
          </cell>
          <cell r="C67" t="str">
            <v>OTHIENO Jacob Magina</v>
          </cell>
          <cell r="D67">
            <v>5.6</v>
          </cell>
          <cell r="E67">
            <v>1.5</v>
          </cell>
          <cell r="F67">
            <v>6.8</v>
          </cell>
          <cell r="G67">
            <v>13.9</v>
          </cell>
          <cell r="H67">
            <v>16</v>
          </cell>
          <cell r="J67">
            <v>5</v>
          </cell>
          <cell r="K67">
            <v>16</v>
          </cell>
          <cell r="M67">
            <v>37</v>
          </cell>
          <cell r="N67">
            <v>43.2</v>
          </cell>
          <cell r="P67">
            <v>57</v>
          </cell>
        </row>
        <row r="68">
          <cell r="B68" t="str">
            <v>E022-01-1097/2018</v>
          </cell>
          <cell r="C68" t="str">
            <v>KUNG U J Gakonya</v>
          </cell>
          <cell r="D68">
            <v>3.2</v>
          </cell>
          <cell r="E68" t="str">
            <v/>
          </cell>
          <cell r="F68">
            <v>5.7</v>
          </cell>
          <cell r="G68">
            <v>8.9</v>
          </cell>
          <cell r="H68">
            <v>17</v>
          </cell>
          <cell r="I68">
            <v>10</v>
          </cell>
          <cell r="J68">
            <v>3</v>
          </cell>
          <cell r="M68">
            <v>30</v>
          </cell>
          <cell r="N68">
            <v>35</v>
          </cell>
          <cell r="P68">
            <v>44</v>
          </cell>
        </row>
        <row r="69">
          <cell r="B69" t="str">
            <v>E022-01-1098/2018</v>
          </cell>
          <cell r="C69" t="str">
            <v>MUGWE John Njoroge</v>
          </cell>
          <cell r="D69">
            <v>6.2</v>
          </cell>
          <cell r="E69">
            <v>2</v>
          </cell>
          <cell r="F69">
            <v>7.1</v>
          </cell>
          <cell r="G69">
            <v>15.3</v>
          </cell>
          <cell r="H69">
            <v>18</v>
          </cell>
          <cell r="J69">
            <v>17</v>
          </cell>
          <cell r="K69">
            <v>19</v>
          </cell>
          <cell r="M69">
            <v>54</v>
          </cell>
          <cell r="N69">
            <v>63</v>
          </cell>
          <cell r="P69">
            <v>78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5.6</v>
          </cell>
          <cell r="E70">
            <v>1.5</v>
          </cell>
          <cell r="F70">
            <v>6</v>
          </cell>
          <cell r="G70">
            <v>13.1</v>
          </cell>
          <cell r="H70">
            <v>17</v>
          </cell>
          <cell r="J70">
            <v>17</v>
          </cell>
          <cell r="K70">
            <v>20</v>
          </cell>
          <cell r="M70">
            <v>54</v>
          </cell>
          <cell r="N70">
            <v>63</v>
          </cell>
          <cell r="P70">
            <v>76</v>
          </cell>
        </row>
        <row r="71">
          <cell r="B71" t="str">
            <v>E022-01-1100/2018</v>
          </cell>
          <cell r="C71" t="str">
            <v>WANJALA Barasa Levy</v>
          </cell>
          <cell r="D71">
            <v>4.8</v>
          </cell>
          <cell r="E71">
            <v>1.5</v>
          </cell>
          <cell r="F71">
            <v>6.5</v>
          </cell>
          <cell r="G71">
            <v>12.8</v>
          </cell>
          <cell r="H71">
            <v>17</v>
          </cell>
          <cell r="J71">
            <v>8</v>
          </cell>
          <cell r="K71">
            <v>12</v>
          </cell>
          <cell r="M71">
            <v>37</v>
          </cell>
          <cell r="N71">
            <v>43.2</v>
          </cell>
          <cell r="P71">
            <v>56</v>
          </cell>
        </row>
        <row r="72">
          <cell r="B72" t="str">
            <v>E022-01-1101/2018</v>
          </cell>
          <cell r="C72" t="str">
            <v>THINDIU Keely Njoroge</v>
          </cell>
          <cell r="D72">
            <v>5.6</v>
          </cell>
          <cell r="E72">
            <v>2</v>
          </cell>
          <cell r="F72">
            <v>6</v>
          </cell>
          <cell r="G72">
            <v>13.6</v>
          </cell>
          <cell r="H72">
            <v>17</v>
          </cell>
          <cell r="J72">
            <v>11</v>
          </cell>
          <cell r="K72">
            <v>19</v>
          </cell>
          <cell r="M72">
            <v>47</v>
          </cell>
          <cell r="N72">
            <v>54.8</v>
          </cell>
          <cell r="P72">
            <v>68</v>
          </cell>
        </row>
        <row r="73">
          <cell r="B73" t="str">
            <v>E022-01-1102/2018</v>
          </cell>
          <cell r="C73" t="str">
            <v>KANYI Carson Wanjohi</v>
          </cell>
          <cell r="D73">
            <v>5</v>
          </cell>
          <cell r="E73">
            <v>2</v>
          </cell>
          <cell r="F73">
            <v>6.5</v>
          </cell>
          <cell r="G73">
            <v>13.5</v>
          </cell>
          <cell r="H73">
            <v>16</v>
          </cell>
          <cell r="I73">
            <v>12</v>
          </cell>
          <cell r="K73">
            <v>19</v>
          </cell>
          <cell r="M73">
            <v>47</v>
          </cell>
          <cell r="N73">
            <v>54.8</v>
          </cell>
          <cell r="P73">
            <v>68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5</v>
          </cell>
          <cell r="E74">
            <v>2</v>
          </cell>
          <cell r="F74">
            <v>6.5</v>
          </cell>
          <cell r="G74">
            <v>13.5</v>
          </cell>
          <cell r="H74">
            <v>14</v>
          </cell>
          <cell r="J74">
            <v>8</v>
          </cell>
          <cell r="K74">
            <v>13</v>
          </cell>
          <cell r="M74">
            <v>35</v>
          </cell>
          <cell r="N74">
            <v>40.799999999999997</v>
          </cell>
          <cell r="P74">
            <v>54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5.8</v>
          </cell>
          <cell r="E75">
            <v>1.5</v>
          </cell>
          <cell r="F75">
            <v>5.7</v>
          </cell>
          <cell r="G75">
            <v>13</v>
          </cell>
          <cell r="H75">
            <v>17</v>
          </cell>
          <cell r="I75">
            <v>13</v>
          </cell>
          <cell r="K75">
            <v>16</v>
          </cell>
          <cell r="M75">
            <v>46</v>
          </cell>
          <cell r="N75">
            <v>53.7</v>
          </cell>
          <cell r="P75">
            <v>67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4.8</v>
          </cell>
          <cell r="E76">
            <v>2</v>
          </cell>
          <cell r="F76">
            <v>7.1</v>
          </cell>
          <cell r="G76">
            <v>13.9</v>
          </cell>
          <cell r="H76">
            <v>19</v>
          </cell>
          <cell r="J76">
            <v>13</v>
          </cell>
          <cell r="K76">
            <v>17</v>
          </cell>
          <cell r="M76">
            <v>49</v>
          </cell>
          <cell r="N76">
            <v>57.2</v>
          </cell>
          <cell r="P76">
            <v>71</v>
          </cell>
        </row>
        <row r="77">
          <cell r="B77" t="str">
            <v>E022-01-1473/2018</v>
          </cell>
          <cell r="C77" t="str">
            <v>MWORIA VINCENT MWENDE</v>
          </cell>
          <cell r="D77">
            <v>5.0999999999999996</v>
          </cell>
          <cell r="E77">
            <v>1.5</v>
          </cell>
          <cell r="F77">
            <v>6.8</v>
          </cell>
          <cell r="G77">
            <v>13.4</v>
          </cell>
          <cell r="H77">
            <v>18</v>
          </cell>
          <cell r="I77">
            <v>16</v>
          </cell>
          <cell r="J77">
            <v>14</v>
          </cell>
          <cell r="M77">
            <v>48</v>
          </cell>
          <cell r="N77">
            <v>56</v>
          </cell>
          <cell r="P77">
            <v>69</v>
          </cell>
        </row>
        <row r="78">
          <cell r="B78" t="str">
            <v>E022-01-1475/2018</v>
          </cell>
          <cell r="C78" t="str">
            <v>KIARA BRIAN MUGAMBI</v>
          </cell>
          <cell r="D78">
            <v>5.8</v>
          </cell>
          <cell r="E78">
            <v>2</v>
          </cell>
          <cell r="F78">
            <v>6.8</v>
          </cell>
          <cell r="G78">
            <v>14.6</v>
          </cell>
          <cell r="H78">
            <v>17</v>
          </cell>
          <cell r="I78">
            <v>13</v>
          </cell>
          <cell r="K78">
            <v>17</v>
          </cell>
          <cell r="M78">
            <v>47</v>
          </cell>
          <cell r="N78">
            <v>54.8</v>
          </cell>
          <cell r="P78">
            <v>69</v>
          </cell>
        </row>
        <row r="79">
          <cell r="B79" t="str">
            <v>E022-01-1486/2018</v>
          </cell>
          <cell r="C79" t="str">
            <v>MUNENE VICTOR IAN</v>
          </cell>
          <cell r="D79">
            <v>3.6</v>
          </cell>
          <cell r="E79">
            <v>1.3</v>
          </cell>
          <cell r="F79">
            <v>6.5</v>
          </cell>
          <cell r="G79">
            <v>11.4</v>
          </cell>
          <cell r="H79">
            <v>16</v>
          </cell>
          <cell r="I79">
            <v>12</v>
          </cell>
          <cell r="K79">
            <v>13</v>
          </cell>
          <cell r="M79">
            <v>41</v>
          </cell>
          <cell r="N79">
            <v>47.8</v>
          </cell>
          <cell r="P79">
            <v>59</v>
          </cell>
        </row>
        <row r="80">
          <cell r="B80" t="str">
            <v>E022-01-1539/2018</v>
          </cell>
          <cell r="C80" t="str">
            <v>MWANGI LUKE VICTOR</v>
          </cell>
          <cell r="D80">
            <v>4.8</v>
          </cell>
          <cell r="E80">
            <v>2</v>
          </cell>
          <cell r="F80">
            <v>6.5</v>
          </cell>
          <cell r="G80">
            <v>13.3</v>
          </cell>
          <cell r="H80">
            <v>16</v>
          </cell>
          <cell r="I80">
            <v>12</v>
          </cell>
          <cell r="J80">
            <v>8</v>
          </cell>
          <cell r="M80">
            <v>36</v>
          </cell>
          <cell r="N80">
            <v>42</v>
          </cell>
          <cell r="P80">
            <v>55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4.8</v>
          </cell>
          <cell r="E81">
            <v>2</v>
          </cell>
          <cell r="F81">
            <v>6.3</v>
          </cell>
          <cell r="G81">
            <v>13.1</v>
          </cell>
          <cell r="H81">
            <v>17</v>
          </cell>
          <cell r="J81">
            <v>5</v>
          </cell>
          <cell r="K81">
            <v>17</v>
          </cell>
          <cell r="M81">
            <v>39</v>
          </cell>
          <cell r="N81">
            <v>45.5</v>
          </cell>
          <cell r="P81">
            <v>59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4.4000000000000004</v>
          </cell>
          <cell r="E82">
            <v>1.3</v>
          </cell>
          <cell r="F82">
            <v>6</v>
          </cell>
          <cell r="G82">
            <v>11.7</v>
          </cell>
          <cell r="M82" t="str">
            <v/>
          </cell>
          <cell r="N82" t="str">
            <v>-</v>
          </cell>
          <cell r="P82" t="str">
            <v>11.7C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</v>
          </cell>
          <cell r="E83">
            <v>2</v>
          </cell>
          <cell r="F83">
            <v>6.5</v>
          </cell>
          <cell r="G83">
            <v>14.5</v>
          </cell>
          <cell r="H83">
            <v>18</v>
          </cell>
          <cell r="I83">
            <v>14</v>
          </cell>
          <cell r="K83">
            <v>17</v>
          </cell>
          <cell r="M83">
            <v>49</v>
          </cell>
          <cell r="N83">
            <v>57.2</v>
          </cell>
          <cell r="P83">
            <v>72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2</v>
          </cell>
          <cell r="E84">
            <v>1.5</v>
          </cell>
          <cell r="F84">
            <v>6.3</v>
          </cell>
          <cell r="G84">
            <v>9.8000000000000007</v>
          </cell>
          <cell r="H84">
            <v>20</v>
          </cell>
          <cell r="I84">
            <v>12</v>
          </cell>
          <cell r="J84">
            <v>8</v>
          </cell>
          <cell r="M84">
            <v>40</v>
          </cell>
          <cell r="N84">
            <v>46.7</v>
          </cell>
          <cell r="P84">
            <v>57</v>
          </cell>
        </row>
        <row r="85">
          <cell r="B85" t="str">
            <v>E022-01-1789/2018</v>
          </cell>
          <cell r="C85" t="str">
            <v>KURIA IAN MARTIN</v>
          </cell>
          <cell r="D85">
            <v>4</v>
          </cell>
          <cell r="E85">
            <v>1.5</v>
          </cell>
          <cell r="F85">
            <v>6.8</v>
          </cell>
          <cell r="G85">
            <v>12.3</v>
          </cell>
          <cell r="H85">
            <v>16</v>
          </cell>
          <cell r="I85">
            <v>8</v>
          </cell>
          <cell r="K85">
            <v>17</v>
          </cell>
          <cell r="M85">
            <v>41</v>
          </cell>
          <cell r="N85">
            <v>47.8</v>
          </cell>
          <cell r="P85">
            <v>60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4.4000000000000004</v>
          </cell>
          <cell r="E86">
            <v>1.5</v>
          </cell>
          <cell r="F86">
            <v>6.8</v>
          </cell>
          <cell r="G86">
            <v>12.7</v>
          </cell>
          <cell r="H86">
            <v>16</v>
          </cell>
          <cell r="I86">
            <v>11</v>
          </cell>
          <cell r="K86">
            <v>17</v>
          </cell>
          <cell r="M86">
            <v>44</v>
          </cell>
          <cell r="N86">
            <v>51.3</v>
          </cell>
          <cell r="P86">
            <v>64</v>
          </cell>
        </row>
        <row r="87">
          <cell r="B87" t="str">
            <v>E022-01-1813/2018</v>
          </cell>
          <cell r="C87" t="str">
            <v>WANJERI Mary Wanjiku</v>
          </cell>
          <cell r="D87">
            <v>5.8</v>
          </cell>
          <cell r="E87">
            <v>1.8</v>
          </cell>
          <cell r="F87">
            <v>6.8</v>
          </cell>
          <cell r="G87">
            <v>14.4</v>
          </cell>
          <cell r="H87">
            <v>17</v>
          </cell>
          <cell r="I87">
            <v>14</v>
          </cell>
          <cell r="K87">
            <v>20</v>
          </cell>
          <cell r="M87">
            <v>51</v>
          </cell>
          <cell r="N87">
            <v>59.5</v>
          </cell>
          <cell r="P87">
            <v>74</v>
          </cell>
        </row>
        <row r="88">
          <cell r="B88" t="str">
            <v>E022-01-1816/2018</v>
          </cell>
          <cell r="C88" t="str">
            <v>KIOKO EVANS MUTUKU</v>
          </cell>
          <cell r="D88">
            <v>4.5999999999999996</v>
          </cell>
          <cell r="E88">
            <v>1.3</v>
          </cell>
          <cell r="F88">
            <v>6.5</v>
          </cell>
          <cell r="G88">
            <v>12.4</v>
          </cell>
          <cell r="H88">
            <v>18</v>
          </cell>
          <cell r="J88">
            <v>3</v>
          </cell>
          <cell r="K88">
            <v>12</v>
          </cell>
          <cell r="M88">
            <v>33</v>
          </cell>
          <cell r="N88">
            <v>38.5</v>
          </cell>
          <cell r="P88">
            <v>51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5.2</v>
          </cell>
          <cell r="E89">
            <v>1.8</v>
          </cell>
          <cell r="F89">
            <v>6.3</v>
          </cell>
          <cell r="G89">
            <v>13.3</v>
          </cell>
          <cell r="H89">
            <v>17</v>
          </cell>
          <cell r="I89">
            <v>15</v>
          </cell>
          <cell r="K89">
            <v>14</v>
          </cell>
          <cell r="M89">
            <v>46</v>
          </cell>
          <cell r="N89">
            <v>53.7</v>
          </cell>
          <cell r="P89">
            <v>67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5.8</v>
          </cell>
          <cell r="E90">
            <v>1.5</v>
          </cell>
          <cell r="F90">
            <v>5.7</v>
          </cell>
          <cell r="G90">
            <v>13</v>
          </cell>
          <cell r="H90">
            <v>19</v>
          </cell>
          <cell r="I90">
            <v>14</v>
          </cell>
          <cell r="K90">
            <v>11</v>
          </cell>
          <cell r="M90">
            <v>44</v>
          </cell>
          <cell r="N90">
            <v>51.3</v>
          </cell>
          <cell r="P90">
            <v>64</v>
          </cell>
        </row>
        <row r="91">
          <cell r="B91" t="str">
            <v>E022-01-1831/2018</v>
          </cell>
          <cell r="C91" t="str">
            <v>CHERUIYOT Desmond</v>
          </cell>
          <cell r="D91">
            <v>6.2</v>
          </cell>
          <cell r="E91">
            <v>2.2999999999999998</v>
          </cell>
          <cell r="F91">
            <v>6.3</v>
          </cell>
          <cell r="G91">
            <v>14.8</v>
          </cell>
          <cell r="H91">
            <v>18</v>
          </cell>
          <cell r="I91">
            <v>15</v>
          </cell>
          <cell r="K91">
            <v>20</v>
          </cell>
          <cell r="M91">
            <v>53</v>
          </cell>
          <cell r="N91">
            <v>61.8</v>
          </cell>
          <cell r="P91">
            <v>77</v>
          </cell>
        </row>
        <row r="92">
          <cell r="B92" t="str">
            <v>E022-01-1832/2018</v>
          </cell>
          <cell r="C92" t="str">
            <v>MUKIRI LORNACLARE</v>
          </cell>
          <cell r="D92">
            <v>5.2</v>
          </cell>
          <cell r="E92">
            <v>1.5</v>
          </cell>
          <cell r="F92">
            <v>6.5</v>
          </cell>
          <cell r="G92">
            <v>13.2</v>
          </cell>
          <cell r="H92">
            <v>16</v>
          </cell>
          <cell r="I92">
            <v>15</v>
          </cell>
          <cell r="K92">
            <v>13</v>
          </cell>
          <cell r="M92">
            <v>44</v>
          </cell>
          <cell r="N92">
            <v>51.3</v>
          </cell>
          <cell r="P92">
            <v>65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4</v>
          </cell>
          <cell r="E93">
            <v>1.3</v>
          </cell>
          <cell r="F93">
            <v>6.3</v>
          </cell>
          <cell r="G93">
            <v>11.6</v>
          </cell>
          <cell r="I93">
            <v>1</v>
          </cell>
          <cell r="J93">
            <v>9</v>
          </cell>
          <cell r="K93">
            <v>15</v>
          </cell>
          <cell r="M93">
            <v>25</v>
          </cell>
          <cell r="N93">
            <v>29.2</v>
          </cell>
          <cell r="P93">
            <v>41</v>
          </cell>
        </row>
        <row r="94">
          <cell r="B94" t="str">
            <v>E022-01-1855/2018</v>
          </cell>
          <cell r="C94" t="str">
            <v>NYUTU AGNES GATHONI</v>
          </cell>
          <cell r="D94">
            <v>5</v>
          </cell>
          <cell r="E94">
            <v>1.3</v>
          </cell>
          <cell r="F94">
            <v>6</v>
          </cell>
          <cell r="G94">
            <v>12.3</v>
          </cell>
          <cell r="H94">
            <v>14</v>
          </cell>
          <cell r="I94">
            <v>10</v>
          </cell>
          <cell r="K94">
            <v>11</v>
          </cell>
          <cell r="M94">
            <v>35</v>
          </cell>
          <cell r="N94">
            <v>40.799999999999997</v>
          </cell>
          <cell r="P94">
            <v>53</v>
          </cell>
        </row>
        <row r="95">
          <cell r="B95" t="str">
            <v>E022-01-1753/2017</v>
          </cell>
          <cell r="C95" t="str">
            <v>CHEPKIRUI Janet</v>
          </cell>
          <cell r="D95">
            <v>6.2</v>
          </cell>
          <cell r="E95">
            <v>1.5</v>
          </cell>
          <cell r="F95">
            <v>6</v>
          </cell>
          <cell r="G95">
            <v>13.7</v>
          </cell>
          <cell r="H95">
            <v>20</v>
          </cell>
          <cell r="I95">
            <v>16</v>
          </cell>
          <cell r="J95">
            <v>16</v>
          </cell>
          <cell r="M95">
            <v>52</v>
          </cell>
          <cell r="N95">
            <v>60.7</v>
          </cell>
          <cell r="P95">
            <v>74</v>
          </cell>
        </row>
        <row r="96">
          <cell r="B96" t="str">
            <v>E022-01-0736/2017</v>
          </cell>
          <cell r="C96" t="str">
            <v>WAMBANI ESTHER</v>
          </cell>
          <cell r="D96">
            <v>4.4000000000000004</v>
          </cell>
          <cell r="E96">
            <v>1.5</v>
          </cell>
          <cell r="F96">
            <v>6.5</v>
          </cell>
          <cell r="G96">
            <v>12.4</v>
          </cell>
          <cell r="H96">
            <v>15</v>
          </cell>
          <cell r="J96">
            <v>4</v>
          </cell>
          <cell r="K96">
            <v>17</v>
          </cell>
          <cell r="M96">
            <v>36</v>
          </cell>
          <cell r="N96">
            <v>42</v>
          </cell>
          <cell r="P96">
            <v>54</v>
          </cell>
        </row>
      </sheetData>
      <sheetData sheetId="4" refreshError="1">
        <row r="14">
          <cell r="B14" t="str">
            <v>E022-01-0113/2018</v>
          </cell>
          <cell r="C14" t="str">
            <v>MANDO</v>
          </cell>
          <cell r="D14" t="str">
            <v xml:space="preserve">VICTOR GITHINJI </v>
          </cell>
          <cell r="E14">
            <v>5</v>
          </cell>
          <cell r="F14">
            <v>5</v>
          </cell>
          <cell r="H14">
            <v>10</v>
          </cell>
          <cell r="I14">
            <v>6</v>
          </cell>
          <cell r="J14">
            <v>7</v>
          </cell>
          <cell r="K14">
            <v>13</v>
          </cell>
          <cell r="L14">
            <v>23</v>
          </cell>
          <cell r="M14">
            <v>16.5</v>
          </cell>
          <cell r="O14">
            <v>9</v>
          </cell>
          <cell r="P14">
            <v>7.5</v>
          </cell>
          <cell r="R14">
            <v>33</v>
          </cell>
          <cell r="S14">
            <v>56</v>
          </cell>
        </row>
        <row r="15">
          <cell r="B15" t="str">
            <v>E022-01-0278/2018</v>
          </cell>
          <cell r="C15" t="str">
            <v>MENGICH</v>
          </cell>
          <cell r="D15" t="str">
            <v xml:space="preserve">Kipkemei Oliver </v>
          </cell>
          <cell r="E15">
            <v>7</v>
          </cell>
          <cell r="F15">
            <v>7</v>
          </cell>
          <cell r="H15">
            <v>14</v>
          </cell>
          <cell r="I15">
            <v>7</v>
          </cell>
          <cell r="J15">
            <v>7</v>
          </cell>
          <cell r="K15">
            <v>14</v>
          </cell>
          <cell r="L15">
            <v>28</v>
          </cell>
          <cell r="M15">
            <v>28</v>
          </cell>
          <cell r="O15">
            <v>14</v>
          </cell>
          <cell r="P15">
            <v>14</v>
          </cell>
          <cell r="R15">
            <v>56</v>
          </cell>
          <cell r="S15">
            <v>84</v>
          </cell>
        </row>
        <row r="16">
          <cell r="B16" t="str">
            <v>E022-01-0281/2018</v>
          </cell>
          <cell r="C16" t="str">
            <v>MATHENGE</v>
          </cell>
          <cell r="D16" t="str">
            <v xml:space="preserve">Joseph Maina </v>
          </cell>
          <cell r="E16">
            <v>6</v>
          </cell>
          <cell r="F16">
            <v>6</v>
          </cell>
          <cell r="H16">
            <v>12</v>
          </cell>
          <cell r="I16">
            <v>7</v>
          </cell>
          <cell r="J16">
            <v>7</v>
          </cell>
          <cell r="K16">
            <v>14</v>
          </cell>
          <cell r="L16">
            <v>26</v>
          </cell>
          <cell r="M16">
            <v>24</v>
          </cell>
          <cell r="O16">
            <v>12</v>
          </cell>
          <cell r="P16">
            <v>8</v>
          </cell>
          <cell r="R16">
            <v>44</v>
          </cell>
          <cell r="S16">
            <v>70</v>
          </cell>
        </row>
        <row r="17">
          <cell r="B17" t="str">
            <v>E022-01-0376/2018</v>
          </cell>
          <cell r="C17" t="str">
            <v>GITUMA</v>
          </cell>
          <cell r="D17" t="str">
            <v xml:space="preserve">Michael Kimathi </v>
          </cell>
          <cell r="H17" t="str">
            <v>-</v>
          </cell>
          <cell r="K17" t="str">
            <v>-</v>
          </cell>
          <cell r="L17" t="str">
            <v>-</v>
          </cell>
          <cell r="R17" t="str">
            <v>-</v>
          </cell>
          <cell r="S17" t="str">
            <v>-</v>
          </cell>
        </row>
        <row r="18">
          <cell r="B18" t="str">
            <v>E022-01-0479/2018</v>
          </cell>
          <cell r="C18" t="str">
            <v>BETT</v>
          </cell>
          <cell r="D18" t="str">
            <v xml:space="preserve">Kipkorir Morgan </v>
          </cell>
          <cell r="E18">
            <v>5</v>
          </cell>
          <cell r="F18">
            <v>6</v>
          </cell>
          <cell r="H18">
            <v>11</v>
          </cell>
          <cell r="I18">
            <v>6</v>
          </cell>
          <cell r="J18">
            <v>7</v>
          </cell>
          <cell r="K18">
            <v>13</v>
          </cell>
          <cell r="L18">
            <v>24</v>
          </cell>
          <cell r="M18">
            <v>17.5</v>
          </cell>
          <cell r="O18">
            <v>11</v>
          </cell>
          <cell r="P18">
            <v>12.5</v>
          </cell>
          <cell r="R18">
            <v>41</v>
          </cell>
          <cell r="S18">
            <v>65</v>
          </cell>
        </row>
        <row r="19">
          <cell r="B19" t="str">
            <v>E022-01-0491/2018</v>
          </cell>
          <cell r="C19" t="str">
            <v>WAFULA</v>
          </cell>
          <cell r="D19" t="str">
            <v xml:space="preserve">Nickson Wirula </v>
          </cell>
          <cell r="E19">
            <v>5</v>
          </cell>
          <cell r="F19">
            <v>6</v>
          </cell>
          <cell r="H19">
            <v>11</v>
          </cell>
          <cell r="I19">
            <v>4</v>
          </cell>
          <cell r="J19">
            <v>7</v>
          </cell>
          <cell r="K19">
            <v>11</v>
          </cell>
          <cell r="L19">
            <v>22</v>
          </cell>
          <cell r="M19">
            <v>13</v>
          </cell>
          <cell r="O19">
            <v>13</v>
          </cell>
          <cell r="P19">
            <v>8</v>
          </cell>
          <cell r="R19">
            <v>34</v>
          </cell>
          <cell r="S19">
            <v>56</v>
          </cell>
        </row>
        <row r="20">
          <cell r="B20" t="str">
            <v>E022-01-0496/2018</v>
          </cell>
          <cell r="C20" t="str">
            <v>WAITHIRA</v>
          </cell>
          <cell r="D20" t="str">
            <v xml:space="preserve">Allan Mucheru </v>
          </cell>
          <cell r="E20">
            <v>8</v>
          </cell>
          <cell r="F20">
            <v>5</v>
          </cell>
          <cell r="H20">
            <v>13</v>
          </cell>
          <cell r="I20">
            <v>6</v>
          </cell>
          <cell r="J20">
            <v>7</v>
          </cell>
          <cell r="K20">
            <v>13</v>
          </cell>
          <cell r="L20">
            <v>26</v>
          </cell>
          <cell r="M20">
            <v>28</v>
          </cell>
          <cell r="O20">
            <v>15</v>
          </cell>
          <cell r="P20">
            <v>11</v>
          </cell>
          <cell r="R20">
            <v>54</v>
          </cell>
          <cell r="S20">
            <v>80</v>
          </cell>
        </row>
        <row r="21">
          <cell r="B21" t="str">
            <v>E022-01-0762/2018</v>
          </cell>
          <cell r="C21" t="str">
            <v>MBAGA</v>
          </cell>
          <cell r="D21" t="str">
            <v xml:space="preserve">Gyavira Tuzinde </v>
          </cell>
          <cell r="E21">
            <v>4</v>
          </cell>
          <cell r="F21">
            <v>5</v>
          </cell>
          <cell r="H21">
            <v>9</v>
          </cell>
          <cell r="I21">
            <v>2</v>
          </cell>
          <cell r="J21">
            <v>6</v>
          </cell>
          <cell r="K21">
            <v>8</v>
          </cell>
          <cell r="L21">
            <v>17</v>
          </cell>
          <cell r="M21">
            <v>10</v>
          </cell>
          <cell r="O21">
            <v>10.5</v>
          </cell>
          <cell r="P21">
            <v>3.5</v>
          </cell>
          <cell r="R21">
            <v>24</v>
          </cell>
          <cell r="S21">
            <v>41</v>
          </cell>
        </row>
        <row r="22">
          <cell r="B22" t="str">
            <v>E022-01-0764/2018</v>
          </cell>
          <cell r="C22" t="str">
            <v>WAITHAKA</v>
          </cell>
          <cell r="D22" t="str">
            <v xml:space="preserve">MARTIN MWANGI </v>
          </cell>
          <cell r="E22">
            <v>5</v>
          </cell>
          <cell r="F22">
            <v>4</v>
          </cell>
          <cell r="H22">
            <v>9</v>
          </cell>
          <cell r="I22">
            <v>5</v>
          </cell>
          <cell r="J22">
            <v>6</v>
          </cell>
          <cell r="K22">
            <v>11</v>
          </cell>
          <cell r="L22">
            <v>20</v>
          </cell>
          <cell r="M22">
            <v>21</v>
          </cell>
          <cell r="O22">
            <v>10</v>
          </cell>
          <cell r="P22">
            <v>9</v>
          </cell>
          <cell r="R22">
            <v>40</v>
          </cell>
          <cell r="S22">
            <v>60</v>
          </cell>
        </row>
        <row r="23">
          <cell r="B23" t="str">
            <v>E022-01-1045/2018</v>
          </cell>
          <cell r="C23" t="str">
            <v>MWALUGHO</v>
          </cell>
          <cell r="D23" t="str">
            <v xml:space="preserve">Elijah Masaka </v>
          </cell>
          <cell r="E23">
            <v>7</v>
          </cell>
          <cell r="F23">
            <v>5.5</v>
          </cell>
          <cell r="H23">
            <v>12.5</v>
          </cell>
          <cell r="I23">
            <v>7</v>
          </cell>
          <cell r="J23">
            <v>6</v>
          </cell>
          <cell r="K23">
            <v>13</v>
          </cell>
          <cell r="L23">
            <v>25.5</v>
          </cell>
          <cell r="M23">
            <v>16</v>
          </cell>
          <cell r="N23">
            <v>8</v>
          </cell>
          <cell r="O23">
            <v>6</v>
          </cell>
          <cell r="R23">
            <v>30</v>
          </cell>
          <cell r="S23">
            <v>55.5</v>
          </cell>
        </row>
        <row r="24">
          <cell r="B24" t="str">
            <v>E022-01-1046/2018</v>
          </cell>
          <cell r="C24" t="str">
            <v>OLOLCHOKI</v>
          </cell>
          <cell r="D24" t="str">
            <v xml:space="preserve">Duncan Mwaniki </v>
          </cell>
          <cell r="E24">
            <v>7</v>
          </cell>
          <cell r="F24">
            <v>4</v>
          </cell>
          <cell r="H24">
            <v>11</v>
          </cell>
          <cell r="I24">
            <v>4</v>
          </cell>
          <cell r="J24">
            <v>7</v>
          </cell>
          <cell r="K24">
            <v>11</v>
          </cell>
          <cell r="L24">
            <v>22</v>
          </cell>
          <cell r="M24">
            <v>18</v>
          </cell>
          <cell r="O24">
            <v>15</v>
          </cell>
          <cell r="P24">
            <v>9</v>
          </cell>
          <cell r="R24">
            <v>42</v>
          </cell>
          <cell r="S24">
            <v>64</v>
          </cell>
        </row>
        <row r="25">
          <cell r="B25" t="str">
            <v>E022-01-1047/2018</v>
          </cell>
          <cell r="C25" t="str">
            <v>WACHIRA</v>
          </cell>
          <cell r="D25" t="str">
            <v xml:space="preserve">Maurice Mwangi </v>
          </cell>
          <cell r="E25">
            <v>6</v>
          </cell>
          <cell r="F25">
            <v>5</v>
          </cell>
          <cell r="H25">
            <v>11</v>
          </cell>
          <cell r="I25">
            <v>5</v>
          </cell>
          <cell r="J25">
            <v>6</v>
          </cell>
          <cell r="K25">
            <v>11</v>
          </cell>
          <cell r="L25">
            <v>22</v>
          </cell>
          <cell r="M25">
            <v>18</v>
          </cell>
          <cell r="O25">
            <v>8</v>
          </cell>
          <cell r="P25">
            <v>10</v>
          </cell>
          <cell r="R25">
            <v>36</v>
          </cell>
          <cell r="S25">
            <v>58</v>
          </cell>
        </row>
        <row r="26">
          <cell r="B26" t="str">
            <v>E022-01-1048/2018</v>
          </cell>
          <cell r="C26" t="str">
            <v>SESAT</v>
          </cell>
          <cell r="D26" t="str">
            <v xml:space="preserve">Kiprop Ian </v>
          </cell>
          <cell r="E26">
            <v>7</v>
          </cell>
          <cell r="F26">
            <v>5</v>
          </cell>
          <cell r="H26">
            <v>12</v>
          </cell>
          <cell r="I26">
            <v>5</v>
          </cell>
          <cell r="J26">
            <v>8</v>
          </cell>
          <cell r="K26">
            <v>13</v>
          </cell>
          <cell r="L26">
            <v>25</v>
          </cell>
          <cell r="M26">
            <v>17</v>
          </cell>
          <cell r="N26">
            <v>3</v>
          </cell>
          <cell r="O26">
            <v>15</v>
          </cell>
          <cell r="R26">
            <v>35</v>
          </cell>
          <cell r="S26">
            <v>60</v>
          </cell>
        </row>
        <row r="27">
          <cell r="B27" t="str">
            <v>E022-01-1049/2018</v>
          </cell>
          <cell r="C27" t="str">
            <v>MUTHIANI</v>
          </cell>
          <cell r="D27" t="str">
            <v xml:space="preserve">Albert Mwenga </v>
          </cell>
          <cell r="E27">
            <v>7</v>
          </cell>
          <cell r="F27">
            <v>7</v>
          </cell>
          <cell r="H27">
            <v>14</v>
          </cell>
          <cell r="I27">
            <v>4</v>
          </cell>
          <cell r="J27">
            <v>7</v>
          </cell>
          <cell r="K27">
            <v>11</v>
          </cell>
          <cell r="L27">
            <v>25</v>
          </cell>
          <cell r="M27">
            <v>20</v>
          </cell>
          <cell r="O27">
            <v>12</v>
          </cell>
          <cell r="P27">
            <v>12</v>
          </cell>
          <cell r="R27">
            <v>44</v>
          </cell>
          <cell r="S27">
            <v>69</v>
          </cell>
        </row>
        <row r="28">
          <cell r="B28" t="str">
            <v>E022-01-1050/2018</v>
          </cell>
          <cell r="C28" t="str">
            <v>TSUMA</v>
          </cell>
          <cell r="D28" t="str">
            <v xml:space="preserve">Brian Mwango </v>
          </cell>
          <cell r="H28" t="str">
            <v>-</v>
          </cell>
          <cell r="K28" t="str">
            <v>-</v>
          </cell>
          <cell r="L28" t="str">
            <v>-</v>
          </cell>
          <cell r="R28" t="str">
            <v>-</v>
          </cell>
          <cell r="S28" t="str">
            <v>-</v>
          </cell>
        </row>
        <row r="29">
          <cell r="B29" t="str">
            <v>E022-01-1051/2018</v>
          </cell>
          <cell r="C29" t="str">
            <v>MWANGI</v>
          </cell>
          <cell r="D29" t="str">
            <v xml:space="preserve">Angela Wakarura </v>
          </cell>
          <cell r="E29">
            <v>5</v>
          </cell>
          <cell r="F29">
            <v>5</v>
          </cell>
          <cell r="H29">
            <v>10</v>
          </cell>
          <cell r="I29">
            <v>5</v>
          </cell>
          <cell r="J29">
            <v>8</v>
          </cell>
          <cell r="K29">
            <v>13</v>
          </cell>
          <cell r="L29">
            <v>23</v>
          </cell>
          <cell r="M29">
            <v>26</v>
          </cell>
          <cell r="N29">
            <v>6</v>
          </cell>
          <cell r="O29">
            <v>13</v>
          </cell>
          <cell r="R29">
            <v>45</v>
          </cell>
          <cell r="S29">
            <v>68</v>
          </cell>
        </row>
        <row r="30">
          <cell r="B30" t="str">
            <v>E022-01-1052/2018</v>
          </cell>
          <cell r="C30" t="str">
            <v>CHEPKIRUI</v>
          </cell>
          <cell r="D30" t="str">
            <v xml:space="preserve">Brilliant </v>
          </cell>
          <cell r="E30">
            <v>5</v>
          </cell>
          <cell r="F30">
            <v>2</v>
          </cell>
          <cell r="H30">
            <v>7</v>
          </cell>
          <cell r="I30">
            <v>5</v>
          </cell>
          <cell r="J30">
            <v>5</v>
          </cell>
          <cell r="K30">
            <v>10</v>
          </cell>
          <cell r="L30">
            <v>17</v>
          </cell>
          <cell r="M30">
            <v>10</v>
          </cell>
          <cell r="N30">
            <v>5</v>
          </cell>
          <cell r="O30">
            <v>8</v>
          </cell>
          <cell r="R30">
            <v>23</v>
          </cell>
          <cell r="S30">
            <v>40</v>
          </cell>
        </row>
        <row r="31">
          <cell r="B31" t="str">
            <v>E022-01-1053/2018</v>
          </cell>
          <cell r="C31" t="str">
            <v>MUCHIRI</v>
          </cell>
          <cell r="D31" t="str">
            <v xml:space="preserve">Dan Munene </v>
          </cell>
          <cell r="E31">
            <v>6</v>
          </cell>
          <cell r="F31">
            <v>4</v>
          </cell>
          <cell r="H31">
            <v>10</v>
          </cell>
          <cell r="I31">
            <v>5</v>
          </cell>
          <cell r="J31">
            <v>7</v>
          </cell>
          <cell r="K31">
            <v>12</v>
          </cell>
          <cell r="L31">
            <v>22</v>
          </cell>
          <cell r="M31">
            <v>27</v>
          </cell>
          <cell r="O31">
            <v>15</v>
          </cell>
          <cell r="P31">
            <v>15</v>
          </cell>
          <cell r="R31">
            <v>57</v>
          </cell>
          <cell r="S31">
            <v>79</v>
          </cell>
        </row>
        <row r="32">
          <cell r="B32" t="str">
            <v>E022-01-1054/2018</v>
          </cell>
          <cell r="C32" t="str">
            <v>MUTEGI</v>
          </cell>
          <cell r="D32" t="str">
            <v xml:space="preserve">Munene Fredrick </v>
          </cell>
          <cell r="E32">
            <v>3</v>
          </cell>
          <cell r="F32">
            <v>3</v>
          </cell>
          <cell r="H32">
            <v>6</v>
          </cell>
          <cell r="I32">
            <v>6</v>
          </cell>
          <cell r="J32">
            <v>7</v>
          </cell>
          <cell r="K32">
            <v>13</v>
          </cell>
          <cell r="L32">
            <v>19</v>
          </cell>
          <cell r="M32">
            <v>7</v>
          </cell>
          <cell r="O32">
            <v>7.5</v>
          </cell>
          <cell r="P32">
            <v>6.5</v>
          </cell>
          <cell r="R32">
            <v>21</v>
          </cell>
          <cell r="S32">
            <v>40</v>
          </cell>
        </row>
        <row r="33">
          <cell r="B33" t="str">
            <v>E022-01-1055/2018</v>
          </cell>
          <cell r="C33" t="str">
            <v>MAINA</v>
          </cell>
          <cell r="D33" t="str">
            <v xml:space="preserve">Josphat Macharia </v>
          </cell>
          <cell r="E33">
            <v>6</v>
          </cell>
          <cell r="F33">
            <v>4</v>
          </cell>
          <cell r="H33">
            <v>10</v>
          </cell>
          <cell r="I33">
            <v>6</v>
          </cell>
          <cell r="J33">
            <v>7</v>
          </cell>
          <cell r="K33">
            <v>13</v>
          </cell>
          <cell r="L33">
            <v>23</v>
          </cell>
          <cell r="M33">
            <v>15</v>
          </cell>
          <cell r="O33">
            <v>12</v>
          </cell>
          <cell r="P33">
            <v>5</v>
          </cell>
          <cell r="R33">
            <v>32</v>
          </cell>
          <cell r="S33">
            <v>55</v>
          </cell>
        </row>
        <row r="34">
          <cell r="B34" t="str">
            <v>E022-01-1056/2018</v>
          </cell>
          <cell r="C34" t="str">
            <v>SHIBIRITI</v>
          </cell>
          <cell r="D34" t="str">
            <v xml:space="preserve">Calvine Mwanzi </v>
          </cell>
          <cell r="E34">
            <v>6</v>
          </cell>
          <cell r="F34">
            <v>6</v>
          </cell>
          <cell r="H34">
            <v>12</v>
          </cell>
          <cell r="I34">
            <v>7</v>
          </cell>
          <cell r="J34">
            <v>7</v>
          </cell>
          <cell r="K34">
            <v>14</v>
          </cell>
          <cell r="L34">
            <v>26</v>
          </cell>
          <cell r="M34">
            <v>25</v>
          </cell>
          <cell r="O34">
            <v>14</v>
          </cell>
          <cell r="P34">
            <v>13</v>
          </cell>
          <cell r="R34">
            <v>52</v>
          </cell>
          <cell r="S34">
            <v>78</v>
          </cell>
        </row>
        <row r="35">
          <cell r="B35" t="str">
            <v>E022-01-1057/2018</v>
          </cell>
          <cell r="C35" t="str">
            <v>ANITA</v>
          </cell>
          <cell r="D35" t="str">
            <v xml:space="preserve">HEATHER C </v>
          </cell>
          <cell r="E35">
            <v>6</v>
          </cell>
          <cell r="F35">
            <v>7</v>
          </cell>
          <cell r="H35">
            <v>13</v>
          </cell>
          <cell r="I35">
            <v>5</v>
          </cell>
          <cell r="J35">
            <v>8</v>
          </cell>
          <cell r="K35">
            <v>13</v>
          </cell>
          <cell r="L35">
            <v>26</v>
          </cell>
          <cell r="M35">
            <v>20</v>
          </cell>
          <cell r="N35">
            <v>5</v>
          </cell>
          <cell r="O35">
            <v>12</v>
          </cell>
          <cell r="R35">
            <v>37</v>
          </cell>
          <cell r="S35">
            <v>63</v>
          </cell>
        </row>
        <row r="36">
          <cell r="B36" t="str">
            <v>E022-01-1058/2018</v>
          </cell>
          <cell r="C36" t="str">
            <v>MOHAMED</v>
          </cell>
          <cell r="D36" t="str">
            <v xml:space="preserve">Hyder Haitham </v>
          </cell>
          <cell r="H36" t="str">
            <v>-</v>
          </cell>
          <cell r="K36" t="str">
            <v>-</v>
          </cell>
          <cell r="L36" t="str">
            <v>-</v>
          </cell>
          <cell r="R36" t="str">
            <v>-</v>
          </cell>
          <cell r="S36" t="str">
            <v>-</v>
          </cell>
        </row>
        <row r="37">
          <cell r="B37" t="str">
            <v>E022-01-1059/2018</v>
          </cell>
          <cell r="C37" t="str">
            <v>CHEGE</v>
          </cell>
          <cell r="D37" t="str">
            <v xml:space="preserve">Gladwell Nyambura </v>
          </cell>
          <cell r="E37">
            <v>7</v>
          </cell>
          <cell r="F37">
            <v>6</v>
          </cell>
          <cell r="H37">
            <v>13</v>
          </cell>
          <cell r="I37">
            <v>5</v>
          </cell>
          <cell r="J37">
            <v>8</v>
          </cell>
          <cell r="K37">
            <v>13</v>
          </cell>
          <cell r="L37">
            <v>26</v>
          </cell>
          <cell r="M37">
            <v>16</v>
          </cell>
          <cell r="O37">
            <v>6</v>
          </cell>
          <cell r="P37">
            <v>10</v>
          </cell>
          <cell r="R37">
            <v>32</v>
          </cell>
          <cell r="S37">
            <v>58</v>
          </cell>
        </row>
        <row r="38">
          <cell r="B38" t="str">
            <v>E022-01-1060/2018</v>
          </cell>
          <cell r="C38" t="str">
            <v>MURIUKI</v>
          </cell>
          <cell r="D38" t="str">
            <v xml:space="preserve">Brian Gacheru </v>
          </cell>
          <cell r="E38">
            <v>7</v>
          </cell>
          <cell r="F38">
            <v>4</v>
          </cell>
          <cell r="H38">
            <v>11</v>
          </cell>
          <cell r="I38">
            <v>8</v>
          </cell>
          <cell r="J38">
            <v>7</v>
          </cell>
          <cell r="K38">
            <v>15</v>
          </cell>
          <cell r="L38">
            <v>26</v>
          </cell>
          <cell r="M38">
            <v>16</v>
          </cell>
          <cell r="O38">
            <v>15</v>
          </cell>
          <cell r="P38">
            <v>12</v>
          </cell>
          <cell r="R38">
            <v>43</v>
          </cell>
          <cell r="S38">
            <v>69</v>
          </cell>
        </row>
        <row r="39">
          <cell r="B39" t="str">
            <v>E022-01-1061/2018</v>
          </cell>
          <cell r="C39" t="str">
            <v>MOHAMMAD</v>
          </cell>
          <cell r="D39" t="str">
            <v xml:space="preserve">ALI MBARAK </v>
          </cell>
          <cell r="E39">
            <v>6</v>
          </cell>
          <cell r="F39">
            <v>6</v>
          </cell>
          <cell r="H39">
            <v>12</v>
          </cell>
          <cell r="I39">
            <v>7</v>
          </cell>
          <cell r="J39">
            <v>6</v>
          </cell>
          <cell r="K39">
            <v>13</v>
          </cell>
          <cell r="L39">
            <v>25</v>
          </cell>
          <cell r="M39">
            <v>16</v>
          </cell>
          <cell r="O39">
            <v>10</v>
          </cell>
          <cell r="P39">
            <v>12</v>
          </cell>
          <cell r="R39">
            <v>38</v>
          </cell>
          <cell r="S39">
            <v>63</v>
          </cell>
        </row>
        <row r="40">
          <cell r="B40" t="str">
            <v>E022-01-1062/2018</v>
          </cell>
          <cell r="C40" t="str">
            <v>MUTUNGA</v>
          </cell>
          <cell r="D40" t="str">
            <v xml:space="preserve">Mariam Mwende </v>
          </cell>
          <cell r="H40" t="str">
            <v>-</v>
          </cell>
          <cell r="K40" t="str">
            <v>-</v>
          </cell>
          <cell r="L40" t="str">
            <v>-</v>
          </cell>
          <cell r="R40" t="str">
            <v>-</v>
          </cell>
          <cell r="S40" t="str">
            <v>-</v>
          </cell>
        </row>
        <row r="41">
          <cell r="B41" t="str">
            <v>E022-01-1063/2018</v>
          </cell>
          <cell r="C41" t="str">
            <v>MBURUGU</v>
          </cell>
          <cell r="D41" t="str">
            <v xml:space="preserve">Frankline Mutuma </v>
          </cell>
          <cell r="E41">
            <v>8</v>
          </cell>
          <cell r="F41">
            <v>5</v>
          </cell>
          <cell r="H41">
            <v>13</v>
          </cell>
          <cell r="I41">
            <v>6</v>
          </cell>
          <cell r="J41">
            <v>7</v>
          </cell>
          <cell r="K41">
            <v>13</v>
          </cell>
          <cell r="L41">
            <v>26</v>
          </cell>
          <cell r="M41">
            <v>13</v>
          </cell>
          <cell r="O41">
            <v>11</v>
          </cell>
          <cell r="P41">
            <v>10</v>
          </cell>
          <cell r="R41">
            <v>34</v>
          </cell>
          <cell r="S41">
            <v>60</v>
          </cell>
        </row>
        <row r="42">
          <cell r="B42" t="str">
            <v>E022-01-1064/2018</v>
          </cell>
          <cell r="C42" t="str">
            <v>MUTHEE</v>
          </cell>
          <cell r="D42" t="str">
            <v xml:space="preserve">Amos Munene </v>
          </cell>
          <cell r="E42">
            <v>5</v>
          </cell>
          <cell r="F42">
            <v>6</v>
          </cell>
          <cell r="H42">
            <v>11</v>
          </cell>
          <cell r="I42">
            <v>6</v>
          </cell>
          <cell r="J42">
            <v>7</v>
          </cell>
          <cell r="K42">
            <v>13</v>
          </cell>
          <cell r="L42">
            <v>24</v>
          </cell>
          <cell r="M42">
            <v>20.5</v>
          </cell>
          <cell r="N42">
            <v>8</v>
          </cell>
          <cell r="P42">
            <v>11.5</v>
          </cell>
          <cell r="R42">
            <v>40</v>
          </cell>
          <cell r="S42">
            <v>64</v>
          </cell>
        </row>
        <row r="43">
          <cell r="B43" t="str">
            <v>E022-01-1065/2018</v>
          </cell>
          <cell r="C43" t="str">
            <v>MACHARIA</v>
          </cell>
          <cell r="D43" t="str">
            <v xml:space="preserve">Paul Muchogo </v>
          </cell>
          <cell r="E43">
            <v>5</v>
          </cell>
          <cell r="F43">
            <v>5</v>
          </cell>
          <cell r="H43">
            <v>10</v>
          </cell>
          <cell r="I43">
            <v>5</v>
          </cell>
          <cell r="J43">
            <v>7</v>
          </cell>
          <cell r="K43">
            <v>12</v>
          </cell>
          <cell r="L43">
            <v>22</v>
          </cell>
          <cell r="M43">
            <v>24.5</v>
          </cell>
          <cell r="O43">
            <v>15</v>
          </cell>
          <cell r="P43">
            <v>11.5</v>
          </cell>
          <cell r="R43">
            <v>51</v>
          </cell>
          <cell r="S43">
            <v>73</v>
          </cell>
        </row>
        <row r="44">
          <cell r="B44" t="str">
            <v>E022-01-1066/2018</v>
          </cell>
          <cell r="C44" t="str">
            <v>MUTURI</v>
          </cell>
          <cell r="D44" t="str">
            <v xml:space="preserve">Lorna Muthoni </v>
          </cell>
          <cell r="E44">
            <v>7</v>
          </cell>
          <cell r="F44">
            <v>4</v>
          </cell>
          <cell r="H44">
            <v>11</v>
          </cell>
          <cell r="I44">
            <v>5</v>
          </cell>
          <cell r="J44">
            <v>8</v>
          </cell>
          <cell r="K44">
            <v>13</v>
          </cell>
          <cell r="L44">
            <v>24</v>
          </cell>
          <cell r="M44">
            <v>22</v>
          </cell>
          <cell r="O44">
            <v>15</v>
          </cell>
          <cell r="P44">
            <v>13</v>
          </cell>
          <cell r="R44">
            <v>50</v>
          </cell>
          <cell r="S44">
            <v>74</v>
          </cell>
        </row>
        <row r="45">
          <cell r="B45" t="str">
            <v>E022-01-1067/2018</v>
          </cell>
          <cell r="C45" t="str">
            <v>ONGAYO</v>
          </cell>
          <cell r="D45" t="str">
            <v xml:space="preserve">Aswan Abishai </v>
          </cell>
          <cell r="E45">
            <v>5</v>
          </cell>
          <cell r="F45">
            <v>5</v>
          </cell>
          <cell r="H45">
            <v>10</v>
          </cell>
          <cell r="I45">
            <v>7</v>
          </cell>
          <cell r="J45">
            <v>7</v>
          </cell>
          <cell r="K45">
            <v>14</v>
          </cell>
          <cell r="L45">
            <v>24</v>
          </cell>
          <cell r="M45">
            <v>13.5</v>
          </cell>
          <cell r="O45">
            <v>12</v>
          </cell>
          <cell r="P45">
            <v>7.5</v>
          </cell>
          <cell r="R45">
            <v>33</v>
          </cell>
          <cell r="S45">
            <v>57</v>
          </cell>
        </row>
        <row r="46">
          <cell r="B46" t="str">
            <v>E022-01-1068/2018</v>
          </cell>
          <cell r="C46" t="str">
            <v>GITHINJI</v>
          </cell>
          <cell r="D46" t="str">
            <v xml:space="preserve">Anthony Kanogo </v>
          </cell>
          <cell r="E46">
            <v>6</v>
          </cell>
          <cell r="F46">
            <v>6</v>
          </cell>
          <cell r="H46">
            <v>12</v>
          </cell>
          <cell r="I46">
            <v>0</v>
          </cell>
          <cell r="J46">
            <v>6</v>
          </cell>
          <cell r="K46">
            <v>6</v>
          </cell>
          <cell r="L46">
            <v>18</v>
          </cell>
          <cell r="M46">
            <v>17</v>
          </cell>
          <cell r="O46">
            <v>15</v>
          </cell>
          <cell r="P46">
            <v>10</v>
          </cell>
          <cell r="R46">
            <v>42</v>
          </cell>
          <cell r="S46">
            <v>60</v>
          </cell>
        </row>
        <row r="47">
          <cell r="B47" t="str">
            <v>E022-01-1069/2018</v>
          </cell>
          <cell r="C47" t="str">
            <v>MUKURI</v>
          </cell>
          <cell r="D47" t="str">
            <v xml:space="preserve">Ephantus Muturi </v>
          </cell>
          <cell r="E47">
            <v>7</v>
          </cell>
          <cell r="F47">
            <v>7</v>
          </cell>
          <cell r="H47">
            <v>14</v>
          </cell>
          <cell r="I47">
            <v>5</v>
          </cell>
          <cell r="J47">
            <v>8</v>
          </cell>
          <cell r="K47">
            <v>13</v>
          </cell>
          <cell r="L47">
            <v>27</v>
          </cell>
          <cell r="M47">
            <v>14</v>
          </cell>
          <cell r="O47">
            <v>11</v>
          </cell>
          <cell r="P47">
            <v>10</v>
          </cell>
          <cell r="R47">
            <v>35</v>
          </cell>
          <cell r="S47">
            <v>62</v>
          </cell>
        </row>
        <row r="48">
          <cell r="B48" t="str">
            <v>E022-01-1070/2018</v>
          </cell>
          <cell r="C48" t="str">
            <v>BRIAN</v>
          </cell>
          <cell r="D48" t="str">
            <v xml:space="preserve">Festus  </v>
          </cell>
          <cell r="E48">
            <v>7</v>
          </cell>
          <cell r="F48">
            <v>8</v>
          </cell>
          <cell r="H48">
            <v>15</v>
          </cell>
          <cell r="I48">
            <v>5</v>
          </cell>
          <cell r="J48">
            <v>8</v>
          </cell>
          <cell r="K48">
            <v>13</v>
          </cell>
          <cell r="L48">
            <v>28</v>
          </cell>
          <cell r="M48">
            <v>24</v>
          </cell>
          <cell r="O48">
            <v>10.5</v>
          </cell>
          <cell r="P48">
            <v>13.5</v>
          </cell>
          <cell r="R48">
            <v>48</v>
          </cell>
          <cell r="S48">
            <v>76</v>
          </cell>
        </row>
        <row r="49">
          <cell r="B49" t="str">
            <v>E022-01-1071/2018</v>
          </cell>
          <cell r="C49" t="str">
            <v>GATHITU</v>
          </cell>
          <cell r="D49" t="str">
            <v xml:space="preserve">Benson Githutha </v>
          </cell>
          <cell r="E49">
            <v>7</v>
          </cell>
          <cell r="F49">
            <v>7</v>
          </cell>
          <cell r="H49">
            <v>14</v>
          </cell>
          <cell r="I49">
            <v>8</v>
          </cell>
          <cell r="J49">
            <v>8</v>
          </cell>
          <cell r="K49">
            <v>16</v>
          </cell>
          <cell r="L49">
            <v>30</v>
          </cell>
          <cell r="M49">
            <v>23</v>
          </cell>
          <cell r="O49">
            <v>12</v>
          </cell>
          <cell r="P49">
            <v>12</v>
          </cell>
          <cell r="R49">
            <v>47</v>
          </cell>
          <cell r="S49">
            <v>77</v>
          </cell>
        </row>
        <row r="50">
          <cell r="B50" t="str">
            <v>E022-01-1072/2018</v>
          </cell>
          <cell r="C50" t="str">
            <v>MESSI</v>
          </cell>
          <cell r="D50" t="str">
            <v xml:space="preserve">Joseph Mbayi </v>
          </cell>
          <cell r="E50">
            <v>7</v>
          </cell>
          <cell r="F50">
            <v>6</v>
          </cell>
          <cell r="H50">
            <v>13</v>
          </cell>
          <cell r="I50">
            <v>0</v>
          </cell>
          <cell r="J50">
            <v>6</v>
          </cell>
          <cell r="K50">
            <v>6</v>
          </cell>
          <cell r="L50">
            <v>19</v>
          </cell>
          <cell r="M50">
            <v>23</v>
          </cell>
          <cell r="N50">
            <v>10</v>
          </cell>
          <cell r="P50">
            <v>12</v>
          </cell>
          <cell r="R50">
            <v>45</v>
          </cell>
          <cell r="S50">
            <v>64</v>
          </cell>
        </row>
        <row r="51">
          <cell r="B51" t="str">
            <v>E022-01-1073/2018</v>
          </cell>
          <cell r="C51" t="str">
            <v>OCHAKO</v>
          </cell>
          <cell r="D51" t="str">
            <v xml:space="preserve">Mercyline Buyaki </v>
          </cell>
          <cell r="E51">
            <v>6</v>
          </cell>
          <cell r="F51">
            <v>5</v>
          </cell>
          <cell r="H51">
            <v>11</v>
          </cell>
          <cell r="I51">
            <v>5</v>
          </cell>
          <cell r="J51">
            <v>8</v>
          </cell>
          <cell r="K51">
            <v>13</v>
          </cell>
          <cell r="L51">
            <v>24</v>
          </cell>
          <cell r="M51">
            <v>12</v>
          </cell>
          <cell r="N51">
            <v>6</v>
          </cell>
          <cell r="O51">
            <v>10</v>
          </cell>
          <cell r="R51">
            <v>28</v>
          </cell>
          <cell r="S51">
            <v>52</v>
          </cell>
        </row>
        <row r="52">
          <cell r="B52" t="str">
            <v>E022-01-1074/2018</v>
          </cell>
          <cell r="C52" t="str">
            <v>SHANZA</v>
          </cell>
          <cell r="D52" t="str">
            <v xml:space="preserve">Allan Ogude </v>
          </cell>
          <cell r="E52">
            <v>6</v>
          </cell>
          <cell r="F52">
            <v>6</v>
          </cell>
          <cell r="H52">
            <v>12</v>
          </cell>
          <cell r="I52">
            <v>4</v>
          </cell>
          <cell r="J52">
            <v>6</v>
          </cell>
          <cell r="K52">
            <v>10</v>
          </cell>
          <cell r="L52">
            <v>22</v>
          </cell>
          <cell r="M52">
            <v>16</v>
          </cell>
          <cell r="O52">
            <v>15</v>
          </cell>
          <cell r="P52">
            <v>9</v>
          </cell>
          <cell r="R52">
            <v>40</v>
          </cell>
          <cell r="S52">
            <v>62</v>
          </cell>
        </row>
        <row r="53">
          <cell r="B53" t="str">
            <v>E022-01-1075/2018</v>
          </cell>
          <cell r="C53" t="str">
            <v>KIPTOO</v>
          </cell>
          <cell r="D53" t="str">
            <v xml:space="preserve">Brian  </v>
          </cell>
          <cell r="E53">
            <v>7</v>
          </cell>
          <cell r="F53">
            <v>7</v>
          </cell>
          <cell r="H53">
            <v>14</v>
          </cell>
          <cell r="I53">
            <v>5</v>
          </cell>
          <cell r="J53">
            <v>6</v>
          </cell>
          <cell r="K53">
            <v>11</v>
          </cell>
          <cell r="L53">
            <v>25</v>
          </cell>
          <cell r="M53">
            <v>11</v>
          </cell>
          <cell r="N53">
            <v>2</v>
          </cell>
          <cell r="O53">
            <v>10</v>
          </cell>
          <cell r="R53">
            <v>23</v>
          </cell>
          <cell r="S53">
            <v>48</v>
          </cell>
        </row>
        <row r="54">
          <cell r="B54" t="str">
            <v>E022-01-1076/2018</v>
          </cell>
          <cell r="C54" t="str">
            <v>KIPKURUI</v>
          </cell>
          <cell r="D54" t="str">
            <v xml:space="preserve">Franklyn  </v>
          </cell>
          <cell r="E54">
            <v>6</v>
          </cell>
          <cell r="F54">
            <v>6</v>
          </cell>
          <cell r="H54">
            <v>12</v>
          </cell>
          <cell r="I54">
            <v>5</v>
          </cell>
          <cell r="J54">
            <v>8</v>
          </cell>
          <cell r="K54">
            <v>13</v>
          </cell>
          <cell r="L54">
            <v>25</v>
          </cell>
          <cell r="M54">
            <v>15</v>
          </cell>
          <cell r="N54">
            <v>6</v>
          </cell>
          <cell r="O54">
            <v>15</v>
          </cell>
          <cell r="R54">
            <v>36</v>
          </cell>
          <cell r="S54">
            <v>61</v>
          </cell>
        </row>
        <row r="55">
          <cell r="B55" t="str">
            <v>E022-01-1077/2018</v>
          </cell>
          <cell r="C55" t="str">
            <v>NG'ANG'A</v>
          </cell>
          <cell r="D55" t="str">
            <v xml:space="preserve">Francis Ngugi </v>
          </cell>
          <cell r="E55">
            <v>6</v>
          </cell>
          <cell r="F55">
            <v>6</v>
          </cell>
          <cell r="H55">
            <v>12</v>
          </cell>
          <cell r="I55">
            <v>7</v>
          </cell>
          <cell r="J55">
            <v>6</v>
          </cell>
          <cell r="K55">
            <v>13</v>
          </cell>
          <cell r="L55">
            <v>25</v>
          </cell>
          <cell r="M55">
            <v>19</v>
          </cell>
          <cell r="O55">
            <v>11</v>
          </cell>
          <cell r="P55">
            <v>7</v>
          </cell>
          <cell r="R55">
            <v>37</v>
          </cell>
          <cell r="S55">
            <v>62</v>
          </cell>
        </row>
        <row r="56">
          <cell r="B56" t="str">
            <v>E022-01-1078/2018</v>
          </cell>
          <cell r="C56" t="str">
            <v>NJUGUNA</v>
          </cell>
          <cell r="D56" t="str">
            <v xml:space="preserve">Claire Wambui </v>
          </cell>
          <cell r="E56">
            <v>5</v>
          </cell>
          <cell r="F56">
            <v>5</v>
          </cell>
          <cell r="H56">
            <v>10</v>
          </cell>
          <cell r="I56">
            <v>5</v>
          </cell>
          <cell r="J56">
            <v>8</v>
          </cell>
          <cell r="K56">
            <v>13</v>
          </cell>
          <cell r="L56">
            <v>23</v>
          </cell>
          <cell r="M56">
            <v>19</v>
          </cell>
          <cell r="O56">
            <v>10</v>
          </cell>
          <cell r="P56">
            <v>7</v>
          </cell>
          <cell r="R56">
            <v>36</v>
          </cell>
          <cell r="S56">
            <v>59</v>
          </cell>
        </row>
        <row r="57">
          <cell r="B57" t="str">
            <v>E022-01-1079/2018</v>
          </cell>
          <cell r="C57" t="str">
            <v>MUKIRI</v>
          </cell>
          <cell r="D57" t="str">
            <v xml:space="preserve">Ian Ndungu </v>
          </cell>
          <cell r="E57">
            <v>5</v>
          </cell>
          <cell r="F57">
            <v>5</v>
          </cell>
          <cell r="H57">
            <v>10</v>
          </cell>
          <cell r="I57">
            <v>5</v>
          </cell>
          <cell r="J57">
            <v>7</v>
          </cell>
          <cell r="K57">
            <v>12</v>
          </cell>
          <cell r="L57">
            <v>22</v>
          </cell>
          <cell r="M57">
            <v>17</v>
          </cell>
          <cell r="O57">
            <v>8</v>
          </cell>
          <cell r="P57">
            <v>7</v>
          </cell>
          <cell r="R57">
            <v>32</v>
          </cell>
          <cell r="S57">
            <v>54</v>
          </cell>
        </row>
        <row r="58">
          <cell r="B58" t="str">
            <v>E022-01-1080/2018</v>
          </cell>
          <cell r="C58" t="str">
            <v>KIPYEGON</v>
          </cell>
          <cell r="D58" t="str">
            <v xml:space="preserve">Mark  </v>
          </cell>
          <cell r="E58">
            <v>6</v>
          </cell>
          <cell r="F58">
            <v>4</v>
          </cell>
          <cell r="H58">
            <v>10</v>
          </cell>
          <cell r="I58">
            <v>5</v>
          </cell>
          <cell r="J58">
            <v>7</v>
          </cell>
          <cell r="K58">
            <v>12</v>
          </cell>
          <cell r="L58">
            <v>22</v>
          </cell>
          <cell r="M58">
            <v>8</v>
          </cell>
          <cell r="O58">
            <v>8</v>
          </cell>
          <cell r="P58">
            <v>3</v>
          </cell>
          <cell r="R58">
            <v>19</v>
          </cell>
          <cell r="S58">
            <v>41</v>
          </cell>
        </row>
        <row r="59">
          <cell r="B59" t="str">
            <v>E022-01-1081/2018</v>
          </cell>
          <cell r="C59" t="str">
            <v>KIOGORA</v>
          </cell>
          <cell r="D59" t="str">
            <v xml:space="preserve">Ntinyari Esther </v>
          </cell>
          <cell r="E59">
            <v>6</v>
          </cell>
          <cell r="F59">
            <v>7</v>
          </cell>
          <cell r="H59">
            <v>13</v>
          </cell>
          <cell r="I59">
            <v>4</v>
          </cell>
          <cell r="J59">
            <v>6</v>
          </cell>
          <cell r="K59">
            <v>10</v>
          </cell>
          <cell r="L59">
            <v>23</v>
          </cell>
          <cell r="M59">
            <v>15</v>
          </cell>
          <cell r="N59">
            <v>5</v>
          </cell>
          <cell r="O59">
            <v>11</v>
          </cell>
          <cell r="R59">
            <v>31</v>
          </cell>
          <cell r="S59">
            <v>54</v>
          </cell>
        </row>
        <row r="60">
          <cell r="B60" t="str">
            <v>E022-01-1082/2018</v>
          </cell>
          <cell r="C60" t="str">
            <v>MARIMBET</v>
          </cell>
          <cell r="D60" t="str">
            <v xml:space="preserve">Kevin Pere </v>
          </cell>
          <cell r="E60">
            <v>7</v>
          </cell>
          <cell r="F60">
            <v>7</v>
          </cell>
          <cell r="H60">
            <v>14</v>
          </cell>
          <cell r="I60">
            <v>7</v>
          </cell>
          <cell r="J60">
            <v>7</v>
          </cell>
          <cell r="K60">
            <v>14</v>
          </cell>
          <cell r="L60">
            <v>28</v>
          </cell>
          <cell r="M60">
            <v>21</v>
          </cell>
          <cell r="O60">
            <v>8</v>
          </cell>
          <cell r="P60">
            <v>12</v>
          </cell>
          <cell r="R60">
            <v>41</v>
          </cell>
          <cell r="S60">
            <v>69</v>
          </cell>
        </row>
        <row r="61">
          <cell r="B61" t="str">
            <v>E022-01-1083/2018</v>
          </cell>
          <cell r="C61" t="str">
            <v>ACHIENG</v>
          </cell>
          <cell r="D61" t="str">
            <v xml:space="preserve">Felix Ouma </v>
          </cell>
          <cell r="E61">
            <v>6</v>
          </cell>
          <cell r="F61">
            <v>5</v>
          </cell>
          <cell r="H61">
            <v>11</v>
          </cell>
          <cell r="I61">
            <v>5</v>
          </cell>
          <cell r="J61">
            <v>8</v>
          </cell>
          <cell r="K61">
            <v>13</v>
          </cell>
          <cell r="L61">
            <v>24</v>
          </cell>
          <cell r="M61">
            <v>19</v>
          </cell>
          <cell r="O61">
            <v>10</v>
          </cell>
          <cell r="P61">
            <v>6</v>
          </cell>
          <cell r="R61">
            <v>35</v>
          </cell>
          <cell r="S61">
            <v>59</v>
          </cell>
        </row>
        <row r="62">
          <cell r="B62" t="str">
            <v>E022-01-1084/2018</v>
          </cell>
          <cell r="C62" t="str">
            <v>KIPLAGAT</v>
          </cell>
          <cell r="D62" t="str">
            <v xml:space="preserve">Kipkosgei Titus </v>
          </cell>
          <cell r="E62">
            <v>6</v>
          </cell>
          <cell r="F62">
            <v>6</v>
          </cell>
          <cell r="H62">
            <v>12</v>
          </cell>
          <cell r="I62">
            <v>5</v>
          </cell>
          <cell r="J62">
            <v>8</v>
          </cell>
          <cell r="K62">
            <v>13</v>
          </cell>
          <cell r="L62">
            <v>25</v>
          </cell>
          <cell r="M62">
            <v>16</v>
          </cell>
          <cell r="O62">
            <v>15</v>
          </cell>
          <cell r="P62">
            <v>7</v>
          </cell>
          <cell r="R62">
            <v>38</v>
          </cell>
          <cell r="S62">
            <v>63</v>
          </cell>
        </row>
        <row r="63">
          <cell r="B63" t="str">
            <v>E022-01-1085/2018</v>
          </cell>
          <cell r="C63" t="str">
            <v>MBUGUA</v>
          </cell>
          <cell r="D63" t="str">
            <v xml:space="preserve">Joseph Kiarie </v>
          </cell>
          <cell r="E63">
            <v>5</v>
          </cell>
          <cell r="F63">
            <v>4</v>
          </cell>
          <cell r="H63">
            <v>9</v>
          </cell>
          <cell r="I63">
            <v>6</v>
          </cell>
          <cell r="J63">
            <v>7</v>
          </cell>
          <cell r="K63">
            <v>13</v>
          </cell>
          <cell r="L63">
            <v>22</v>
          </cell>
          <cell r="M63">
            <v>11</v>
          </cell>
          <cell r="O63">
            <v>10</v>
          </cell>
          <cell r="P63">
            <v>7</v>
          </cell>
          <cell r="R63">
            <v>28</v>
          </cell>
          <cell r="S63">
            <v>50</v>
          </cell>
        </row>
        <row r="64">
          <cell r="B64" t="str">
            <v>E022-01-1086/2018</v>
          </cell>
          <cell r="C64" t="str">
            <v>MWAGHADI</v>
          </cell>
          <cell r="D64" t="str">
            <v xml:space="preserve">Brian Nelson </v>
          </cell>
          <cell r="E64">
            <v>7</v>
          </cell>
          <cell r="F64">
            <v>7</v>
          </cell>
          <cell r="H64">
            <v>14</v>
          </cell>
          <cell r="I64">
            <v>4</v>
          </cell>
          <cell r="J64">
            <v>7</v>
          </cell>
          <cell r="K64">
            <v>11</v>
          </cell>
          <cell r="L64">
            <v>25</v>
          </cell>
          <cell r="M64">
            <v>25</v>
          </cell>
          <cell r="O64">
            <v>15</v>
          </cell>
          <cell r="P64">
            <v>10</v>
          </cell>
          <cell r="R64">
            <v>50</v>
          </cell>
          <cell r="S64">
            <v>75</v>
          </cell>
        </row>
        <row r="65">
          <cell r="B65" t="str">
            <v>E022-01-1087/2018</v>
          </cell>
          <cell r="C65" t="str">
            <v>MUTUA</v>
          </cell>
          <cell r="D65" t="str">
            <v xml:space="preserve">Humphrey Muasya </v>
          </cell>
          <cell r="E65">
            <v>5</v>
          </cell>
          <cell r="F65">
            <v>3</v>
          </cell>
          <cell r="H65">
            <v>8</v>
          </cell>
          <cell r="I65">
            <v>4</v>
          </cell>
          <cell r="J65">
            <v>7</v>
          </cell>
          <cell r="K65">
            <v>11</v>
          </cell>
          <cell r="L65">
            <v>19</v>
          </cell>
          <cell r="M65">
            <v>12</v>
          </cell>
          <cell r="O65">
            <v>9</v>
          </cell>
          <cell r="R65">
            <v>21</v>
          </cell>
          <cell r="S65">
            <v>40</v>
          </cell>
        </row>
        <row r="66">
          <cell r="B66" t="str">
            <v>E022-01-1088/2018</v>
          </cell>
          <cell r="C66" t="str">
            <v>DERRICK</v>
          </cell>
          <cell r="D66" t="str">
            <v xml:space="preserve">Erick Obaso </v>
          </cell>
          <cell r="H66" t="str">
            <v>-</v>
          </cell>
          <cell r="K66" t="str">
            <v>-</v>
          </cell>
          <cell r="L66" t="str">
            <v>-</v>
          </cell>
          <cell r="R66" t="str">
            <v>-</v>
          </cell>
          <cell r="S66" t="str">
            <v>-</v>
          </cell>
        </row>
        <row r="67">
          <cell r="B67" t="str">
            <v>E022-01-1089/2018</v>
          </cell>
          <cell r="C67" t="str">
            <v>LEEHANEY</v>
          </cell>
          <cell r="D67" t="str">
            <v xml:space="preserve">George  </v>
          </cell>
          <cell r="E67">
            <v>6</v>
          </cell>
          <cell r="F67">
            <v>5</v>
          </cell>
          <cell r="H67">
            <v>11</v>
          </cell>
          <cell r="I67">
            <v>4</v>
          </cell>
          <cell r="J67">
            <v>6</v>
          </cell>
          <cell r="K67">
            <v>10</v>
          </cell>
          <cell r="L67">
            <v>21</v>
          </cell>
          <cell r="M67">
            <v>22</v>
          </cell>
          <cell r="O67">
            <v>11</v>
          </cell>
          <cell r="P67">
            <v>11</v>
          </cell>
          <cell r="R67">
            <v>44</v>
          </cell>
          <cell r="S67">
            <v>65</v>
          </cell>
        </row>
        <row r="68">
          <cell r="B68" t="str">
            <v>E022-01-1090/2018</v>
          </cell>
          <cell r="C68" t="str">
            <v>ASIAGO</v>
          </cell>
          <cell r="D68" t="str">
            <v xml:space="preserve">Nyambaka Kelvin </v>
          </cell>
          <cell r="E68">
            <v>2</v>
          </cell>
          <cell r="F68">
            <v>4</v>
          </cell>
          <cell r="H68">
            <v>6</v>
          </cell>
          <cell r="I68">
            <v>7</v>
          </cell>
          <cell r="J68">
            <v>6</v>
          </cell>
          <cell r="K68">
            <v>13</v>
          </cell>
          <cell r="L68">
            <v>19</v>
          </cell>
          <cell r="M68">
            <v>12</v>
          </cell>
          <cell r="O68">
            <v>8</v>
          </cell>
          <cell r="P68">
            <v>6</v>
          </cell>
          <cell r="R68">
            <v>26</v>
          </cell>
          <cell r="S68">
            <v>45</v>
          </cell>
        </row>
        <row r="69">
          <cell r="B69" t="str">
            <v>E022-01-1091/2018</v>
          </cell>
          <cell r="C69" t="str">
            <v>KARIUKI</v>
          </cell>
          <cell r="D69" t="str">
            <v xml:space="preserve">Daniel Njau </v>
          </cell>
          <cell r="E69">
            <v>6</v>
          </cell>
          <cell r="F69">
            <v>5</v>
          </cell>
          <cell r="H69">
            <v>11</v>
          </cell>
          <cell r="I69">
            <v>5</v>
          </cell>
          <cell r="J69">
            <v>7</v>
          </cell>
          <cell r="K69">
            <v>12</v>
          </cell>
          <cell r="L69">
            <v>23</v>
          </cell>
          <cell r="M69">
            <v>12.5</v>
          </cell>
          <cell r="O69">
            <v>9</v>
          </cell>
          <cell r="P69">
            <v>7.5</v>
          </cell>
          <cell r="R69">
            <v>29</v>
          </cell>
          <cell r="S69">
            <v>52</v>
          </cell>
        </row>
        <row r="70">
          <cell r="B70" t="str">
            <v>E022-01-1092/2018</v>
          </cell>
          <cell r="C70" t="str">
            <v>RAWAKA</v>
          </cell>
          <cell r="D70" t="str">
            <v>Andrew J Apwoka</v>
          </cell>
          <cell r="E70">
            <v>5</v>
          </cell>
          <cell r="F70">
            <v>4</v>
          </cell>
          <cell r="H70">
            <v>9</v>
          </cell>
          <cell r="I70">
            <v>5</v>
          </cell>
          <cell r="J70">
            <v>7</v>
          </cell>
          <cell r="K70">
            <v>12</v>
          </cell>
          <cell r="L70">
            <v>21</v>
          </cell>
          <cell r="M70">
            <v>14</v>
          </cell>
          <cell r="O70">
            <v>13</v>
          </cell>
          <cell r="P70">
            <v>8</v>
          </cell>
          <cell r="R70">
            <v>35</v>
          </cell>
          <cell r="S70">
            <v>56</v>
          </cell>
        </row>
        <row r="71">
          <cell r="B71" t="str">
            <v>E022-01-1093/2018</v>
          </cell>
          <cell r="C71" t="str">
            <v>OANDA</v>
          </cell>
          <cell r="D71" t="str">
            <v xml:space="preserve">Gavin Gisemba </v>
          </cell>
          <cell r="H71" t="str">
            <v>-</v>
          </cell>
          <cell r="K71" t="str">
            <v>-</v>
          </cell>
          <cell r="L71" t="str">
            <v>-</v>
          </cell>
          <cell r="R71" t="str">
            <v>-</v>
          </cell>
          <cell r="S71" t="str">
            <v>-</v>
          </cell>
        </row>
        <row r="72">
          <cell r="B72" t="str">
            <v>E022-01-1094/2018</v>
          </cell>
          <cell r="C72" t="str">
            <v>KEMBOI</v>
          </cell>
          <cell r="D72" t="str">
            <v xml:space="preserve">Collins Kipchirchir </v>
          </cell>
          <cell r="E72">
            <v>6</v>
          </cell>
          <cell r="F72">
            <v>5</v>
          </cell>
          <cell r="H72">
            <v>11</v>
          </cell>
          <cell r="I72">
            <v>5</v>
          </cell>
          <cell r="J72">
            <v>8</v>
          </cell>
          <cell r="K72">
            <v>13</v>
          </cell>
          <cell r="L72">
            <v>24</v>
          </cell>
          <cell r="M72">
            <v>11</v>
          </cell>
          <cell r="O72">
            <v>12</v>
          </cell>
          <cell r="P72">
            <v>4</v>
          </cell>
          <cell r="R72">
            <v>27</v>
          </cell>
          <cell r="S72">
            <v>51</v>
          </cell>
        </row>
        <row r="73">
          <cell r="B73" t="str">
            <v>E022-01-1095/2018</v>
          </cell>
          <cell r="C73" t="str">
            <v>KIBET</v>
          </cell>
          <cell r="D73" t="str">
            <v xml:space="preserve">Brian  </v>
          </cell>
          <cell r="E73">
            <v>5</v>
          </cell>
          <cell r="F73">
            <v>6</v>
          </cell>
          <cell r="H73">
            <v>11</v>
          </cell>
          <cell r="I73">
            <v>5</v>
          </cell>
          <cell r="J73">
            <v>8</v>
          </cell>
          <cell r="K73">
            <v>13</v>
          </cell>
          <cell r="L73">
            <v>24</v>
          </cell>
          <cell r="M73">
            <v>9</v>
          </cell>
          <cell r="O73">
            <v>9</v>
          </cell>
          <cell r="P73">
            <v>6</v>
          </cell>
          <cell r="R73">
            <v>24</v>
          </cell>
          <cell r="S73">
            <v>48</v>
          </cell>
        </row>
        <row r="74">
          <cell r="B74" t="str">
            <v>E022-01-1096/2018</v>
          </cell>
          <cell r="C74" t="str">
            <v>OTHIENO</v>
          </cell>
          <cell r="D74" t="str">
            <v xml:space="preserve">Jacob Magina </v>
          </cell>
          <cell r="E74">
            <v>4</v>
          </cell>
          <cell r="F74">
            <v>3</v>
          </cell>
          <cell r="H74">
            <v>7</v>
          </cell>
          <cell r="I74">
            <v>7</v>
          </cell>
          <cell r="J74">
            <v>6</v>
          </cell>
          <cell r="K74">
            <v>13</v>
          </cell>
          <cell r="L74">
            <v>20</v>
          </cell>
          <cell r="M74">
            <v>8</v>
          </cell>
          <cell r="O74">
            <v>7</v>
          </cell>
          <cell r="P74">
            <v>9</v>
          </cell>
          <cell r="R74">
            <v>24</v>
          </cell>
          <cell r="S74">
            <v>44</v>
          </cell>
        </row>
        <row r="75">
          <cell r="B75" t="str">
            <v>E022-01-1097/2018</v>
          </cell>
          <cell r="C75" t="str">
            <v>KUNG</v>
          </cell>
          <cell r="D75" t="str">
            <v>U J Gakonya</v>
          </cell>
          <cell r="E75">
            <v>5</v>
          </cell>
          <cell r="F75">
            <v>5</v>
          </cell>
          <cell r="H75">
            <v>10</v>
          </cell>
          <cell r="I75">
            <v>0</v>
          </cell>
          <cell r="J75">
            <v>0</v>
          </cell>
          <cell r="K75">
            <v>0</v>
          </cell>
          <cell r="L75">
            <v>10</v>
          </cell>
          <cell r="M75">
            <v>3.5</v>
          </cell>
          <cell r="O75">
            <v>6.5</v>
          </cell>
          <cell r="R75">
            <v>10</v>
          </cell>
          <cell r="S75">
            <v>20</v>
          </cell>
        </row>
        <row r="76">
          <cell r="B76" t="str">
            <v>E022-01-1098/2018</v>
          </cell>
          <cell r="C76" t="str">
            <v>MUGWE</v>
          </cell>
          <cell r="D76" t="str">
            <v xml:space="preserve">John Njoroge </v>
          </cell>
          <cell r="E76">
            <v>5</v>
          </cell>
          <cell r="F76">
            <v>4</v>
          </cell>
          <cell r="H76">
            <v>9</v>
          </cell>
          <cell r="I76">
            <v>6</v>
          </cell>
          <cell r="J76">
            <v>6</v>
          </cell>
          <cell r="K76">
            <v>12</v>
          </cell>
          <cell r="L76">
            <v>21</v>
          </cell>
          <cell r="M76">
            <v>20</v>
          </cell>
          <cell r="O76">
            <v>14</v>
          </cell>
          <cell r="P76">
            <v>9</v>
          </cell>
          <cell r="R76">
            <v>43</v>
          </cell>
          <cell r="S76">
            <v>64</v>
          </cell>
        </row>
        <row r="77">
          <cell r="B77" t="str">
            <v>E022-01-1099/2018</v>
          </cell>
          <cell r="C77" t="str">
            <v>WAIRIMU</v>
          </cell>
          <cell r="D77" t="str">
            <v xml:space="preserve">Everlyn Wanjiku </v>
          </cell>
          <cell r="E77">
            <v>5</v>
          </cell>
          <cell r="F77">
            <v>6</v>
          </cell>
          <cell r="H77">
            <v>11</v>
          </cell>
          <cell r="I77">
            <v>5</v>
          </cell>
          <cell r="J77">
            <v>6</v>
          </cell>
          <cell r="K77">
            <v>11</v>
          </cell>
          <cell r="L77">
            <v>22</v>
          </cell>
          <cell r="M77">
            <v>7.5</v>
          </cell>
          <cell r="O77">
            <v>15</v>
          </cell>
          <cell r="P77">
            <v>7.5</v>
          </cell>
          <cell r="R77">
            <v>30</v>
          </cell>
          <cell r="S77">
            <v>52</v>
          </cell>
        </row>
        <row r="78">
          <cell r="B78" t="str">
            <v>E022-01-1100/2018</v>
          </cell>
          <cell r="C78" t="str">
            <v>WANJALA</v>
          </cell>
          <cell r="D78" t="str">
            <v xml:space="preserve">Barasa Levy </v>
          </cell>
          <cell r="E78">
            <v>4</v>
          </cell>
          <cell r="F78">
            <v>5</v>
          </cell>
          <cell r="H78">
            <v>9</v>
          </cell>
          <cell r="I78">
            <v>8</v>
          </cell>
          <cell r="J78">
            <v>6</v>
          </cell>
          <cell r="K78">
            <v>14</v>
          </cell>
          <cell r="L78">
            <v>23</v>
          </cell>
          <cell r="M78">
            <v>11</v>
          </cell>
          <cell r="O78">
            <v>11</v>
          </cell>
          <cell r="P78">
            <v>7</v>
          </cell>
          <cell r="R78">
            <v>29</v>
          </cell>
          <cell r="S78">
            <v>52</v>
          </cell>
        </row>
        <row r="79">
          <cell r="B79" t="str">
            <v>E022-01-1101/2018</v>
          </cell>
          <cell r="C79" t="str">
            <v>THINDIU</v>
          </cell>
          <cell r="D79" t="str">
            <v xml:space="preserve">Keely Njoroge </v>
          </cell>
          <cell r="E79">
            <v>8</v>
          </cell>
          <cell r="F79">
            <v>6</v>
          </cell>
          <cell r="H79">
            <v>14</v>
          </cell>
          <cell r="I79">
            <v>4</v>
          </cell>
          <cell r="J79">
            <v>6</v>
          </cell>
          <cell r="K79">
            <v>10</v>
          </cell>
          <cell r="L79">
            <v>24</v>
          </cell>
          <cell r="M79">
            <v>21</v>
          </cell>
          <cell r="O79">
            <v>10</v>
          </cell>
          <cell r="P79">
            <v>12</v>
          </cell>
          <cell r="R79">
            <v>43</v>
          </cell>
          <cell r="S79">
            <v>67</v>
          </cell>
        </row>
        <row r="80">
          <cell r="B80" t="str">
            <v>E022-01-1102/2018</v>
          </cell>
          <cell r="C80" t="str">
            <v>KANYI</v>
          </cell>
          <cell r="D80" t="str">
            <v xml:space="preserve">Carson Wanjohi </v>
          </cell>
          <cell r="E80">
            <v>5</v>
          </cell>
          <cell r="F80">
            <v>5</v>
          </cell>
          <cell r="H80">
            <v>10</v>
          </cell>
          <cell r="I80">
            <v>5</v>
          </cell>
          <cell r="J80">
            <v>8</v>
          </cell>
          <cell r="K80">
            <v>13</v>
          </cell>
          <cell r="L80">
            <v>23</v>
          </cell>
          <cell r="M80">
            <v>15</v>
          </cell>
          <cell r="O80">
            <v>12</v>
          </cell>
          <cell r="P80">
            <v>9</v>
          </cell>
          <cell r="R80">
            <v>36</v>
          </cell>
          <cell r="S80">
            <v>59</v>
          </cell>
        </row>
        <row r="81">
          <cell r="B81" t="str">
            <v>E022-01-1169/2018</v>
          </cell>
          <cell r="C81" t="str">
            <v>NGANGA</v>
          </cell>
          <cell r="D81" t="str">
            <v xml:space="preserve">Joseph Mwangi </v>
          </cell>
          <cell r="E81">
            <v>5</v>
          </cell>
          <cell r="F81">
            <v>6</v>
          </cell>
          <cell r="H81">
            <v>11</v>
          </cell>
          <cell r="I81">
            <v>6</v>
          </cell>
          <cell r="J81">
            <v>7</v>
          </cell>
          <cell r="K81">
            <v>13</v>
          </cell>
          <cell r="L81">
            <v>24</v>
          </cell>
          <cell r="M81">
            <v>15.5</v>
          </cell>
          <cell r="O81">
            <v>14</v>
          </cell>
          <cell r="P81">
            <v>8.5</v>
          </cell>
          <cell r="R81">
            <v>38</v>
          </cell>
          <cell r="S81">
            <v>62</v>
          </cell>
        </row>
        <row r="82">
          <cell r="B82" t="str">
            <v>E022-01-1283/2018</v>
          </cell>
          <cell r="C82" t="str">
            <v>KIPKIRUI</v>
          </cell>
          <cell r="D82" t="str">
            <v xml:space="preserve">Paul  </v>
          </cell>
          <cell r="E82">
            <v>7</v>
          </cell>
          <cell r="F82">
            <v>7</v>
          </cell>
          <cell r="H82">
            <v>14</v>
          </cell>
          <cell r="I82">
            <v>5</v>
          </cell>
          <cell r="J82">
            <v>7</v>
          </cell>
          <cell r="K82">
            <v>12</v>
          </cell>
          <cell r="L82">
            <v>26</v>
          </cell>
          <cell r="M82">
            <v>15</v>
          </cell>
          <cell r="O82">
            <v>11</v>
          </cell>
          <cell r="P82">
            <v>7</v>
          </cell>
          <cell r="R82">
            <v>33</v>
          </cell>
          <cell r="S82">
            <v>59</v>
          </cell>
        </row>
        <row r="83">
          <cell r="B83" t="str">
            <v>E022-01-1412/2018</v>
          </cell>
          <cell r="C83" t="str">
            <v>MOMANYI</v>
          </cell>
          <cell r="D83" t="str">
            <v xml:space="preserve">Silvester Omwaga </v>
          </cell>
          <cell r="E83">
            <v>6</v>
          </cell>
          <cell r="F83">
            <v>5</v>
          </cell>
          <cell r="H83">
            <v>11</v>
          </cell>
          <cell r="I83">
            <v>7</v>
          </cell>
          <cell r="J83">
            <v>7</v>
          </cell>
          <cell r="K83">
            <v>14</v>
          </cell>
          <cell r="L83">
            <v>25</v>
          </cell>
          <cell r="M83">
            <v>16</v>
          </cell>
          <cell r="O83">
            <v>10</v>
          </cell>
          <cell r="P83">
            <v>7</v>
          </cell>
          <cell r="R83">
            <v>33</v>
          </cell>
          <cell r="S83">
            <v>58</v>
          </cell>
        </row>
        <row r="84">
          <cell r="B84" t="str">
            <v>E022-01-1473/2018</v>
          </cell>
          <cell r="C84" t="str">
            <v>MWORIA</v>
          </cell>
          <cell r="D84" t="str">
            <v xml:space="preserve">VINCENT MWENDE </v>
          </cell>
          <cell r="E84">
            <v>7</v>
          </cell>
          <cell r="F84">
            <v>7</v>
          </cell>
          <cell r="H84">
            <v>14</v>
          </cell>
          <cell r="I84">
            <v>5</v>
          </cell>
          <cell r="J84">
            <v>8</v>
          </cell>
          <cell r="K84">
            <v>13</v>
          </cell>
          <cell r="L84">
            <v>27</v>
          </cell>
          <cell r="M84">
            <v>19</v>
          </cell>
          <cell r="O84">
            <v>10.5</v>
          </cell>
          <cell r="P84">
            <v>10.5</v>
          </cell>
          <cell r="R84">
            <v>40</v>
          </cell>
          <cell r="S84">
            <v>67</v>
          </cell>
        </row>
        <row r="85">
          <cell r="B85" t="str">
            <v>E022-01-1475/2018</v>
          </cell>
          <cell r="C85" t="str">
            <v>KIARA</v>
          </cell>
          <cell r="D85" t="str">
            <v xml:space="preserve">BRIAN MUGAMBI </v>
          </cell>
          <cell r="E85">
            <v>6</v>
          </cell>
          <cell r="F85">
            <v>6</v>
          </cell>
          <cell r="H85">
            <v>12</v>
          </cell>
          <cell r="I85">
            <v>6</v>
          </cell>
          <cell r="J85">
            <v>7</v>
          </cell>
          <cell r="K85">
            <v>13</v>
          </cell>
          <cell r="L85">
            <v>25</v>
          </cell>
          <cell r="M85">
            <v>16</v>
          </cell>
          <cell r="O85">
            <v>9</v>
          </cell>
          <cell r="P85">
            <v>7</v>
          </cell>
          <cell r="R85">
            <v>32</v>
          </cell>
          <cell r="S85">
            <v>57</v>
          </cell>
        </row>
        <row r="86">
          <cell r="B86" t="str">
            <v>E022-01-1486/2018</v>
          </cell>
          <cell r="C86" t="str">
            <v>MUNENE</v>
          </cell>
          <cell r="D86" t="str">
            <v xml:space="preserve">VICTOR IAN </v>
          </cell>
          <cell r="E86">
            <v>4</v>
          </cell>
          <cell r="F86">
            <v>2</v>
          </cell>
          <cell r="H86">
            <v>6</v>
          </cell>
          <cell r="I86">
            <v>7</v>
          </cell>
          <cell r="J86">
            <v>6</v>
          </cell>
          <cell r="K86">
            <v>13</v>
          </cell>
          <cell r="L86">
            <v>19</v>
          </cell>
          <cell r="M86">
            <v>9.5</v>
          </cell>
          <cell r="O86">
            <v>10.5</v>
          </cell>
          <cell r="P86">
            <v>5</v>
          </cell>
          <cell r="R86">
            <v>25</v>
          </cell>
          <cell r="S86">
            <v>44</v>
          </cell>
        </row>
        <row r="87">
          <cell r="B87" t="str">
            <v>E022-01-1539/2018</v>
          </cell>
          <cell r="C87" t="str">
            <v>MWANGI</v>
          </cell>
          <cell r="D87" t="str">
            <v xml:space="preserve">LUKE VICTOR </v>
          </cell>
          <cell r="E87">
            <v>6</v>
          </cell>
          <cell r="F87">
            <v>7</v>
          </cell>
          <cell r="H87">
            <v>13</v>
          </cell>
          <cell r="I87">
            <v>7</v>
          </cell>
          <cell r="J87">
            <v>7</v>
          </cell>
          <cell r="K87">
            <v>14</v>
          </cell>
          <cell r="L87">
            <v>27</v>
          </cell>
          <cell r="M87">
            <v>20</v>
          </cell>
          <cell r="O87">
            <v>9</v>
          </cell>
          <cell r="P87">
            <v>4</v>
          </cell>
          <cell r="R87">
            <v>33</v>
          </cell>
          <cell r="S87">
            <v>60</v>
          </cell>
        </row>
        <row r="88">
          <cell r="B88" t="str">
            <v>E022-01-1566/2018</v>
          </cell>
          <cell r="C88" t="str">
            <v>MUIRURI</v>
          </cell>
          <cell r="D88" t="str">
            <v xml:space="preserve">VIVIAN WANJIRU </v>
          </cell>
          <cell r="E88">
            <v>4</v>
          </cell>
          <cell r="F88">
            <v>5</v>
          </cell>
          <cell r="H88">
            <v>9</v>
          </cell>
          <cell r="I88">
            <v>5</v>
          </cell>
          <cell r="J88">
            <v>8</v>
          </cell>
          <cell r="K88">
            <v>13</v>
          </cell>
          <cell r="L88">
            <v>22</v>
          </cell>
          <cell r="M88">
            <v>10.5</v>
          </cell>
          <cell r="O88">
            <v>7.5</v>
          </cell>
          <cell r="P88">
            <v>4</v>
          </cell>
          <cell r="R88">
            <v>22</v>
          </cell>
          <cell r="S88">
            <v>44</v>
          </cell>
        </row>
        <row r="89">
          <cell r="B89" t="str">
            <v>E022-01-1755/2018</v>
          </cell>
          <cell r="C89" t="str">
            <v>WANJOHI</v>
          </cell>
          <cell r="D89" t="str">
            <v xml:space="preserve">Quinton Muriuki </v>
          </cell>
          <cell r="E89">
            <v>4</v>
          </cell>
          <cell r="F89">
            <v>3</v>
          </cell>
          <cell r="H89">
            <v>7</v>
          </cell>
          <cell r="I89">
            <v>5</v>
          </cell>
          <cell r="J89">
            <v>7</v>
          </cell>
          <cell r="K89">
            <v>12</v>
          </cell>
          <cell r="L89">
            <v>19</v>
          </cell>
          <cell r="R89">
            <v>0</v>
          </cell>
          <cell r="S89" t="str">
            <v>cat19</v>
          </cell>
        </row>
        <row r="90">
          <cell r="B90" t="str">
            <v>E022-01-1757/2018</v>
          </cell>
          <cell r="C90" t="str">
            <v>ORINA</v>
          </cell>
          <cell r="D90" t="str">
            <v xml:space="preserve">Dorothy Kwamboka </v>
          </cell>
          <cell r="E90">
            <v>7</v>
          </cell>
          <cell r="F90">
            <v>7</v>
          </cell>
          <cell r="H90">
            <v>14</v>
          </cell>
          <cell r="I90">
            <v>5</v>
          </cell>
          <cell r="J90">
            <v>8</v>
          </cell>
          <cell r="K90">
            <v>13</v>
          </cell>
          <cell r="L90">
            <v>27</v>
          </cell>
          <cell r="M90">
            <v>20.5</v>
          </cell>
          <cell r="O90">
            <v>12</v>
          </cell>
          <cell r="P90">
            <v>13.5</v>
          </cell>
          <cell r="R90">
            <v>46</v>
          </cell>
          <cell r="S90">
            <v>73</v>
          </cell>
        </row>
        <row r="91">
          <cell r="B91" t="str">
            <v>E022-01-1764/2018</v>
          </cell>
          <cell r="C91" t="str">
            <v>MWANGI</v>
          </cell>
          <cell r="D91" t="str">
            <v xml:space="preserve">Martin Kinyanjui </v>
          </cell>
          <cell r="E91">
            <v>7</v>
          </cell>
          <cell r="F91">
            <v>5</v>
          </cell>
          <cell r="H91">
            <v>12</v>
          </cell>
          <cell r="I91">
            <v>6</v>
          </cell>
          <cell r="J91">
            <v>6</v>
          </cell>
          <cell r="K91">
            <v>12</v>
          </cell>
          <cell r="L91">
            <v>24</v>
          </cell>
          <cell r="M91">
            <v>21</v>
          </cell>
          <cell r="O91">
            <v>11</v>
          </cell>
          <cell r="P91">
            <v>7</v>
          </cell>
          <cell r="R91">
            <v>39</v>
          </cell>
          <cell r="S91">
            <v>63</v>
          </cell>
        </row>
        <row r="92">
          <cell r="B92" t="str">
            <v>E022-01-1789/2018</v>
          </cell>
          <cell r="C92" t="str">
            <v>KURIA</v>
          </cell>
          <cell r="D92" t="str">
            <v xml:space="preserve">IAN MARTIN </v>
          </cell>
          <cell r="E92">
            <v>5</v>
          </cell>
          <cell r="F92">
            <v>5</v>
          </cell>
          <cell r="H92">
            <v>10</v>
          </cell>
          <cell r="I92">
            <v>0</v>
          </cell>
          <cell r="J92">
            <v>6</v>
          </cell>
          <cell r="K92">
            <v>6</v>
          </cell>
          <cell r="L92">
            <v>16</v>
          </cell>
          <cell r="M92">
            <v>6</v>
          </cell>
          <cell r="O92">
            <v>11</v>
          </cell>
          <cell r="P92">
            <v>7</v>
          </cell>
          <cell r="R92">
            <v>24</v>
          </cell>
          <cell r="S92">
            <v>40</v>
          </cell>
        </row>
        <row r="93">
          <cell r="B93" t="str">
            <v>E022-01-1801/2018</v>
          </cell>
          <cell r="C93" t="str">
            <v>NGANGA</v>
          </cell>
          <cell r="D93" t="str">
            <v xml:space="preserve">DENNIS MURAINI </v>
          </cell>
          <cell r="E93">
            <v>5</v>
          </cell>
          <cell r="F93">
            <v>4</v>
          </cell>
          <cell r="H93">
            <v>9</v>
          </cell>
          <cell r="I93">
            <v>7</v>
          </cell>
          <cell r="J93">
            <v>6</v>
          </cell>
          <cell r="K93">
            <v>13</v>
          </cell>
          <cell r="L93">
            <v>22</v>
          </cell>
          <cell r="M93">
            <v>15</v>
          </cell>
          <cell r="O93">
            <v>12</v>
          </cell>
          <cell r="P93">
            <v>6</v>
          </cell>
          <cell r="R93">
            <v>33</v>
          </cell>
          <cell r="S93">
            <v>55</v>
          </cell>
        </row>
        <row r="94">
          <cell r="B94" t="str">
            <v>E022-01-1813/2018</v>
          </cell>
          <cell r="C94" t="str">
            <v>WANJERI</v>
          </cell>
          <cell r="D94" t="str">
            <v xml:space="preserve">Mary Wanjiku </v>
          </cell>
          <cell r="E94">
            <v>5</v>
          </cell>
          <cell r="F94">
            <v>6</v>
          </cell>
          <cell r="H94">
            <v>11</v>
          </cell>
          <cell r="I94">
            <v>5</v>
          </cell>
          <cell r="J94">
            <v>7</v>
          </cell>
          <cell r="K94">
            <v>12</v>
          </cell>
          <cell r="L94">
            <v>23</v>
          </cell>
          <cell r="M94">
            <v>9</v>
          </cell>
          <cell r="O94">
            <v>7</v>
          </cell>
          <cell r="P94">
            <v>5</v>
          </cell>
          <cell r="R94">
            <v>21</v>
          </cell>
          <cell r="S94">
            <v>44</v>
          </cell>
        </row>
        <row r="95">
          <cell r="B95" t="str">
            <v>E022-01-1816/2018</v>
          </cell>
          <cell r="C95" t="str">
            <v>KIOKO</v>
          </cell>
          <cell r="D95" t="str">
            <v xml:space="preserve">EVANS MUTUKU </v>
          </cell>
          <cell r="E95">
            <v>5</v>
          </cell>
          <cell r="F95">
            <v>6</v>
          </cell>
          <cell r="H95">
            <v>11</v>
          </cell>
          <cell r="I95">
            <v>6</v>
          </cell>
          <cell r="J95">
            <v>6</v>
          </cell>
          <cell r="K95">
            <v>12</v>
          </cell>
          <cell r="L95">
            <v>23</v>
          </cell>
          <cell r="M95">
            <v>10.5</v>
          </cell>
          <cell r="O95">
            <v>4.5</v>
          </cell>
          <cell r="P95">
            <v>4</v>
          </cell>
          <cell r="R95">
            <v>19</v>
          </cell>
          <cell r="S95">
            <v>42</v>
          </cell>
        </row>
        <row r="96">
          <cell r="B96" t="str">
            <v>E022-01-1824/2018</v>
          </cell>
          <cell r="C96" t="str">
            <v>KAMIRI</v>
          </cell>
          <cell r="D96" t="str">
            <v>Victor Aminiel Njunge</v>
          </cell>
          <cell r="E96">
            <v>5</v>
          </cell>
          <cell r="F96">
            <v>3</v>
          </cell>
          <cell r="H96">
            <v>8</v>
          </cell>
          <cell r="I96">
            <v>4</v>
          </cell>
          <cell r="J96">
            <v>6</v>
          </cell>
          <cell r="K96">
            <v>10</v>
          </cell>
          <cell r="L96">
            <v>18</v>
          </cell>
          <cell r="M96">
            <v>17</v>
          </cell>
          <cell r="O96">
            <v>10</v>
          </cell>
          <cell r="P96">
            <v>9</v>
          </cell>
          <cell r="R96">
            <v>36</v>
          </cell>
          <cell r="S96">
            <v>54</v>
          </cell>
        </row>
        <row r="97">
          <cell r="B97" t="str">
            <v>E022-01-1828/2018</v>
          </cell>
          <cell r="C97" t="str">
            <v>MULWA</v>
          </cell>
          <cell r="D97" t="str">
            <v xml:space="preserve">Joseph Musya </v>
          </cell>
          <cell r="E97">
            <v>5</v>
          </cell>
          <cell r="F97">
            <v>6</v>
          </cell>
          <cell r="H97">
            <v>11</v>
          </cell>
          <cell r="I97">
            <v>5</v>
          </cell>
          <cell r="J97">
            <v>7</v>
          </cell>
          <cell r="K97">
            <v>12</v>
          </cell>
          <cell r="L97">
            <v>23</v>
          </cell>
          <cell r="M97">
            <v>22</v>
          </cell>
          <cell r="N97">
            <v>8</v>
          </cell>
          <cell r="O97">
            <v>10</v>
          </cell>
          <cell r="R97">
            <v>40</v>
          </cell>
          <cell r="S97">
            <v>63</v>
          </cell>
        </row>
        <row r="98">
          <cell r="B98" t="str">
            <v>E022-01-1831/2018</v>
          </cell>
          <cell r="C98" t="str">
            <v>CHERUIYOT</v>
          </cell>
          <cell r="D98" t="str">
            <v xml:space="preserve">Desmond  </v>
          </cell>
          <cell r="E98">
            <v>8</v>
          </cell>
          <cell r="F98">
            <v>8</v>
          </cell>
          <cell r="H98">
            <v>16</v>
          </cell>
          <cell r="I98">
            <v>8</v>
          </cell>
          <cell r="J98">
            <v>7</v>
          </cell>
          <cell r="K98">
            <v>15</v>
          </cell>
          <cell r="L98">
            <v>31</v>
          </cell>
          <cell r="M98">
            <v>15</v>
          </cell>
          <cell r="N98">
            <v>7</v>
          </cell>
          <cell r="O98">
            <v>10</v>
          </cell>
          <cell r="R98">
            <v>32</v>
          </cell>
          <cell r="S98">
            <v>63</v>
          </cell>
        </row>
        <row r="99">
          <cell r="B99" t="str">
            <v>E022-01-1832/2018</v>
          </cell>
          <cell r="C99" t="str">
            <v>MUKIRI</v>
          </cell>
          <cell r="D99" t="str">
            <v xml:space="preserve">LORNACLARE  </v>
          </cell>
          <cell r="E99">
            <v>4</v>
          </cell>
          <cell r="F99">
            <v>5</v>
          </cell>
          <cell r="H99">
            <v>9</v>
          </cell>
          <cell r="I99">
            <v>4</v>
          </cell>
          <cell r="J99">
            <v>6</v>
          </cell>
          <cell r="K99">
            <v>10</v>
          </cell>
          <cell r="L99">
            <v>19</v>
          </cell>
          <cell r="M99">
            <v>19</v>
          </cell>
          <cell r="O99">
            <v>12.5</v>
          </cell>
          <cell r="P99">
            <v>4.5</v>
          </cell>
          <cell r="R99">
            <v>36</v>
          </cell>
          <cell r="S99">
            <v>55</v>
          </cell>
        </row>
        <row r="100">
          <cell r="B100" t="str">
            <v>E022-01-1838/2018</v>
          </cell>
          <cell r="C100" t="str">
            <v>MATHENGE</v>
          </cell>
          <cell r="D100" t="str">
            <v xml:space="preserve">Timons Kingau </v>
          </cell>
          <cell r="E100">
            <v>4</v>
          </cell>
          <cell r="F100">
            <v>4</v>
          </cell>
          <cell r="H100">
            <v>8</v>
          </cell>
          <cell r="I100">
            <v>2</v>
          </cell>
          <cell r="J100">
            <v>6</v>
          </cell>
          <cell r="K100">
            <v>8</v>
          </cell>
          <cell r="L100">
            <v>16</v>
          </cell>
          <cell r="M100">
            <v>12</v>
          </cell>
          <cell r="O100">
            <v>8</v>
          </cell>
          <cell r="P100">
            <v>5</v>
          </cell>
          <cell r="R100">
            <v>25</v>
          </cell>
          <cell r="S100">
            <v>41</v>
          </cell>
        </row>
        <row r="101">
          <cell r="B101" t="str">
            <v>E022-01-1855/2018</v>
          </cell>
          <cell r="C101" t="str">
            <v>NYUTU</v>
          </cell>
          <cell r="D101" t="str">
            <v>Agnes Gathoni</v>
          </cell>
          <cell r="E101">
            <v>0</v>
          </cell>
          <cell r="F101">
            <v>3</v>
          </cell>
          <cell r="H101">
            <v>3</v>
          </cell>
          <cell r="I101">
            <v>5</v>
          </cell>
          <cell r="J101">
            <v>0</v>
          </cell>
          <cell r="K101">
            <v>5</v>
          </cell>
          <cell r="L101">
            <v>8</v>
          </cell>
          <cell r="M101">
            <v>8</v>
          </cell>
          <cell r="N101">
            <v>1</v>
          </cell>
          <cell r="O101">
            <v>6</v>
          </cell>
          <cell r="R101">
            <v>15</v>
          </cell>
          <cell r="S101">
            <v>23</v>
          </cell>
        </row>
        <row r="102">
          <cell r="B102" t="str">
            <v>E022-01-0736/2017</v>
          </cell>
          <cell r="C102" t="str">
            <v xml:space="preserve">WAMBANI </v>
          </cell>
          <cell r="D102" t="str">
            <v>Esther</v>
          </cell>
          <cell r="E102">
            <v>6</v>
          </cell>
          <cell r="F102">
            <v>3</v>
          </cell>
          <cell r="H102">
            <v>9</v>
          </cell>
          <cell r="I102">
            <v>0</v>
          </cell>
          <cell r="J102">
            <v>0</v>
          </cell>
          <cell r="K102">
            <v>0</v>
          </cell>
          <cell r="L102">
            <v>9</v>
          </cell>
          <cell r="M102">
            <v>16</v>
          </cell>
          <cell r="O102">
            <v>11</v>
          </cell>
          <cell r="P102">
            <v>11</v>
          </cell>
          <cell r="R102">
            <v>38</v>
          </cell>
          <cell r="S102">
            <v>47</v>
          </cell>
        </row>
        <row r="103">
          <cell r="B103" t="str">
            <v>E022-01-1753/2017</v>
          </cell>
          <cell r="C103" t="str">
            <v>CHEPKIRUI</v>
          </cell>
          <cell r="D103" t="str">
            <v xml:space="preserve">Janet  </v>
          </cell>
          <cell r="E103">
            <v>7</v>
          </cell>
          <cell r="F103">
            <v>8</v>
          </cell>
          <cell r="H103">
            <v>15</v>
          </cell>
          <cell r="I103">
            <v>5</v>
          </cell>
          <cell r="J103">
            <v>8</v>
          </cell>
          <cell r="K103">
            <v>13</v>
          </cell>
          <cell r="L103">
            <v>28</v>
          </cell>
          <cell r="M103">
            <v>23</v>
          </cell>
          <cell r="O103">
            <v>12</v>
          </cell>
          <cell r="P103">
            <v>12</v>
          </cell>
          <cell r="R103">
            <v>47</v>
          </cell>
          <cell r="S103">
            <v>75</v>
          </cell>
        </row>
        <row r="104">
          <cell r="B104" t="str">
            <v>E022-01-0732/2017</v>
          </cell>
          <cell r="C104" t="str">
            <v>KIPNGENOH</v>
          </cell>
          <cell r="D104" t="str">
            <v>Kennedy Bett</v>
          </cell>
          <cell r="F104" t="str">
            <v>SUPPLEMENTARY</v>
          </cell>
          <cell r="K104" t="str">
            <v>-</v>
          </cell>
          <cell r="L104" t="str">
            <v>-</v>
          </cell>
          <cell r="M104">
            <v>13.5</v>
          </cell>
          <cell r="O104">
            <v>9</v>
          </cell>
          <cell r="P104">
            <v>6.5</v>
          </cell>
          <cell r="R104">
            <v>29</v>
          </cell>
          <cell r="S104" t="str">
            <v>Exam29</v>
          </cell>
        </row>
      </sheetData>
      <sheetData sheetId="5" refreshError="1">
        <row r="17">
          <cell r="B17" t="str">
            <v>E022-01-0113/2018</v>
          </cell>
          <cell r="C17" t="str">
            <v>GITHINJI Victor</v>
          </cell>
          <cell r="D17">
            <v>20</v>
          </cell>
          <cell r="E17">
            <v>16</v>
          </cell>
          <cell r="G17">
            <v>10.333333333333332</v>
          </cell>
          <cell r="H17">
            <v>7</v>
          </cell>
          <cell r="I17">
            <v>8</v>
          </cell>
          <cell r="J17">
            <v>9</v>
          </cell>
          <cell r="K17">
            <v>8</v>
          </cell>
          <cell r="L17">
            <v>18.3</v>
          </cell>
          <cell r="M17">
            <v>17</v>
          </cell>
          <cell r="N17">
            <v>10</v>
          </cell>
          <cell r="Q17">
            <v>12</v>
          </cell>
          <cell r="R17">
            <v>39</v>
          </cell>
          <cell r="S17">
            <v>57</v>
          </cell>
        </row>
        <row r="18">
          <cell r="B18" t="str">
            <v>E022-01-0278/2018</v>
          </cell>
          <cell r="C18" t="str">
            <v>MENGICH Kipkemei Oliver</v>
          </cell>
          <cell r="D18">
            <v>30</v>
          </cell>
          <cell r="E18">
            <v>26</v>
          </cell>
          <cell r="G18">
            <v>16.166666666666668</v>
          </cell>
          <cell r="H18">
            <v>10</v>
          </cell>
          <cell r="I18">
            <v>8</v>
          </cell>
          <cell r="J18">
            <v>10</v>
          </cell>
          <cell r="K18">
            <v>9.3333333333333339</v>
          </cell>
          <cell r="L18">
            <v>25.5</v>
          </cell>
          <cell r="M18">
            <v>21</v>
          </cell>
          <cell r="N18">
            <v>17</v>
          </cell>
          <cell r="O18">
            <v>16</v>
          </cell>
          <cell r="R18">
            <v>54</v>
          </cell>
          <cell r="S18">
            <v>80</v>
          </cell>
        </row>
        <row r="19">
          <cell r="B19" t="str">
            <v>E022-01-0281/2018</v>
          </cell>
          <cell r="C19" t="str">
            <v xml:space="preserve">MATHENGE Joseph Maina </v>
          </cell>
          <cell r="D19">
            <v>24</v>
          </cell>
          <cell r="E19">
            <v>20</v>
          </cell>
          <cell r="G19">
            <v>12.666666666666666</v>
          </cell>
          <cell r="H19">
            <v>8</v>
          </cell>
          <cell r="I19">
            <v>8</v>
          </cell>
          <cell r="J19">
            <v>9</v>
          </cell>
          <cell r="K19">
            <v>8.3333333333333339</v>
          </cell>
          <cell r="L19">
            <v>21</v>
          </cell>
          <cell r="M19">
            <v>16</v>
          </cell>
          <cell r="N19">
            <v>14</v>
          </cell>
          <cell r="Q19">
            <v>13</v>
          </cell>
          <cell r="R19">
            <v>43</v>
          </cell>
          <cell r="S19">
            <v>64</v>
          </cell>
        </row>
        <row r="20">
          <cell r="B20" t="str">
            <v>E022-01-0479/2018</v>
          </cell>
          <cell r="C20" t="str">
            <v>BETT Kipkorir Morgan</v>
          </cell>
          <cell r="D20">
            <v>20</v>
          </cell>
          <cell r="E20">
            <v>23</v>
          </cell>
          <cell r="G20">
            <v>12.666666666666666</v>
          </cell>
          <cell r="H20">
            <v>6</v>
          </cell>
          <cell r="I20">
            <v>8</v>
          </cell>
          <cell r="J20">
            <v>9</v>
          </cell>
          <cell r="K20">
            <v>7.666666666666667</v>
          </cell>
          <cell r="L20">
            <v>20.3</v>
          </cell>
          <cell r="M20">
            <v>25</v>
          </cell>
          <cell r="N20">
            <v>19</v>
          </cell>
          <cell r="Q20">
            <v>18</v>
          </cell>
          <cell r="R20">
            <v>62</v>
          </cell>
          <cell r="S20">
            <v>82</v>
          </cell>
        </row>
        <row r="21">
          <cell r="B21" t="str">
            <v>E022-01-0491/2018</v>
          </cell>
          <cell r="C21" t="str">
            <v xml:space="preserve">WAFULA Nickson Wirula </v>
          </cell>
          <cell r="D21">
            <v>22</v>
          </cell>
          <cell r="E21">
            <v>24</v>
          </cell>
          <cell r="G21">
            <v>13.5</v>
          </cell>
          <cell r="H21">
            <v>7</v>
          </cell>
          <cell r="I21">
            <v>8</v>
          </cell>
          <cell r="J21">
            <v>8</v>
          </cell>
          <cell r="K21">
            <v>7.666666666666667</v>
          </cell>
          <cell r="L21">
            <v>21.2</v>
          </cell>
          <cell r="M21">
            <v>13</v>
          </cell>
          <cell r="N21">
            <v>8</v>
          </cell>
          <cell r="P21">
            <v>9</v>
          </cell>
          <cell r="R21">
            <v>30</v>
          </cell>
          <cell r="S21">
            <v>51</v>
          </cell>
        </row>
        <row r="22">
          <cell r="B22" t="str">
            <v>E022-01-0496/2018</v>
          </cell>
          <cell r="C22" t="str">
            <v xml:space="preserve">WAITHIRA Allan Mucheru </v>
          </cell>
          <cell r="D22">
            <v>24</v>
          </cell>
          <cell r="E22">
            <v>23</v>
          </cell>
          <cell r="G22">
            <v>13.666666666666668</v>
          </cell>
          <cell r="H22">
            <v>7</v>
          </cell>
          <cell r="I22">
            <v>8</v>
          </cell>
          <cell r="J22">
            <v>9</v>
          </cell>
          <cell r="K22">
            <v>8</v>
          </cell>
          <cell r="L22">
            <v>21.7</v>
          </cell>
          <cell r="M22">
            <v>21</v>
          </cell>
          <cell r="N22">
            <v>11</v>
          </cell>
          <cell r="Q22">
            <v>19</v>
          </cell>
          <cell r="R22">
            <v>51</v>
          </cell>
          <cell r="S22">
            <v>73</v>
          </cell>
        </row>
        <row r="23">
          <cell r="B23" t="str">
            <v>E022-01-0762/2018</v>
          </cell>
          <cell r="C23" t="str">
            <v>MBAGA Gyavira Tuzinde</v>
          </cell>
          <cell r="D23">
            <v>19</v>
          </cell>
          <cell r="E23">
            <v>18</v>
          </cell>
          <cell r="G23">
            <v>10.75</v>
          </cell>
          <cell r="H23">
            <v>7</v>
          </cell>
          <cell r="I23">
            <v>8</v>
          </cell>
          <cell r="J23">
            <v>6</v>
          </cell>
          <cell r="K23">
            <v>7</v>
          </cell>
          <cell r="L23">
            <v>17.8</v>
          </cell>
          <cell r="M23">
            <v>15</v>
          </cell>
          <cell r="N23">
            <v>10</v>
          </cell>
          <cell r="O23">
            <v>2</v>
          </cell>
          <cell r="R23">
            <v>27</v>
          </cell>
          <cell r="S23">
            <v>45</v>
          </cell>
        </row>
        <row r="24">
          <cell r="B24" t="str">
            <v>E022-01-1045/2018</v>
          </cell>
          <cell r="C24" t="str">
            <v>MWALUGHO Elijah Masaka</v>
          </cell>
          <cell r="D24">
            <v>15</v>
          </cell>
          <cell r="E24">
            <v>24</v>
          </cell>
          <cell r="G24">
            <v>11.75</v>
          </cell>
          <cell r="H24">
            <v>6</v>
          </cell>
          <cell r="I24">
            <v>8</v>
          </cell>
          <cell r="J24">
            <v>7</v>
          </cell>
          <cell r="K24">
            <v>7</v>
          </cell>
          <cell r="L24">
            <v>18.8</v>
          </cell>
          <cell r="M24">
            <v>9</v>
          </cell>
          <cell r="N24">
            <v>2</v>
          </cell>
          <cell r="Q24">
            <v>12</v>
          </cell>
          <cell r="R24">
            <v>23</v>
          </cell>
          <cell r="S24">
            <v>42</v>
          </cell>
        </row>
        <row r="25">
          <cell r="B25" t="str">
            <v>E022-01-1046/2018</v>
          </cell>
          <cell r="C25" t="str">
            <v>OLOLCHOKI Duncan Mwaniki</v>
          </cell>
          <cell r="D25">
            <v>11</v>
          </cell>
          <cell r="E25">
            <v>16</v>
          </cell>
          <cell r="G25">
            <v>8.0833333333333339</v>
          </cell>
          <cell r="H25">
            <v>6</v>
          </cell>
          <cell r="I25">
            <v>7</v>
          </cell>
          <cell r="J25">
            <v>5</v>
          </cell>
          <cell r="K25">
            <v>6</v>
          </cell>
          <cell r="L25">
            <v>14.1</v>
          </cell>
          <cell r="M25">
            <v>20</v>
          </cell>
          <cell r="N25">
            <v>6</v>
          </cell>
          <cell r="O25">
            <v>16</v>
          </cell>
          <cell r="R25">
            <v>42</v>
          </cell>
          <cell r="S25">
            <v>56</v>
          </cell>
        </row>
        <row r="26">
          <cell r="B26" t="str">
            <v>E022-01-1047/2018</v>
          </cell>
          <cell r="C26" t="str">
            <v>WACHIRA Maurice Mwangi</v>
          </cell>
          <cell r="D26">
            <v>22</v>
          </cell>
          <cell r="E26">
            <v>17</v>
          </cell>
          <cell r="G26">
            <v>11.166666666666668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11.2</v>
          </cell>
          <cell r="M26">
            <v>13</v>
          </cell>
          <cell r="O26">
            <v>17</v>
          </cell>
          <cell r="P26">
            <v>15</v>
          </cell>
          <cell r="R26">
            <v>45</v>
          </cell>
          <cell r="S26">
            <v>56</v>
          </cell>
        </row>
        <row r="27">
          <cell r="B27" t="str">
            <v>E022-01-1048/2018</v>
          </cell>
          <cell r="C27" t="str">
            <v>SESAT Kiprop Ian</v>
          </cell>
          <cell r="D27">
            <v>23</v>
          </cell>
          <cell r="E27">
            <v>17</v>
          </cell>
          <cell r="G27">
            <v>11.416666666666666</v>
          </cell>
          <cell r="H27">
            <v>6</v>
          </cell>
          <cell r="I27">
            <v>8</v>
          </cell>
          <cell r="J27">
            <v>10</v>
          </cell>
          <cell r="K27">
            <v>8</v>
          </cell>
          <cell r="L27">
            <v>19.399999999999999</v>
          </cell>
          <cell r="M27">
            <v>25</v>
          </cell>
          <cell r="N27">
            <v>11</v>
          </cell>
          <cell r="Q27">
            <v>16</v>
          </cell>
          <cell r="R27">
            <v>52</v>
          </cell>
          <cell r="S27">
            <v>71</v>
          </cell>
        </row>
        <row r="28">
          <cell r="B28" t="str">
            <v>E022-01-1049/2018</v>
          </cell>
          <cell r="C28" t="str">
            <v>MUTHIANI Albert Mwenga</v>
          </cell>
          <cell r="D28">
            <v>31</v>
          </cell>
          <cell r="E28">
            <v>20</v>
          </cell>
          <cell r="G28">
            <v>14.416666666666666</v>
          </cell>
          <cell r="H28">
            <v>7</v>
          </cell>
          <cell r="I28">
            <v>8</v>
          </cell>
          <cell r="J28">
            <v>8</v>
          </cell>
          <cell r="K28">
            <v>7.666666666666667</v>
          </cell>
          <cell r="L28">
            <v>22.1</v>
          </cell>
          <cell r="M28">
            <v>27</v>
          </cell>
          <cell r="P28">
            <v>17</v>
          </cell>
          <cell r="Q28">
            <v>18</v>
          </cell>
          <cell r="R28">
            <v>62</v>
          </cell>
          <cell r="S28">
            <v>84</v>
          </cell>
        </row>
        <row r="29">
          <cell r="B29" t="str">
            <v>E022-01-1051/2018</v>
          </cell>
          <cell r="C29" t="str">
            <v>MWANGI Angela Wakarura</v>
          </cell>
          <cell r="D29">
            <v>16</v>
          </cell>
          <cell r="E29">
            <v>19</v>
          </cell>
          <cell r="G29">
            <v>10.333333333333332</v>
          </cell>
          <cell r="H29">
            <v>7</v>
          </cell>
          <cell r="I29">
            <v>8</v>
          </cell>
          <cell r="J29">
            <v>8</v>
          </cell>
          <cell r="K29">
            <v>7.666666666666667</v>
          </cell>
          <cell r="L29">
            <v>18</v>
          </cell>
          <cell r="M29">
            <v>22</v>
          </cell>
          <cell r="O29">
            <v>13</v>
          </cell>
          <cell r="Q29">
            <v>20</v>
          </cell>
          <cell r="R29">
            <v>55</v>
          </cell>
          <cell r="S29">
            <v>73</v>
          </cell>
        </row>
        <row r="30">
          <cell r="B30" t="str">
            <v>E022-01-1052/2018</v>
          </cell>
          <cell r="C30" t="str">
            <v>CHEPKIRUI Brillian</v>
          </cell>
          <cell r="D30">
            <v>22</v>
          </cell>
          <cell r="E30">
            <v>10</v>
          </cell>
          <cell r="G30">
            <v>8.8333333333333321</v>
          </cell>
          <cell r="H30">
            <v>7</v>
          </cell>
          <cell r="I30">
            <v>7</v>
          </cell>
          <cell r="J30">
            <v>8</v>
          </cell>
          <cell r="K30">
            <v>7.333333333333333</v>
          </cell>
          <cell r="L30">
            <v>16.2</v>
          </cell>
          <cell r="M30">
            <v>11</v>
          </cell>
          <cell r="N30">
            <v>10</v>
          </cell>
          <cell r="O30">
            <v>5</v>
          </cell>
          <cell r="R30">
            <v>26</v>
          </cell>
          <cell r="S30">
            <v>42</v>
          </cell>
        </row>
        <row r="31">
          <cell r="B31" t="str">
            <v>E022-01-1053/2018</v>
          </cell>
          <cell r="C31" t="str">
            <v>MUCHIRI Dan Munene</v>
          </cell>
          <cell r="D31">
            <v>25</v>
          </cell>
          <cell r="E31">
            <v>17</v>
          </cell>
          <cell r="G31">
            <v>11.916666666666666</v>
          </cell>
          <cell r="H31">
            <v>6</v>
          </cell>
          <cell r="I31">
            <v>10</v>
          </cell>
          <cell r="J31">
            <v>9</v>
          </cell>
          <cell r="K31">
            <v>8.3333333333333339</v>
          </cell>
          <cell r="L31">
            <v>20.3</v>
          </cell>
          <cell r="M31">
            <v>18</v>
          </cell>
          <cell r="O31">
            <v>2</v>
          </cell>
          <cell r="Q31">
            <v>12</v>
          </cell>
          <cell r="R31">
            <v>32</v>
          </cell>
          <cell r="S31">
            <v>52</v>
          </cell>
        </row>
        <row r="32">
          <cell r="B32" t="str">
            <v>E022-01-1054/2018</v>
          </cell>
          <cell r="C32" t="str">
            <v>MUTEGI Munene Fredrick</v>
          </cell>
          <cell r="D32">
            <v>10</v>
          </cell>
          <cell r="E32">
            <v>8</v>
          </cell>
          <cell r="G32">
            <v>5.1666666666666661</v>
          </cell>
          <cell r="H32">
            <v>7</v>
          </cell>
          <cell r="I32">
            <v>7</v>
          </cell>
          <cell r="J32">
            <v>6</v>
          </cell>
          <cell r="K32">
            <v>6.666666666666667</v>
          </cell>
          <cell r="L32">
            <v>11.8</v>
          </cell>
          <cell r="M32">
            <v>13</v>
          </cell>
          <cell r="N32">
            <v>9</v>
          </cell>
          <cell r="Q32">
            <v>11</v>
          </cell>
          <cell r="R32">
            <v>33</v>
          </cell>
          <cell r="S32">
            <v>45</v>
          </cell>
        </row>
        <row r="33">
          <cell r="B33" t="str">
            <v>E022-01-1055/2018</v>
          </cell>
          <cell r="C33" t="str">
            <v>MAINA Josphat Macharia</v>
          </cell>
          <cell r="D33">
            <v>16</v>
          </cell>
          <cell r="E33">
            <v>19</v>
          </cell>
          <cell r="G33">
            <v>10.333333333333332</v>
          </cell>
          <cell r="H33">
            <v>7</v>
          </cell>
          <cell r="I33">
            <v>8</v>
          </cell>
          <cell r="J33">
            <v>9</v>
          </cell>
          <cell r="K33">
            <v>8</v>
          </cell>
          <cell r="L33">
            <v>18.3</v>
          </cell>
          <cell r="M33">
            <v>17</v>
          </cell>
          <cell r="N33">
            <v>9</v>
          </cell>
          <cell r="Q33">
            <v>12</v>
          </cell>
          <cell r="R33">
            <v>38</v>
          </cell>
          <cell r="S33">
            <v>56</v>
          </cell>
        </row>
        <row r="34">
          <cell r="B34" t="str">
            <v>E022-01-1056/2018</v>
          </cell>
          <cell r="C34" t="str">
            <v>SHIBIRITI Calvine Mwanzi</v>
          </cell>
          <cell r="D34">
            <v>24</v>
          </cell>
          <cell r="E34">
            <v>22</v>
          </cell>
          <cell r="G34">
            <v>13.333333333333332</v>
          </cell>
          <cell r="H34">
            <v>6</v>
          </cell>
          <cell r="I34">
            <v>7</v>
          </cell>
          <cell r="J34">
            <v>7</v>
          </cell>
          <cell r="K34">
            <v>6.666666666666667</v>
          </cell>
          <cell r="L34">
            <v>20</v>
          </cell>
          <cell r="M34">
            <v>21</v>
          </cell>
          <cell r="O34">
            <v>17</v>
          </cell>
          <cell r="Q34">
            <v>15</v>
          </cell>
          <cell r="R34">
            <v>53</v>
          </cell>
          <cell r="S34">
            <v>73</v>
          </cell>
        </row>
        <row r="35">
          <cell r="B35" t="str">
            <v>E022-01-1057/2018</v>
          </cell>
          <cell r="C35" t="str">
            <v>ANITA HEATHER C</v>
          </cell>
          <cell r="D35">
            <v>26</v>
          </cell>
          <cell r="E35">
            <v>21</v>
          </cell>
          <cell r="G35">
            <v>13.5</v>
          </cell>
          <cell r="H35">
            <v>7</v>
          </cell>
          <cell r="I35">
            <v>8</v>
          </cell>
          <cell r="J35">
            <v>8</v>
          </cell>
          <cell r="K35">
            <v>7.666666666666667</v>
          </cell>
          <cell r="L35">
            <v>21.2</v>
          </cell>
          <cell r="M35">
            <v>22</v>
          </cell>
          <cell r="P35">
            <v>16</v>
          </cell>
          <cell r="Q35">
            <v>18</v>
          </cell>
          <cell r="R35">
            <v>56</v>
          </cell>
          <cell r="S35">
            <v>77</v>
          </cell>
        </row>
        <row r="36">
          <cell r="B36" t="str">
            <v>E022-01-1059/2018</v>
          </cell>
          <cell r="C36" t="str">
            <v>CHEGE Gladwell Nyambura</v>
          </cell>
          <cell r="D36">
            <v>21</v>
          </cell>
          <cell r="E36">
            <v>21</v>
          </cell>
          <cell r="G36">
            <v>12.25</v>
          </cell>
          <cell r="H36">
            <v>7</v>
          </cell>
          <cell r="I36">
            <v>8</v>
          </cell>
          <cell r="J36">
            <v>9</v>
          </cell>
          <cell r="K36">
            <v>8</v>
          </cell>
          <cell r="L36">
            <v>20.3</v>
          </cell>
          <cell r="M36">
            <v>25</v>
          </cell>
          <cell r="N36">
            <v>12</v>
          </cell>
          <cell r="Q36">
            <v>18</v>
          </cell>
          <cell r="R36">
            <v>55</v>
          </cell>
          <cell r="S36">
            <v>75</v>
          </cell>
        </row>
        <row r="37">
          <cell r="B37" t="str">
            <v>E022-01-1060/2018</v>
          </cell>
          <cell r="C37" t="str">
            <v>MURIUKI Brian Gacheru</v>
          </cell>
          <cell r="D37">
            <v>18</v>
          </cell>
          <cell r="E37">
            <v>20</v>
          </cell>
          <cell r="G37">
            <v>11.166666666666668</v>
          </cell>
          <cell r="H37">
            <v>6</v>
          </cell>
          <cell r="I37">
            <v>7</v>
          </cell>
          <cell r="J37">
            <v>8</v>
          </cell>
          <cell r="K37">
            <v>7</v>
          </cell>
          <cell r="L37">
            <v>18.2</v>
          </cell>
          <cell r="M37">
            <v>17</v>
          </cell>
          <cell r="O37">
            <v>10</v>
          </cell>
          <cell r="Q37">
            <v>17</v>
          </cell>
          <cell r="R37">
            <v>44</v>
          </cell>
          <cell r="S37">
            <v>62</v>
          </cell>
        </row>
        <row r="38">
          <cell r="B38" t="str">
            <v>E022-01-1061/2018</v>
          </cell>
          <cell r="C38" t="str">
            <v>MOHAMMAD ALI MBARAK</v>
          </cell>
          <cell r="D38">
            <v>15</v>
          </cell>
          <cell r="E38">
            <v>20</v>
          </cell>
          <cell r="G38">
            <v>10.416666666666664</v>
          </cell>
          <cell r="H38">
            <v>7</v>
          </cell>
          <cell r="I38">
            <v>7</v>
          </cell>
          <cell r="J38">
            <v>6</v>
          </cell>
          <cell r="K38">
            <v>6.666666666666667</v>
          </cell>
          <cell r="L38">
            <v>17.100000000000001</v>
          </cell>
          <cell r="M38">
            <v>20</v>
          </cell>
          <cell r="N38">
            <v>13</v>
          </cell>
          <cell r="Q38">
            <v>13</v>
          </cell>
          <cell r="R38">
            <v>46</v>
          </cell>
          <cell r="S38">
            <v>63</v>
          </cell>
        </row>
        <row r="39">
          <cell r="B39" t="str">
            <v>E022-01-1063/2018</v>
          </cell>
          <cell r="C39" t="str">
            <v>MBURUGU Frankline Mutuma</v>
          </cell>
          <cell r="D39">
            <v>19</v>
          </cell>
          <cell r="E39">
            <v>14</v>
          </cell>
          <cell r="G39">
            <v>9.4166666666666661</v>
          </cell>
          <cell r="H39">
            <v>6</v>
          </cell>
          <cell r="I39">
            <v>8</v>
          </cell>
          <cell r="J39">
            <v>8</v>
          </cell>
          <cell r="K39">
            <v>7.333333333333333</v>
          </cell>
          <cell r="L39">
            <v>16.8</v>
          </cell>
          <cell r="M39">
            <v>11</v>
          </cell>
          <cell r="O39">
            <v>5</v>
          </cell>
          <cell r="Q39">
            <v>17</v>
          </cell>
          <cell r="R39">
            <v>33</v>
          </cell>
          <cell r="S39">
            <v>50</v>
          </cell>
        </row>
        <row r="40">
          <cell r="B40" t="str">
            <v>E022-01-1064/2018</v>
          </cell>
          <cell r="C40" t="str">
            <v>MUTHEE Amos Munene</v>
          </cell>
          <cell r="D40">
            <v>31</v>
          </cell>
          <cell r="E40">
            <v>21</v>
          </cell>
          <cell r="G40">
            <v>14.75</v>
          </cell>
          <cell r="H40">
            <v>10</v>
          </cell>
          <cell r="I40">
            <v>10</v>
          </cell>
          <cell r="J40">
            <v>10</v>
          </cell>
          <cell r="K40">
            <v>10</v>
          </cell>
          <cell r="L40">
            <v>24.8</v>
          </cell>
          <cell r="M40">
            <v>25</v>
          </cell>
          <cell r="N40">
            <v>17</v>
          </cell>
          <cell r="Q40">
            <v>18</v>
          </cell>
          <cell r="R40">
            <v>60</v>
          </cell>
          <cell r="S40">
            <v>85</v>
          </cell>
        </row>
        <row r="41">
          <cell r="B41" t="str">
            <v>E022-01-1065/2018</v>
          </cell>
          <cell r="C41" t="str">
            <v>MACHARIA Paul Muchogo</v>
          </cell>
          <cell r="D41">
            <v>27</v>
          </cell>
          <cell r="E41">
            <v>22</v>
          </cell>
          <cell r="G41">
            <v>14.083333333333332</v>
          </cell>
          <cell r="H41">
            <v>7</v>
          </cell>
          <cell r="I41">
            <v>8</v>
          </cell>
          <cell r="J41">
            <v>9</v>
          </cell>
          <cell r="K41">
            <v>8</v>
          </cell>
          <cell r="L41">
            <v>22.1</v>
          </cell>
          <cell r="M41">
            <v>23</v>
          </cell>
          <cell r="O41">
            <v>15</v>
          </cell>
          <cell r="Q41">
            <v>18</v>
          </cell>
          <cell r="R41">
            <v>56</v>
          </cell>
          <cell r="S41">
            <v>78</v>
          </cell>
        </row>
        <row r="42">
          <cell r="B42" t="str">
            <v>E022-01-1066/2018</v>
          </cell>
          <cell r="C42" t="str">
            <v>MUTURI Lorna Muthoni</v>
          </cell>
          <cell r="D42">
            <v>29</v>
          </cell>
          <cell r="E42">
            <v>20</v>
          </cell>
          <cell r="G42">
            <v>13.916666666666666</v>
          </cell>
          <cell r="H42">
            <v>8</v>
          </cell>
          <cell r="I42">
            <v>8</v>
          </cell>
          <cell r="J42">
            <v>10</v>
          </cell>
          <cell r="K42">
            <v>8.6666666666666661</v>
          </cell>
          <cell r="L42">
            <v>22.6</v>
          </cell>
          <cell r="M42">
            <v>23</v>
          </cell>
          <cell r="P42">
            <v>17</v>
          </cell>
          <cell r="Q42">
            <v>19</v>
          </cell>
          <cell r="R42">
            <v>59</v>
          </cell>
          <cell r="S42">
            <v>82</v>
          </cell>
        </row>
        <row r="43">
          <cell r="B43" t="str">
            <v>E022-01-1067/2018</v>
          </cell>
          <cell r="C43" t="str">
            <v>ONGAYO Aswan Abishai</v>
          </cell>
          <cell r="D43">
            <v>26</v>
          </cell>
          <cell r="E43">
            <v>17</v>
          </cell>
          <cell r="G43">
            <v>12.166666666666668</v>
          </cell>
          <cell r="H43">
            <v>7</v>
          </cell>
          <cell r="I43">
            <v>7</v>
          </cell>
          <cell r="J43">
            <v>10</v>
          </cell>
          <cell r="K43">
            <v>8</v>
          </cell>
          <cell r="L43">
            <v>20.2</v>
          </cell>
          <cell r="M43">
            <v>23</v>
          </cell>
          <cell r="P43">
            <v>10</v>
          </cell>
          <cell r="Q43">
            <v>11</v>
          </cell>
          <cell r="R43">
            <v>44</v>
          </cell>
          <cell r="S43">
            <v>64</v>
          </cell>
        </row>
        <row r="44">
          <cell r="B44" t="str">
            <v>E022-01-1068/2018</v>
          </cell>
          <cell r="C44" t="str">
            <v>GITHINJI Anthony Kanogo</v>
          </cell>
          <cell r="D44">
            <v>20</v>
          </cell>
          <cell r="E44">
            <v>18</v>
          </cell>
          <cell r="G44">
            <v>11</v>
          </cell>
          <cell r="H44">
            <v>8</v>
          </cell>
          <cell r="I44">
            <v>9</v>
          </cell>
          <cell r="J44">
            <v>9</v>
          </cell>
          <cell r="K44">
            <v>8.6666666666666661</v>
          </cell>
          <cell r="L44">
            <v>19.7</v>
          </cell>
          <cell r="M44">
            <v>20</v>
          </cell>
          <cell r="P44">
            <v>13</v>
          </cell>
          <cell r="Q44">
            <v>10</v>
          </cell>
          <cell r="R44">
            <v>43</v>
          </cell>
          <cell r="S44">
            <v>63</v>
          </cell>
        </row>
        <row r="45">
          <cell r="B45" t="str">
            <v>E022-01-1069/2018</v>
          </cell>
          <cell r="C45" t="str">
            <v>MUKURI Ephantus Muturi</v>
          </cell>
          <cell r="D45">
            <v>25</v>
          </cell>
          <cell r="E45">
            <v>17</v>
          </cell>
          <cell r="G45">
            <v>11.916666666666666</v>
          </cell>
          <cell r="H45">
            <v>7</v>
          </cell>
          <cell r="I45">
            <v>9</v>
          </cell>
          <cell r="J45">
            <v>9</v>
          </cell>
          <cell r="K45">
            <v>8.3333333333333339</v>
          </cell>
          <cell r="L45">
            <v>20.3</v>
          </cell>
          <cell r="M45">
            <v>11</v>
          </cell>
          <cell r="O45">
            <v>8</v>
          </cell>
          <cell r="Q45">
            <v>19</v>
          </cell>
          <cell r="R45">
            <v>38</v>
          </cell>
          <cell r="S45">
            <v>58</v>
          </cell>
        </row>
        <row r="46">
          <cell r="B46" t="str">
            <v>E022-01-1070/2018</v>
          </cell>
          <cell r="C46" t="str">
            <v>BRIAN Festus</v>
          </cell>
          <cell r="D46">
            <v>27</v>
          </cell>
          <cell r="E46">
            <v>22</v>
          </cell>
          <cell r="G46">
            <v>14.083333333333332</v>
          </cell>
          <cell r="H46">
            <v>7</v>
          </cell>
          <cell r="I46">
            <v>8</v>
          </cell>
          <cell r="J46">
            <v>8</v>
          </cell>
          <cell r="K46">
            <v>7.666666666666667</v>
          </cell>
          <cell r="L46">
            <v>21.8</v>
          </cell>
          <cell r="M46">
            <v>20</v>
          </cell>
          <cell r="O46">
            <v>6</v>
          </cell>
          <cell r="P46">
            <v>4</v>
          </cell>
          <cell r="R46">
            <v>30</v>
          </cell>
          <cell r="S46">
            <v>52</v>
          </cell>
        </row>
        <row r="47">
          <cell r="B47" t="str">
            <v>E022-01-1071/2018</v>
          </cell>
          <cell r="C47" t="str">
            <v>GATHITU Benson Githutha</v>
          </cell>
          <cell r="D47">
            <v>25</v>
          </cell>
          <cell r="E47">
            <v>23</v>
          </cell>
          <cell r="G47">
            <v>13.916666666666666</v>
          </cell>
          <cell r="H47">
            <v>8</v>
          </cell>
          <cell r="I47">
            <v>8</v>
          </cell>
          <cell r="J47">
            <v>9</v>
          </cell>
          <cell r="K47">
            <v>8.3333333333333339</v>
          </cell>
          <cell r="L47">
            <v>22.3</v>
          </cell>
          <cell r="M47">
            <v>24</v>
          </cell>
          <cell r="P47">
            <v>9</v>
          </cell>
          <cell r="Q47">
            <v>17</v>
          </cell>
          <cell r="R47">
            <v>50</v>
          </cell>
          <cell r="S47">
            <v>72</v>
          </cell>
        </row>
        <row r="48">
          <cell r="B48" t="str">
            <v>E022-01-1072/2018</v>
          </cell>
          <cell r="C48" t="str">
            <v>MESSI Joseph Mbayi</v>
          </cell>
          <cell r="D48">
            <v>20</v>
          </cell>
          <cell r="E48">
            <v>20</v>
          </cell>
          <cell r="G48">
            <v>11.666666666666664</v>
          </cell>
          <cell r="H48">
            <v>8</v>
          </cell>
          <cell r="I48">
            <v>7</v>
          </cell>
          <cell r="J48">
            <v>9</v>
          </cell>
          <cell r="K48">
            <v>8</v>
          </cell>
          <cell r="L48">
            <v>19.7</v>
          </cell>
          <cell r="M48">
            <v>10</v>
          </cell>
          <cell r="O48">
            <v>4</v>
          </cell>
          <cell r="Q48">
            <v>8</v>
          </cell>
          <cell r="R48">
            <v>22</v>
          </cell>
          <cell r="S48">
            <v>42</v>
          </cell>
        </row>
        <row r="49">
          <cell r="B49" t="str">
            <v>E022-01-1073/2018</v>
          </cell>
          <cell r="C49" t="str">
            <v>OCHAKO Mercyline Buyaki</v>
          </cell>
          <cell r="D49">
            <v>26</v>
          </cell>
          <cell r="E49">
            <v>20</v>
          </cell>
          <cell r="G49">
            <v>13.166666666666666</v>
          </cell>
          <cell r="H49">
            <v>8</v>
          </cell>
          <cell r="I49">
            <v>8</v>
          </cell>
          <cell r="J49">
            <v>8</v>
          </cell>
          <cell r="K49">
            <v>8</v>
          </cell>
          <cell r="L49">
            <v>21.2</v>
          </cell>
          <cell r="M49">
            <v>20</v>
          </cell>
          <cell r="N49">
            <v>10</v>
          </cell>
          <cell r="Q49">
            <v>20</v>
          </cell>
          <cell r="R49">
            <v>50</v>
          </cell>
          <cell r="S49">
            <v>71</v>
          </cell>
        </row>
        <row r="50">
          <cell r="B50" t="str">
            <v>E022-01-1074/2018</v>
          </cell>
          <cell r="C50" t="str">
            <v>SHANZA Allan Ogude</v>
          </cell>
          <cell r="D50">
            <v>24</v>
          </cell>
          <cell r="E50">
            <v>16</v>
          </cell>
          <cell r="G50">
            <v>11.333333333333332</v>
          </cell>
          <cell r="H50">
            <v>8</v>
          </cell>
          <cell r="I50">
            <v>9</v>
          </cell>
          <cell r="J50">
            <v>9</v>
          </cell>
          <cell r="K50">
            <v>8.6666666666666661</v>
          </cell>
          <cell r="L50">
            <v>20</v>
          </cell>
          <cell r="M50">
            <v>14</v>
          </cell>
          <cell r="O50">
            <v>10</v>
          </cell>
          <cell r="Q50">
            <v>13</v>
          </cell>
          <cell r="R50">
            <v>37</v>
          </cell>
          <cell r="S50">
            <v>57</v>
          </cell>
        </row>
        <row r="51">
          <cell r="B51" t="str">
            <v>E022-01-1075/2018</v>
          </cell>
          <cell r="C51" t="str">
            <v>KIPTOO Brian</v>
          </cell>
          <cell r="D51">
            <v>14</v>
          </cell>
          <cell r="E51">
            <v>15</v>
          </cell>
          <cell r="G51">
            <v>8.5</v>
          </cell>
          <cell r="H51">
            <v>6</v>
          </cell>
          <cell r="I51">
            <v>8</v>
          </cell>
          <cell r="J51">
            <v>8</v>
          </cell>
          <cell r="K51">
            <v>7.333333333333333</v>
          </cell>
          <cell r="L51">
            <v>15.8</v>
          </cell>
          <cell r="M51">
            <v>17</v>
          </cell>
          <cell r="N51">
            <v>12</v>
          </cell>
          <cell r="Q51">
            <v>16</v>
          </cell>
          <cell r="R51">
            <v>45</v>
          </cell>
          <cell r="S51">
            <v>61</v>
          </cell>
        </row>
        <row r="52">
          <cell r="B52" t="str">
            <v>E022-01-1076/2018</v>
          </cell>
          <cell r="C52" t="str">
            <v>KIPKURUI Franklyn</v>
          </cell>
          <cell r="D52">
            <v>14</v>
          </cell>
          <cell r="E52">
            <v>19</v>
          </cell>
          <cell r="G52">
            <v>9.8333333333333321</v>
          </cell>
          <cell r="H52">
            <v>7</v>
          </cell>
          <cell r="I52">
            <v>7</v>
          </cell>
          <cell r="J52">
            <v>8</v>
          </cell>
          <cell r="K52">
            <v>7.333333333333333</v>
          </cell>
          <cell r="L52">
            <v>17.2</v>
          </cell>
          <cell r="M52">
            <v>13</v>
          </cell>
          <cell r="N52">
            <v>14</v>
          </cell>
          <cell r="Q52">
            <v>6</v>
          </cell>
          <cell r="R52">
            <v>33</v>
          </cell>
          <cell r="S52">
            <v>50</v>
          </cell>
        </row>
        <row r="53">
          <cell r="B53" t="str">
            <v>E022-01-1077/2018</v>
          </cell>
          <cell r="C53" t="str">
            <v>NG'ANG'A Francis Ngugi</v>
          </cell>
          <cell r="D53">
            <v>10</v>
          </cell>
          <cell r="E53">
            <v>0</v>
          </cell>
          <cell r="G53">
            <v>2.5</v>
          </cell>
          <cell r="H53">
            <v>6</v>
          </cell>
          <cell r="I53">
            <v>7</v>
          </cell>
          <cell r="J53">
            <v>0</v>
          </cell>
          <cell r="K53">
            <v>4.333333333333333</v>
          </cell>
          <cell r="L53">
            <v>6.8</v>
          </cell>
          <cell r="M53">
            <v>15</v>
          </cell>
          <cell r="O53">
            <v>5</v>
          </cell>
          <cell r="Q53">
            <v>7</v>
          </cell>
          <cell r="R53">
            <v>27</v>
          </cell>
          <cell r="S53">
            <v>34</v>
          </cell>
        </row>
        <row r="54">
          <cell r="B54" t="str">
            <v>E022-01-1078/2018</v>
          </cell>
          <cell r="C54" t="str">
            <v>NJUGUNA Claire Wambui</v>
          </cell>
          <cell r="D54">
            <v>16</v>
          </cell>
          <cell r="E54">
            <v>18</v>
          </cell>
          <cell r="G54">
            <v>10</v>
          </cell>
          <cell r="H54">
            <v>7</v>
          </cell>
          <cell r="I54">
            <v>8</v>
          </cell>
          <cell r="J54">
            <v>10</v>
          </cell>
          <cell r="K54">
            <v>8.3333333333333339</v>
          </cell>
          <cell r="L54">
            <v>18.3</v>
          </cell>
          <cell r="M54">
            <v>10</v>
          </cell>
          <cell r="N54">
            <v>14</v>
          </cell>
          <cell r="Q54">
            <v>9</v>
          </cell>
          <cell r="R54">
            <v>33</v>
          </cell>
          <cell r="S54">
            <v>51</v>
          </cell>
        </row>
        <row r="55">
          <cell r="B55" t="str">
            <v>E022-01-1079/2018</v>
          </cell>
          <cell r="C55" t="str">
            <v>MUKIRI Ian Ndungu</v>
          </cell>
          <cell r="D55">
            <v>19</v>
          </cell>
          <cell r="E55">
            <v>21</v>
          </cell>
          <cell r="G55">
            <v>11.749999999999998</v>
          </cell>
          <cell r="H55">
            <v>6</v>
          </cell>
          <cell r="I55">
            <v>6</v>
          </cell>
          <cell r="J55">
            <v>8</v>
          </cell>
          <cell r="K55">
            <v>6.666666666666667</v>
          </cell>
          <cell r="L55">
            <v>18.399999999999999</v>
          </cell>
          <cell r="M55">
            <v>15</v>
          </cell>
          <cell r="N55">
            <v>15</v>
          </cell>
          <cell r="P55">
            <v>5</v>
          </cell>
          <cell r="R55">
            <v>35</v>
          </cell>
          <cell r="S55">
            <v>53</v>
          </cell>
        </row>
        <row r="56">
          <cell r="B56" t="str">
            <v>E022-01-1080/2018</v>
          </cell>
          <cell r="C56" t="str">
            <v>KIPYEGON Mark</v>
          </cell>
          <cell r="D56">
            <v>16</v>
          </cell>
          <cell r="E56">
            <v>18</v>
          </cell>
          <cell r="G56">
            <v>10</v>
          </cell>
          <cell r="H56">
            <v>6</v>
          </cell>
          <cell r="I56">
            <v>8</v>
          </cell>
          <cell r="J56">
            <v>8</v>
          </cell>
          <cell r="K56">
            <v>7.333333333333333</v>
          </cell>
          <cell r="L56">
            <v>17.3</v>
          </cell>
          <cell r="M56">
            <v>5</v>
          </cell>
          <cell r="N56">
            <v>9</v>
          </cell>
          <cell r="O56">
            <v>4</v>
          </cell>
          <cell r="R56">
            <v>18</v>
          </cell>
          <cell r="S56">
            <v>35</v>
          </cell>
        </row>
        <row r="57">
          <cell r="B57" t="str">
            <v>E022-01-1081/2018</v>
          </cell>
          <cell r="C57" t="str">
            <v>KIOGORA Ntinyari Esther</v>
          </cell>
          <cell r="D57">
            <v>23</v>
          </cell>
          <cell r="E57">
            <v>19</v>
          </cell>
          <cell r="G57">
            <v>12.083333333333332</v>
          </cell>
          <cell r="H57">
            <v>5</v>
          </cell>
          <cell r="I57">
            <v>8</v>
          </cell>
          <cell r="J57">
            <v>9</v>
          </cell>
          <cell r="K57">
            <v>7.333333333333333</v>
          </cell>
          <cell r="L57">
            <v>19.399999999999999</v>
          </cell>
          <cell r="M57">
            <v>7</v>
          </cell>
          <cell r="N57">
            <v>6</v>
          </cell>
          <cell r="O57">
            <v>9</v>
          </cell>
          <cell r="R57">
            <v>22</v>
          </cell>
          <cell r="S57">
            <v>41</v>
          </cell>
        </row>
        <row r="58">
          <cell r="B58" t="str">
            <v>E022-01-1082/2018</v>
          </cell>
          <cell r="C58" t="str">
            <v>MARIMBET Kevin Pere</v>
          </cell>
          <cell r="D58">
            <v>32</v>
          </cell>
          <cell r="E58">
            <v>20</v>
          </cell>
          <cell r="G58">
            <v>14.666666666666668</v>
          </cell>
          <cell r="H58">
            <v>8</v>
          </cell>
          <cell r="I58">
            <v>8</v>
          </cell>
          <cell r="J58">
            <v>10</v>
          </cell>
          <cell r="K58">
            <v>8.6666666666666661</v>
          </cell>
          <cell r="L58">
            <v>23.3</v>
          </cell>
          <cell r="M58">
            <v>19</v>
          </cell>
          <cell r="O58">
            <v>11</v>
          </cell>
          <cell r="Q58">
            <v>19</v>
          </cell>
          <cell r="R58">
            <v>49</v>
          </cell>
          <cell r="S58">
            <v>72</v>
          </cell>
        </row>
        <row r="59">
          <cell r="B59" t="str">
            <v>E022-01-1083/2018</v>
          </cell>
          <cell r="C59" t="str">
            <v>ACHIENG Felix Ouma</v>
          </cell>
          <cell r="D59">
            <v>28</v>
          </cell>
          <cell r="E59">
            <v>23</v>
          </cell>
          <cell r="G59">
            <v>14.666666666666668</v>
          </cell>
          <cell r="H59">
            <v>7</v>
          </cell>
          <cell r="I59">
            <v>8</v>
          </cell>
          <cell r="J59">
            <v>9</v>
          </cell>
          <cell r="K59">
            <v>8</v>
          </cell>
          <cell r="L59">
            <v>22.7</v>
          </cell>
          <cell r="M59">
            <v>16</v>
          </cell>
          <cell r="N59">
            <v>12</v>
          </cell>
          <cell r="Q59">
            <v>18</v>
          </cell>
          <cell r="R59">
            <v>46</v>
          </cell>
          <cell r="S59">
            <v>69</v>
          </cell>
        </row>
        <row r="60">
          <cell r="B60" t="str">
            <v>E022-01-1084/2018</v>
          </cell>
          <cell r="C60" t="str">
            <v>KIPLAGAT Kipkosgei Titus</v>
          </cell>
          <cell r="D60">
            <v>18</v>
          </cell>
          <cell r="E60">
            <v>15</v>
          </cell>
          <cell r="G60">
            <v>9.5</v>
          </cell>
          <cell r="H60">
            <v>7</v>
          </cell>
          <cell r="I60">
            <v>8</v>
          </cell>
          <cell r="J60">
            <v>8</v>
          </cell>
          <cell r="K60">
            <v>7.666666666666667</v>
          </cell>
          <cell r="L60">
            <v>17.2</v>
          </cell>
          <cell r="M60">
            <v>10</v>
          </cell>
          <cell r="N60">
            <v>11</v>
          </cell>
          <cell r="Q60">
            <v>17</v>
          </cell>
          <cell r="R60">
            <v>38</v>
          </cell>
          <cell r="S60">
            <v>55</v>
          </cell>
        </row>
        <row r="61">
          <cell r="B61" t="str">
            <v>E022-01-1085/2018</v>
          </cell>
          <cell r="C61" t="str">
            <v>MBUGUA Joseph Kiarie</v>
          </cell>
          <cell r="D61">
            <v>19</v>
          </cell>
          <cell r="E61">
            <v>23</v>
          </cell>
          <cell r="G61">
            <v>12.416666666666668</v>
          </cell>
          <cell r="H61">
            <v>5</v>
          </cell>
          <cell r="I61">
            <v>8</v>
          </cell>
          <cell r="J61">
            <v>9</v>
          </cell>
          <cell r="K61">
            <v>7.333333333333333</v>
          </cell>
          <cell r="L61">
            <v>19.8</v>
          </cell>
          <cell r="M61">
            <v>21</v>
          </cell>
          <cell r="N61">
            <v>13</v>
          </cell>
          <cell r="Q61">
            <v>11</v>
          </cell>
          <cell r="R61">
            <v>45</v>
          </cell>
          <cell r="S61">
            <v>65</v>
          </cell>
        </row>
        <row r="62">
          <cell r="B62" t="str">
            <v>E022-01-1086/2018</v>
          </cell>
          <cell r="C62" t="str">
            <v>MWAGHADI Brian Nelson</v>
          </cell>
          <cell r="D62">
            <v>14</v>
          </cell>
          <cell r="E62">
            <v>21</v>
          </cell>
          <cell r="G62">
            <v>10.499999999999998</v>
          </cell>
          <cell r="H62">
            <v>9</v>
          </cell>
          <cell r="I62">
            <v>9</v>
          </cell>
          <cell r="J62">
            <v>0</v>
          </cell>
          <cell r="K62">
            <v>6</v>
          </cell>
          <cell r="L62">
            <v>16.5</v>
          </cell>
          <cell r="M62">
            <v>15</v>
          </cell>
          <cell r="P62">
            <v>10</v>
          </cell>
          <cell r="Q62">
            <v>15</v>
          </cell>
          <cell r="R62">
            <v>40</v>
          </cell>
          <cell r="S62">
            <v>57</v>
          </cell>
        </row>
        <row r="63">
          <cell r="B63" t="str">
            <v>E022-01-1087/2018</v>
          </cell>
          <cell r="C63" t="str">
            <v>MUTUA Humphrey Muasya</v>
          </cell>
          <cell r="D63">
            <v>13</v>
          </cell>
          <cell r="E63">
            <v>9</v>
          </cell>
          <cell r="G63">
            <v>6.25</v>
          </cell>
          <cell r="H63">
            <v>7</v>
          </cell>
          <cell r="I63">
            <v>9</v>
          </cell>
          <cell r="J63">
            <v>8</v>
          </cell>
          <cell r="K63">
            <v>8</v>
          </cell>
          <cell r="L63">
            <v>14.3</v>
          </cell>
          <cell r="M63">
            <v>5</v>
          </cell>
          <cell r="N63">
            <v>7</v>
          </cell>
          <cell r="O63">
            <v>3</v>
          </cell>
          <cell r="R63">
            <v>15</v>
          </cell>
          <cell r="S63">
            <v>29</v>
          </cell>
        </row>
        <row r="64">
          <cell r="B64" t="str">
            <v>E022-01-1089/2018</v>
          </cell>
          <cell r="C64" t="str">
            <v>LEEHANEY George</v>
          </cell>
          <cell r="D64">
            <v>15</v>
          </cell>
          <cell r="E64">
            <v>21</v>
          </cell>
          <cell r="G64">
            <v>10.75</v>
          </cell>
          <cell r="H64">
            <v>9</v>
          </cell>
          <cell r="I64">
            <v>8</v>
          </cell>
          <cell r="J64">
            <v>8</v>
          </cell>
          <cell r="K64">
            <v>8.3333333333333339</v>
          </cell>
          <cell r="L64">
            <v>19.100000000000001</v>
          </cell>
          <cell r="M64">
            <v>15</v>
          </cell>
          <cell r="P64">
            <v>7</v>
          </cell>
          <cell r="Q64">
            <v>11</v>
          </cell>
          <cell r="R64">
            <v>33</v>
          </cell>
          <cell r="S64">
            <v>52</v>
          </cell>
        </row>
        <row r="65">
          <cell r="B65" t="str">
            <v>E022-01-1090/2018</v>
          </cell>
          <cell r="C65" t="str">
            <v>ASIAGO Nyambaka Kelvin</v>
          </cell>
          <cell r="D65">
            <v>12</v>
          </cell>
          <cell r="E65">
            <v>7</v>
          </cell>
          <cell r="G65">
            <v>5.333333333333333</v>
          </cell>
          <cell r="H65">
            <v>7</v>
          </cell>
          <cell r="I65">
            <v>6</v>
          </cell>
          <cell r="J65">
            <v>0</v>
          </cell>
          <cell r="K65">
            <v>4.333333333333333</v>
          </cell>
          <cell r="L65">
            <v>9.6999999999999993</v>
          </cell>
          <cell r="M65">
            <v>13</v>
          </cell>
          <cell r="N65">
            <v>11</v>
          </cell>
          <cell r="Q65">
            <v>8</v>
          </cell>
          <cell r="R65">
            <v>32</v>
          </cell>
          <cell r="S65">
            <v>42</v>
          </cell>
        </row>
        <row r="66">
          <cell r="B66" t="str">
            <v>E022-01-1091/2018</v>
          </cell>
          <cell r="C66" t="str">
            <v>KARIUKI Daniel Njau</v>
          </cell>
          <cell r="D66">
            <v>22</v>
          </cell>
          <cell r="E66">
            <v>18</v>
          </cell>
          <cell r="G66">
            <v>11.5</v>
          </cell>
          <cell r="H66">
            <v>7</v>
          </cell>
          <cell r="I66">
            <v>8</v>
          </cell>
          <cell r="J66">
            <v>8</v>
          </cell>
          <cell r="K66">
            <v>7.666666666666667</v>
          </cell>
          <cell r="L66">
            <v>19.2</v>
          </cell>
          <cell r="M66">
            <v>13</v>
          </cell>
          <cell r="P66">
            <v>3</v>
          </cell>
          <cell r="Q66">
            <v>6</v>
          </cell>
          <cell r="R66">
            <v>22</v>
          </cell>
          <cell r="S66">
            <v>41</v>
          </cell>
        </row>
        <row r="67">
          <cell r="B67" t="str">
            <v>E022-01-1092/2018</v>
          </cell>
          <cell r="C67" t="str">
            <v>RAWAKA Andrew J Apwoka</v>
          </cell>
          <cell r="D67">
            <v>23</v>
          </cell>
          <cell r="E67">
            <v>11</v>
          </cell>
          <cell r="G67">
            <v>9.4166666666666661</v>
          </cell>
          <cell r="H67">
            <v>6</v>
          </cell>
          <cell r="I67">
            <v>8</v>
          </cell>
          <cell r="J67">
            <v>9</v>
          </cell>
          <cell r="K67">
            <v>7.666666666666667</v>
          </cell>
          <cell r="L67">
            <v>17.100000000000001</v>
          </cell>
          <cell r="M67">
            <v>10</v>
          </cell>
          <cell r="N67">
            <v>9</v>
          </cell>
          <cell r="P67">
            <v>10</v>
          </cell>
          <cell r="R67">
            <v>29</v>
          </cell>
          <cell r="S67">
            <v>46</v>
          </cell>
        </row>
        <row r="68">
          <cell r="B68" t="str">
            <v>E022-01-1094/2018</v>
          </cell>
          <cell r="C68" t="str">
            <v>KEMBOI Collins Kipchirchir</v>
          </cell>
          <cell r="D68">
            <v>25</v>
          </cell>
          <cell r="E68">
            <v>16</v>
          </cell>
          <cell r="G68">
            <v>11.583333333333332</v>
          </cell>
          <cell r="H68">
            <v>6</v>
          </cell>
          <cell r="I68">
            <v>7</v>
          </cell>
          <cell r="J68">
            <v>8</v>
          </cell>
          <cell r="K68">
            <v>7</v>
          </cell>
          <cell r="L68">
            <v>18.600000000000001</v>
          </cell>
          <cell r="M68">
            <v>21</v>
          </cell>
          <cell r="N68">
            <v>13</v>
          </cell>
          <cell r="Q68">
            <v>18</v>
          </cell>
          <cell r="R68">
            <v>52</v>
          </cell>
          <cell r="S68">
            <v>71</v>
          </cell>
        </row>
        <row r="69">
          <cell r="B69" t="str">
            <v>E022-01-1095/2018</v>
          </cell>
          <cell r="C69" t="str">
            <v>KIBET Brian</v>
          </cell>
          <cell r="D69">
            <v>16</v>
          </cell>
          <cell r="E69">
            <v>9</v>
          </cell>
          <cell r="G69">
            <v>7</v>
          </cell>
          <cell r="H69">
            <v>7</v>
          </cell>
          <cell r="I69">
            <v>8</v>
          </cell>
          <cell r="J69">
            <v>9</v>
          </cell>
          <cell r="K69">
            <v>8</v>
          </cell>
          <cell r="L69">
            <v>15</v>
          </cell>
          <cell r="M69">
            <v>9</v>
          </cell>
          <cell r="P69">
            <v>10</v>
          </cell>
          <cell r="Q69">
            <v>6</v>
          </cell>
          <cell r="R69">
            <v>25</v>
          </cell>
          <cell r="S69">
            <v>40</v>
          </cell>
        </row>
        <row r="70">
          <cell r="B70" t="str">
            <v>E022-01-1096/2018</v>
          </cell>
          <cell r="C70" t="str">
            <v>OTHIENO Jacob Magina</v>
          </cell>
          <cell r="D70">
            <v>22</v>
          </cell>
          <cell r="E70">
            <v>17</v>
          </cell>
          <cell r="G70">
            <v>11.166666666666668</v>
          </cell>
          <cell r="H70">
            <v>8</v>
          </cell>
          <cell r="I70">
            <v>7</v>
          </cell>
          <cell r="J70">
            <v>0</v>
          </cell>
          <cell r="K70">
            <v>5</v>
          </cell>
          <cell r="L70">
            <v>16.2</v>
          </cell>
          <cell r="M70">
            <v>17</v>
          </cell>
          <cell r="N70">
            <v>10</v>
          </cell>
          <cell r="Q70">
            <v>16</v>
          </cell>
          <cell r="R70">
            <v>43</v>
          </cell>
          <cell r="S70">
            <v>59</v>
          </cell>
        </row>
        <row r="71">
          <cell r="B71" t="str">
            <v>E022-01-1097/2018</v>
          </cell>
          <cell r="C71" t="str">
            <v>KUNG U J Gakonya</v>
          </cell>
          <cell r="D71">
            <v>12</v>
          </cell>
          <cell r="E71">
            <v>14</v>
          </cell>
          <cell r="G71">
            <v>7.6666666666666661</v>
          </cell>
          <cell r="H71">
            <v>6</v>
          </cell>
          <cell r="I71">
            <v>0</v>
          </cell>
          <cell r="J71">
            <v>0</v>
          </cell>
          <cell r="K71">
            <v>2</v>
          </cell>
          <cell r="L71">
            <v>9.6999999999999993</v>
          </cell>
          <cell r="M71">
            <v>6</v>
          </cell>
          <cell r="N71">
            <v>4</v>
          </cell>
          <cell r="P71">
            <v>7</v>
          </cell>
          <cell r="R71">
            <v>17</v>
          </cell>
          <cell r="S71">
            <v>27</v>
          </cell>
        </row>
        <row r="72">
          <cell r="B72" t="str">
            <v>E022-01-1098/2018</v>
          </cell>
          <cell r="C72" t="str">
            <v>MUGWE John Njoroge</v>
          </cell>
          <cell r="D72">
            <v>29</v>
          </cell>
          <cell r="E72">
            <v>23</v>
          </cell>
          <cell r="G72">
            <v>14.916666666666668</v>
          </cell>
          <cell r="H72">
            <v>8</v>
          </cell>
          <cell r="I72">
            <v>8</v>
          </cell>
          <cell r="J72">
            <v>9</v>
          </cell>
          <cell r="K72">
            <v>8.3333333333333339</v>
          </cell>
          <cell r="L72">
            <v>23.3</v>
          </cell>
          <cell r="M72">
            <v>16</v>
          </cell>
          <cell r="N72">
            <v>10</v>
          </cell>
          <cell r="P72">
            <v>8</v>
          </cell>
          <cell r="R72">
            <v>34</v>
          </cell>
          <cell r="S72">
            <v>57</v>
          </cell>
        </row>
        <row r="73">
          <cell r="B73" t="str">
            <v>E022-01-1099/2018</v>
          </cell>
          <cell r="C73" t="str">
            <v>WAIRIMU  Everlyn Wanjiku</v>
          </cell>
          <cell r="D73">
            <v>22</v>
          </cell>
          <cell r="E73">
            <v>22</v>
          </cell>
          <cell r="G73">
            <v>12.833333333333332</v>
          </cell>
          <cell r="H73">
            <v>8</v>
          </cell>
          <cell r="I73">
            <v>8</v>
          </cell>
          <cell r="J73">
            <v>10</v>
          </cell>
          <cell r="K73">
            <v>8.6666666666666661</v>
          </cell>
          <cell r="L73">
            <v>21.5</v>
          </cell>
          <cell r="R73" t="str">
            <v/>
          </cell>
          <cell r="S73">
            <v>22</v>
          </cell>
        </row>
        <row r="74">
          <cell r="B74" t="str">
            <v>E022-01-1100/2018</v>
          </cell>
          <cell r="C74" t="str">
            <v>WANJALA Barasa Levy</v>
          </cell>
          <cell r="D74">
            <v>21</v>
          </cell>
          <cell r="E74">
            <v>20</v>
          </cell>
          <cell r="G74">
            <v>11.916666666666666</v>
          </cell>
          <cell r="H74">
            <v>8</v>
          </cell>
          <cell r="I74">
            <v>8</v>
          </cell>
          <cell r="J74">
            <v>9</v>
          </cell>
          <cell r="K74">
            <v>8.3333333333333339</v>
          </cell>
          <cell r="L74">
            <v>20.3</v>
          </cell>
          <cell r="M74">
            <v>16</v>
          </cell>
          <cell r="N74">
            <v>11</v>
          </cell>
          <cell r="P74">
            <v>15</v>
          </cell>
          <cell r="R74">
            <v>42</v>
          </cell>
          <cell r="S74">
            <v>62</v>
          </cell>
        </row>
        <row r="75">
          <cell r="B75" t="str">
            <v>E022-01-1101/2018</v>
          </cell>
          <cell r="C75" t="str">
            <v>THINDIU Keely Njoroge</v>
          </cell>
          <cell r="D75">
            <v>16</v>
          </cell>
          <cell r="E75">
            <v>20</v>
          </cell>
          <cell r="G75">
            <v>10.666666666666666</v>
          </cell>
          <cell r="H75">
            <v>7</v>
          </cell>
          <cell r="I75">
            <v>8</v>
          </cell>
          <cell r="J75">
            <v>9</v>
          </cell>
          <cell r="K75">
            <v>8</v>
          </cell>
          <cell r="L75">
            <v>18.7</v>
          </cell>
          <cell r="M75">
            <v>15</v>
          </cell>
          <cell r="P75">
            <v>13</v>
          </cell>
          <cell r="Q75">
            <v>19</v>
          </cell>
          <cell r="R75">
            <v>47</v>
          </cell>
          <cell r="S75">
            <v>66</v>
          </cell>
        </row>
        <row r="76">
          <cell r="B76" t="str">
            <v>E022-01-1102/2018</v>
          </cell>
          <cell r="C76" t="str">
            <v>KANYI Carson Wanjohi</v>
          </cell>
          <cell r="D76">
            <v>14</v>
          </cell>
          <cell r="E76">
            <v>19</v>
          </cell>
          <cell r="G76">
            <v>9.8333333333333321</v>
          </cell>
          <cell r="H76">
            <v>7</v>
          </cell>
          <cell r="I76">
            <v>7</v>
          </cell>
          <cell r="J76">
            <v>8</v>
          </cell>
          <cell r="K76">
            <v>7.333333333333333</v>
          </cell>
          <cell r="L76">
            <v>17.2</v>
          </cell>
          <cell r="M76">
            <v>6</v>
          </cell>
          <cell r="N76">
            <v>7</v>
          </cell>
          <cell r="P76">
            <v>6</v>
          </cell>
          <cell r="R76">
            <v>19</v>
          </cell>
          <cell r="S76">
            <v>36</v>
          </cell>
        </row>
        <row r="77">
          <cell r="B77" t="str">
            <v>E022-01-1169/2018</v>
          </cell>
          <cell r="C77" t="str">
            <v xml:space="preserve">NGANGA Joseph Mwangi </v>
          </cell>
          <cell r="D77">
            <v>31</v>
          </cell>
          <cell r="E77">
            <v>18</v>
          </cell>
          <cell r="G77">
            <v>13.75</v>
          </cell>
          <cell r="H77">
            <v>7</v>
          </cell>
          <cell r="I77">
            <v>9</v>
          </cell>
          <cell r="J77">
            <v>10</v>
          </cell>
          <cell r="K77">
            <v>8.6666666666666661</v>
          </cell>
          <cell r="L77">
            <v>22.4</v>
          </cell>
          <cell r="M77">
            <v>19</v>
          </cell>
          <cell r="O77">
            <v>15</v>
          </cell>
          <cell r="P77">
            <v>4</v>
          </cell>
          <cell r="R77">
            <v>38</v>
          </cell>
          <cell r="S77">
            <v>60</v>
          </cell>
        </row>
        <row r="78">
          <cell r="B78" t="str">
            <v>E022-01-1283/2018</v>
          </cell>
          <cell r="C78" t="str">
            <v xml:space="preserve">KIPKIRUI Paul </v>
          </cell>
          <cell r="D78">
            <v>23</v>
          </cell>
          <cell r="E78">
            <v>23</v>
          </cell>
          <cell r="G78">
            <v>13.416666666666668</v>
          </cell>
          <cell r="H78">
            <v>5</v>
          </cell>
          <cell r="I78">
            <v>7</v>
          </cell>
          <cell r="J78">
            <v>9</v>
          </cell>
          <cell r="K78">
            <v>7</v>
          </cell>
          <cell r="L78">
            <v>20.399999999999999</v>
          </cell>
          <cell r="M78">
            <v>16</v>
          </cell>
          <cell r="P78">
            <v>8</v>
          </cell>
          <cell r="Q78">
            <v>14</v>
          </cell>
          <cell r="R78">
            <v>38</v>
          </cell>
          <cell r="S78">
            <v>58</v>
          </cell>
        </row>
        <row r="79">
          <cell r="B79" t="str">
            <v>E022-01-1412/2018</v>
          </cell>
          <cell r="C79" t="str">
            <v xml:space="preserve">MOMANYI Silvester Omwaga </v>
          </cell>
          <cell r="D79">
            <v>18</v>
          </cell>
          <cell r="E79">
            <v>20</v>
          </cell>
          <cell r="G79">
            <v>11.166666666666668</v>
          </cell>
          <cell r="H79">
            <v>5</v>
          </cell>
          <cell r="I79">
            <v>7</v>
          </cell>
          <cell r="J79">
            <v>8</v>
          </cell>
          <cell r="K79">
            <v>6.666666666666667</v>
          </cell>
          <cell r="L79">
            <v>17.8</v>
          </cell>
          <cell r="M79">
            <v>23</v>
          </cell>
          <cell r="O79">
            <v>9</v>
          </cell>
          <cell r="Q79">
            <v>19</v>
          </cell>
          <cell r="R79">
            <v>51</v>
          </cell>
          <cell r="S79">
            <v>69</v>
          </cell>
        </row>
        <row r="80">
          <cell r="B80" t="str">
            <v>E022-01-1473/2018</v>
          </cell>
          <cell r="D80">
            <v>30</v>
          </cell>
          <cell r="E80">
            <v>21</v>
          </cell>
          <cell r="G80">
            <v>14.5</v>
          </cell>
          <cell r="H80">
            <v>7</v>
          </cell>
          <cell r="I80">
            <v>8</v>
          </cell>
          <cell r="J80">
            <v>8</v>
          </cell>
          <cell r="K80">
            <v>7.666666666666667</v>
          </cell>
          <cell r="L80">
            <v>22.2</v>
          </cell>
          <cell r="M80">
            <v>20</v>
          </cell>
          <cell r="O80">
            <v>12</v>
          </cell>
          <cell r="Q80">
            <v>18</v>
          </cell>
          <cell r="R80">
            <v>50</v>
          </cell>
          <cell r="S80">
            <v>72</v>
          </cell>
        </row>
        <row r="81">
          <cell r="B81" t="str">
            <v>E022-01-1475/2018</v>
          </cell>
          <cell r="D81">
            <v>25</v>
          </cell>
          <cell r="E81">
            <v>16</v>
          </cell>
          <cell r="G81">
            <v>11.583333333333332</v>
          </cell>
          <cell r="H81">
            <v>6</v>
          </cell>
          <cell r="I81">
            <v>8</v>
          </cell>
          <cell r="J81">
            <v>9</v>
          </cell>
          <cell r="K81">
            <v>7.666666666666667</v>
          </cell>
          <cell r="L81">
            <v>19.3</v>
          </cell>
          <cell r="M81">
            <v>19</v>
          </cell>
          <cell r="N81">
            <v>11</v>
          </cell>
          <cell r="P81">
            <v>7</v>
          </cell>
          <cell r="R81">
            <v>37</v>
          </cell>
          <cell r="S81">
            <v>56</v>
          </cell>
        </row>
        <row r="82">
          <cell r="B82" t="str">
            <v>E022-01-1486/2018</v>
          </cell>
          <cell r="D82">
            <v>21</v>
          </cell>
          <cell r="E82">
            <v>17</v>
          </cell>
          <cell r="G82">
            <v>10.916666666666668</v>
          </cell>
          <cell r="H82">
            <v>7</v>
          </cell>
          <cell r="I82">
            <v>7</v>
          </cell>
          <cell r="J82">
            <v>0</v>
          </cell>
          <cell r="K82">
            <v>4.666666666666667</v>
          </cell>
          <cell r="L82">
            <v>15.6</v>
          </cell>
          <cell r="M82">
            <v>11</v>
          </cell>
          <cell r="P82">
            <v>8</v>
          </cell>
          <cell r="Q82">
            <v>5</v>
          </cell>
          <cell r="R82">
            <v>24</v>
          </cell>
          <cell r="S82">
            <v>40</v>
          </cell>
        </row>
        <row r="83">
          <cell r="B83" t="str">
            <v>E022-01-1539/2018</v>
          </cell>
          <cell r="D83">
            <v>18</v>
          </cell>
          <cell r="E83">
            <v>19</v>
          </cell>
          <cell r="G83">
            <v>10.833333333333332</v>
          </cell>
          <cell r="H83">
            <v>7</v>
          </cell>
          <cell r="I83">
            <v>8</v>
          </cell>
          <cell r="J83">
            <v>7</v>
          </cell>
          <cell r="K83">
            <v>7.333333333333333</v>
          </cell>
          <cell r="L83">
            <v>18.2</v>
          </cell>
          <cell r="M83">
            <v>19</v>
          </cell>
          <cell r="N83">
            <v>14</v>
          </cell>
          <cell r="Q83">
            <v>18</v>
          </cell>
          <cell r="R83">
            <v>51</v>
          </cell>
          <cell r="S83">
            <v>69</v>
          </cell>
        </row>
        <row r="84">
          <cell r="B84" t="str">
            <v>E022-01-1566/2018</v>
          </cell>
          <cell r="D84">
            <v>20</v>
          </cell>
          <cell r="E84">
            <v>9</v>
          </cell>
          <cell r="G84">
            <v>8</v>
          </cell>
          <cell r="H84">
            <v>7</v>
          </cell>
          <cell r="I84">
            <v>8</v>
          </cell>
          <cell r="J84">
            <v>8</v>
          </cell>
          <cell r="K84">
            <v>7.666666666666667</v>
          </cell>
          <cell r="L84">
            <v>15.7</v>
          </cell>
          <cell r="M84">
            <v>14</v>
          </cell>
          <cell r="O84">
            <v>13</v>
          </cell>
          <cell r="Q84">
            <v>17</v>
          </cell>
          <cell r="R84">
            <v>44</v>
          </cell>
          <cell r="S84">
            <v>60</v>
          </cell>
        </row>
        <row r="85">
          <cell r="B85" t="str">
            <v>E022-01-1755/2018</v>
          </cell>
          <cell r="C85" t="str">
            <v xml:space="preserve">WANJOHI Quinton Muriuki </v>
          </cell>
          <cell r="D85">
            <v>21</v>
          </cell>
          <cell r="E85">
            <v>7</v>
          </cell>
          <cell r="G85">
            <v>7.583333333333333</v>
          </cell>
          <cell r="H85">
            <v>4</v>
          </cell>
          <cell r="I85">
            <v>6</v>
          </cell>
          <cell r="J85">
            <v>0</v>
          </cell>
          <cell r="K85">
            <v>3.3333333333333335</v>
          </cell>
          <cell r="L85">
            <v>10.9</v>
          </cell>
          <cell r="R85" t="str">
            <v/>
          </cell>
          <cell r="S85">
            <v>11</v>
          </cell>
        </row>
        <row r="86">
          <cell r="B86" t="str">
            <v>E022-01-1757/2018</v>
          </cell>
          <cell r="C86" t="str">
            <v xml:space="preserve">ORINA Dorothy Kwamboka </v>
          </cell>
          <cell r="D86">
            <v>27</v>
          </cell>
          <cell r="E86">
            <v>21</v>
          </cell>
          <cell r="G86">
            <v>13.75</v>
          </cell>
          <cell r="H86">
            <v>7</v>
          </cell>
          <cell r="I86">
            <v>8</v>
          </cell>
          <cell r="J86">
            <v>10</v>
          </cell>
          <cell r="K86">
            <v>8.3333333333333339</v>
          </cell>
          <cell r="L86">
            <v>22.1</v>
          </cell>
          <cell r="M86">
            <v>20</v>
          </cell>
          <cell r="P86">
            <v>12</v>
          </cell>
          <cell r="Q86">
            <v>11</v>
          </cell>
          <cell r="R86">
            <v>43</v>
          </cell>
          <cell r="S86">
            <v>65</v>
          </cell>
        </row>
        <row r="87">
          <cell r="B87" t="str">
            <v>E022-01-1764/2018</v>
          </cell>
          <cell r="C87" t="str">
            <v xml:space="preserve">MWANGI Martin Kinyanjui </v>
          </cell>
          <cell r="D87">
            <v>28</v>
          </cell>
          <cell r="E87">
            <v>8</v>
          </cell>
          <cell r="G87">
            <v>9.6666666666666661</v>
          </cell>
          <cell r="H87">
            <v>7</v>
          </cell>
          <cell r="I87">
            <v>8</v>
          </cell>
          <cell r="J87">
            <v>0</v>
          </cell>
          <cell r="K87">
            <v>5</v>
          </cell>
          <cell r="L87">
            <v>14.7</v>
          </cell>
          <cell r="M87">
            <v>18</v>
          </cell>
          <cell r="P87">
            <v>7</v>
          </cell>
          <cell r="Q87">
            <v>10</v>
          </cell>
          <cell r="R87">
            <v>35</v>
          </cell>
          <cell r="S87">
            <v>50</v>
          </cell>
        </row>
        <row r="88">
          <cell r="B88" t="str">
            <v>E022-01-1789/2018</v>
          </cell>
          <cell r="D88">
            <v>12</v>
          </cell>
          <cell r="E88">
            <v>13</v>
          </cell>
          <cell r="G88">
            <v>7.3333333333333339</v>
          </cell>
          <cell r="H88">
            <v>4</v>
          </cell>
          <cell r="I88">
            <v>8</v>
          </cell>
          <cell r="J88">
            <v>8</v>
          </cell>
          <cell r="K88">
            <v>6.666666666666667</v>
          </cell>
          <cell r="L88">
            <v>14</v>
          </cell>
          <cell r="M88">
            <v>8</v>
          </cell>
          <cell r="N88">
            <v>7</v>
          </cell>
          <cell r="P88">
            <v>4</v>
          </cell>
          <cell r="R88">
            <v>19</v>
          </cell>
          <cell r="S88">
            <v>33</v>
          </cell>
        </row>
        <row r="89">
          <cell r="B89" t="str">
            <v>E022-01-1801/2018</v>
          </cell>
          <cell r="D89">
            <v>22</v>
          </cell>
          <cell r="E89">
            <v>20</v>
          </cell>
          <cell r="G89">
            <v>12.166666666666668</v>
          </cell>
          <cell r="H89">
            <v>9</v>
          </cell>
          <cell r="I89">
            <v>10</v>
          </cell>
          <cell r="J89">
            <v>7</v>
          </cell>
          <cell r="K89">
            <v>8.6666666666666661</v>
          </cell>
          <cell r="L89">
            <v>20.8</v>
          </cell>
          <cell r="M89">
            <v>16</v>
          </cell>
          <cell r="N89">
            <v>6</v>
          </cell>
          <cell r="P89">
            <v>9</v>
          </cell>
          <cell r="R89">
            <v>31</v>
          </cell>
          <cell r="S89">
            <v>52</v>
          </cell>
        </row>
        <row r="90">
          <cell r="B90" t="str">
            <v>E022-01-1813/2018</v>
          </cell>
          <cell r="C90" t="str">
            <v>WANJERI Mary Wanjiku</v>
          </cell>
          <cell r="D90">
            <v>25</v>
          </cell>
          <cell r="E90">
            <v>21</v>
          </cell>
          <cell r="G90">
            <v>13.25</v>
          </cell>
          <cell r="H90">
            <v>4</v>
          </cell>
          <cell r="I90">
            <v>7</v>
          </cell>
          <cell r="K90">
            <v>5.5</v>
          </cell>
          <cell r="L90">
            <v>18.8</v>
          </cell>
          <cell r="M90">
            <v>18</v>
          </cell>
          <cell r="N90">
            <v>17</v>
          </cell>
          <cell r="Q90">
            <v>14</v>
          </cell>
          <cell r="R90">
            <v>49</v>
          </cell>
          <cell r="S90">
            <v>68</v>
          </cell>
        </row>
        <row r="91">
          <cell r="B91" t="str">
            <v>E022-01-1816/2018</v>
          </cell>
          <cell r="D91">
            <v>18</v>
          </cell>
          <cell r="E91">
            <v>12</v>
          </cell>
          <cell r="G91">
            <v>8.5</v>
          </cell>
          <cell r="H91">
            <v>7</v>
          </cell>
          <cell r="I91">
            <v>8</v>
          </cell>
          <cell r="J91">
            <v>8</v>
          </cell>
          <cell r="K91">
            <v>7.666666666666667</v>
          </cell>
          <cell r="L91">
            <v>16.2</v>
          </cell>
          <cell r="M91">
            <v>14</v>
          </cell>
          <cell r="P91">
            <v>4</v>
          </cell>
          <cell r="Q91">
            <v>19</v>
          </cell>
          <cell r="R91">
            <v>37</v>
          </cell>
          <cell r="S91">
            <v>53</v>
          </cell>
        </row>
        <row r="92">
          <cell r="B92" t="str">
            <v>E022-01-1824/2018</v>
          </cell>
          <cell r="C92" t="str">
            <v xml:space="preserve">KAMIRI Victor Aminiel Njunge </v>
          </cell>
          <cell r="D92">
            <v>15</v>
          </cell>
          <cell r="E92">
            <v>6</v>
          </cell>
          <cell r="G92">
            <v>5.75</v>
          </cell>
          <cell r="H92">
            <v>7</v>
          </cell>
          <cell r="I92">
            <v>8</v>
          </cell>
          <cell r="J92">
            <v>9</v>
          </cell>
          <cell r="K92">
            <v>8</v>
          </cell>
          <cell r="L92">
            <v>13.8</v>
          </cell>
          <cell r="M92">
            <v>12</v>
          </cell>
          <cell r="N92">
            <v>12</v>
          </cell>
          <cell r="Q92">
            <v>18</v>
          </cell>
          <cell r="R92">
            <v>42</v>
          </cell>
          <cell r="S92">
            <v>56</v>
          </cell>
        </row>
        <row r="93">
          <cell r="B93" t="str">
            <v>E022-01-1828/2018</v>
          </cell>
          <cell r="C93" t="str">
            <v xml:space="preserve">MULWA Joseph Musya </v>
          </cell>
          <cell r="D93">
            <v>26</v>
          </cell>
          <cell r="E93">
            <v>24</v>
          </cell>
          <cell r="G93">
            <v>14.500000000000002</v>
          </cell>
          <cell r="H93">
            <v>6</v>
          </cell>
          <cell r="I93">
            <v>7</v>
          </cell>
          <cell r="J93">
            <v>9</v>
          </cell>
          <cell r="K93">
            <v>7.333333333333333</v>
          </cell>
          <cell r="L93">
            <v>21.8</v>
          </cell>
          <cell r="M93">
            <v>21</v>
          </cell>
          <cell r="N93">
            <v>9</v>
          </cell>
          <cell r="Q93">
            <v>19</v>
          </cell>
          <cell r="R93">
            <v>49</v>
          </cell>
          <cell r="S93">
            <v>71</v>
          </cell>
        </row>
        <row r="94">
          <cell r="B94" t="str">
            <v>E022-01-1831/2018</v>
          </cell>
          <cell r="C94" t="str">
            <v>CHERUIYOT Desmond</v>
          </cell>
          <cell r="D94">
            <v>29</v>
          </cell>
          <cell r="E94">
            <v>22</v>
          </cell>
          <cell r="G94">
            <v>14.583333333333332</v>
          </cell>
          <cell r="H94">
            <v>8</v>
          </cell>
          <cell r="I94">
            <v>8</v>
          </cell>
          <cell r="J94">
            <v>9</v>
          </cell>
          <cell r="K94">
            <v>8.3333333333333339</v>
          </cell>
          <cell r="L94">
            <v>22.9</v>
          </cell>
          <cell r="M94">
            <v>21</v>
          </cell>
          <cell r="N94">
            <v>13</v>
          </cell>
          <cell r="Q94">
            <v>20</v>
          </cell>
          <cell r="R94">
            <v>54</v>
          </cell>
          <cell r="S94">
            <v>77</v>
          </cell>
        </row>
        <row r="95">
          <cell r="B95" t="str">
            <v>E022-01-1832/2018</v>
          </cell>
          <cell r="D95">
            <v>17</v>
          </cell>
          <cell r="E95">
            <v>20</v>
          </cell>
          <cell r="G95">
            <v>10.916666666666666</v>
          </cell>
          <cell r="H95">
            <v>7</v>
          </cell>
          <cell r="I95">
            <v>9</v>
          </cell>
          <cell r="J95">
            <v>8</v>
          </cell>
          <cell r="K95">
            <v>8</v>
          </cell>
          <cell r="L95">
            <v>18.899999999999999</v>
          </cell>
          <cell r="M95">
            <v>14</v>
          </cell>
          <cell r="N95">
            <v>14</v>
          </cell>
          <cell r="P95">
            <v>9</v>
          </cell>
          <cell r="R95">
            <v>37</v>
          </cell>
          <cell r="S95">
            <v>56</v>
          </cell>
        </row>
        <row r="96">
          <cell r="B96" t="str">
            <v>E022-01-1838/2018</v>
          </cell>
          <cell r="C96" t="str">
            <v>MATHENGE Timons Kingau</v>
          </cell>
          <cell r="D96">
            <v>22</v>
          </cell>
          <cell r="E96">
            <v>18</v>
          </cell>
          <cell r="G96">
            <v>11.5</v>
          </cell>
          <cell r="H96">
            <v>7</v>
          </cell>
          <cell r="I96">
            <v>8</v>
          </cell>
          <cell r="J96">
            <v>9</v>
          </cell>
          <cell r="K96">
            <v>8</v>
          </cell>
          <cell r="L96">
            <v>19.5</v>
          </cell>
          <cell r="M96">
            <v>9</v>
          </cell>
          <cell r="N96">
            <v>11</v>
          </cell>
          <cell r="Q96">
            <v>14</v>
          </cell>
          <cell r="R96">
            <v>34</v>
          </cell>
          <cell r="S96">
            <v>54</v>
          </cell>
        </row>
        <row r="97">
          <cell r="B97" t="str">
            <v>E022-01-1855/2018</v>
          </cell>
          <cell r="D97">
            <v>0</v>
          </cell>
          <cell r="E97">
            <v>16</v>
          </cell>
          <cell r="G97">
            <v>5.333333333333333</v>
          </cell>
          <cell r="H97">
            <v>5</v>
          </cell>
          <cell r="I97">
            <v>5</v>
          </cell>
          <cell r="J97">
            <v>5</v>
          </cell>
          <cell r="K97">
            <v>5</v>
          </cell>
          <cell r="L97">
            <v>10.3</v>
          </cell>
          <cell r="M97">
            <v>3</v>
          </cell>
          <cell r="N97">
            <v>2</v>
          </cell>
          <cell r="Q97">
            <v>3</v>
          </cell>
          <cell r="R97">
            <v>8</v>
          </cell>
          <cell r="S97">
            <v>18</v>
          </cell>
        </row>
        <row r="98">
          <cell r="B98" t="str">
            <v>E022-01-0736/2017</v>
          </cell>
          <cell r="D98">
            <v>15</v>
          </cell>
          <cell r="E98">
            <v>20</v>
          </cell>
          <cell r="G98">
            <v>10.416666666666664</v>
          </cell>
          <cell r="H98">
            <v>6</v>
          </cell>
          <cell r="J98">
            <v>7</v>
          </cell>
          <cell r="K98">
            <v>6.5</v>
          </cell>
          <cell r="L98">
            <v>16.899999999999999</v>
          </cell>
          <cell r="M98">
            <v>18</v>
          </cell>
          <cell r="O98">
            <v>15</v>
          </cell>
          <cell r="P98">
            <v>8</v>
          </cell>
          <cell r="R98">
            <v>41</v>
          </cell>
          <cell r="S98">
            <v>58</v>
          </cell>
        </row>
        <row r="99">
          <cell r="B99" t="str">
            <v>E022-01-1753/2017</v>
          </cell>
          <cell r="D99">
            <v>30</v>
          </cell>
          <cell r="E99">
            <v>26</v>
          </cell>
          <cell r="G99">
            <v>16.166666666666668</v>
          </cell>
          <cell r="H99">
            <v>8</v>
          </cell>
          <cell r="I99">
            <v>8</v>
          </cell>
          <cell r="J99">
            <v>10</v>
          </cell>
          <cell r="K99">
            <v>8.6666666666666661</v>
          </cell>
          <cell r="L99">
            <v>24.8</v>
          </cell>
          <cell r="M99">
            <v>19</v>
          </cell>
          <cell r="O99">
            <v>7</v>
          </cell>
          <cell r="P99">
            <v>13</v>
          </cell>
          <cell r="R99">
            <v>39</v>
          </cell>
          <cell r="S99">
            <v>64</v>
          </cell>
        </row>
        <row r="100">
          <cell r="B100" t="str">
            <v>E022-01-0764/2018</v>
          </cell>
          <cell r="D100">
            <v>17</v>
          </cell>
          <cell r="E100">
            <v>18</v>
          </cell>
          <cell r="G100">
            <v>10.25</v>
          </cell>
          <cell r="H100">
            <v>6</v>
          </cell>
          <cell r="I100">
            <v>7</v>
          </cell>
          <cell r="J100">
            <v>8</v>
          </cell>
          <cell r="K100">
            <v>7</v>
          </cell>
          <cell r="L100">
            <v>17.3</v>
          </cell>
          <cell r="M100">
            <v>15</v>
          </cell>
          <cell r="N100">
            <v>13</v>
          </cell>
          <cell r="Q100">
            <v>12</v>
          </cell>
          <cell r="R100">
            <v>40</v>
          </cell>
          <cell r="S100">
            <v>57</v>
          </cell>
        </row>
        <row r="101">
          <cell r="B101" t="str">
            <v>E022-01-0751/2017</v>
          </cell>
          <cell r="M101">
            <v>10</v>
          </cell>
          <cell r="O101">
            <v>7</v>
          </cell>
          <cell r="P101">
            <v>7</v>
          </cell>
          <cell r="R101">
            <v>24</v>
          </cell>
          <cell r="S101">
            <v>24</v>
          </cell>
        </row>
        <row r="102">
          <cell r="B102" t="str">
            <v>E022-01-0753/2017</v>
          </cell>
          <cell r="M102">
            <v>8</v>
          </cell>
          <cell r="N102">
            <v>8</v>
          </cell>
          <cell r="Q102">
            <v>7</v>
          </cell>
          <cell r="R102">
            <v>23</v>
          </cell>
          <cell r="S102">
            <v>23</v>
          </cell>
        </row>
        <row r="103">
          <cell r="B103" t="str">
            <v>E022-01-0797/2014</v>
          </cell>
          <cell r="M103">
            <v>7</v>
          </cell>
          <cell r="N103">
            <v>2</v>
          </cell>
          <cell r="Q103">
            <v>4</v>
          </cell>
          <cell r="R103">
            <v>13</v>
          </cell>
          <cell r="S103">
            <v>13</v>
          </cell>
        </row>
      </sheetData>
      <sheetData sheetId="6" refreshError="1">
        <row r="9">
          <cell r="B9" t="str">
            <v>E022-01-0113/2018</v>
          </cell>
          <cell r="C9" t="str">
            <v>MANDO Victor Githinji</v>
          </cell>
          <cell r="D9">
            <v>2</v>
          </cell>
          <cell r="E9">
            <v>7</v>
          </cell>
          <cell r="G9">
            <v>3</v>
          </cell>
          <cell r="H9">
            <v>2</v>
          </cell>
          <cell r="I9">
            <v>4</v>
          </cell>
          <cell r="J9">
            <v>6</v>
          </cell>
          <cell r="K9">
            <v>9</v>
          </cell>
          <cell r="L9">
            <v>5</v>
          </cell>
          <cell r="M9">
            <v>5</v>
          </cell>
          <cell r="N9">
            <v>0</v>
          </cell>
          <cell r="Q9">
            <v>10</v>
          </cell>
          <cell r="R9">
            <v>19</v>
          </cell>
        </row>
        <row r="10">
          <cell r="B10" t="str">
            <v>E022-01-0278/2018</v>
          </cell>
          <cell r="C10" t="str">
            <v>MENGICH Kipkemei Oliver</v>
          </cell>
          <cell r="D10">
            <v>25</v>
          </cell>
          <cell r="E10">
            <v>29.5</v>
          </cell>
          <cell r="G10">
            <v>18.166666666666668</v>
          </cell>
          <cell r="H10">
            <v>5</v>
          </cell>
          <cell r="I10">
            <v>4</v>
          </cell>
          <cell r="J10">
            <v>9</v>
          </cell>
          <cell r="K10">
            <v>27.166666666666668</v>
          </cell>
          <cell r="L10">
            <v>26.5</v>
          </cell>
          <cell r="M10">
            <v>15</v>
          </cell>
          <cell r="O10">
            <v>8</v>
          </cell>
          <cell r="Q10">
            <v>49.5</v>
          </cell>
          <cell r="R10">
            <v>76.666666666666671</v>
          </cell>
        </row>
        <row r="11">
          <cell r="B11" t="str">
            <v>E022-01-0281/2018</v>
          </cell>
          <cell r="C11" t="str">
            <v xml:space="preserve">MATHENGE Joseph Maina </v>
          </cell>
          <cell r="D11">
            <v>21</v>
          </cell>
          <cell r="E11">
            <v>20</v>
          </cell>
          <cell r="G11">
            <v>13.666666666666666</v>
          </cell>
          <cell r="H11">
            <v>3</v>
          </cell>
          <cell r="I11">
            <v>5</v>
          </cell>
          <cell r="J11">
            <v>8</v>
          </cell>
          <cell r="K11">
            <v>21.666666666666664</v>
          </cell>
          <cell r="L11">
            <v>7</v>
          </cell>
          <cell r="M11">
            <v>12</v>
          </cell>
          <cell r="P11">
            <v>10.5</v>
          </cell>
          <cell r="Q11">
            <v>29.5</v>
          </cell>
          <cell r="R11">
            <v>51.166666666666664</v>
          </cell>
        </row>
        <row r="12">
          <cell r="B12" t="str">
            <v>E022-01-0376/2018</v>
          </cell>
          <cell r="C12" t="str">
            <v xml:space="preserve">GITUMA Michael Kimathi </v>
          </cell>
        </row>
        <row r="13">
          <cell r="B13" t="str">
            <v>E022-01-0479/2018</v>
          </cell>
          <cell r="C13" t="str">
            <v>BETT Kipkorir Morgan</v>
          </cell>
          <cell r="D13">
            <v>16</v>
          </cell>
          <cell r="E13">
            <v>24.5</v>
          </cell>
          <cell r="G13">
            <v>13.5</v>
          </cell>
          <cell r="H13">
            <v>5</v>
          </cell>
          <cell r="I13">
            <v>4</v>
          </cell>
          <cell r="J13">
            <v>9</v>
          </cell>
          <cell r="K13">
            <v>22.5</v>
          </cell>
          <cell r="L13">
            <v>23.5</v>
          </cell>
          <cell r="M13">
            <v>16</v>
          </cell>
          <cell r="P13">
            <v>10</v>
          </cell>
          <cell r="Q13">
            <v>49.5</v>
          </cell>
          <cell r="R13">
            <v>72</v>
          </cell>
        </row>
        <row r="14">
          <cell r="B14" t="str">
            <v>E022-01-0491/2018</v>
          </cell>
          <cell r="C14" t="str">
            <v xml:space="preserve">WAFULA Nickson Wirula </v>
          </cell>
          <cell r="D14">
            <v>11.5</v>
          </cell>
          <cell r="E14">
            <v>19.5</v>
          </cell>
          <cell r="G14">
            <v>10.333333333333334</v>
          </cell>
          <cell r="H14">
            <v>2.5</v>
          </cell>
          <cell r="I14">
            <v>4</v>
          </cell>
          <cell r="J14">
            <v>6.5</v>
          </cell>
          <cell r="K14">
            <v>16.833333333333336</v>
          </cell>
          <cell r="L14">
            <v>9</v>
          </cell>
          <cell r="M14">
            <v>11</v>
          </cell>
          <cell r="N14">
            <v>8</v>
          </cell>
          <cell r="Q14">
            <v>28</v>
          </cell>
          <cell r="R14">
            <v>44.833333333333336</v>
          </cell>
        </row>
        <row r="15">
          <cell r="B15" t="str">
            <v>E022-01-0496/2018</v>
          </cell>
          <cell r="C15" t="str">
            <v xml:space="preserve">WAITHIRA Allan Mucheru </v>
          </cell>
          <cell r="D15">
            <v>18</v>
          </cell>
          <cell r="E15">
            <v>25</v>
          </cell>
          <cell r="G15">
            <v>14.333333333333334</v>
          </cell>
          <cell r="H15">
            <v>5</v>
          </cell>
          <cell r="I15">
            <v>4.5</v>
          </cell>
          <cell r="J15">
            <v>9.5</v>
          </cell>
          <cell r="K15">
            <v>23.833333333333336</v>
          </cell>
          <cell r="L15">
            <v>17.5</v>
          </cell>
          <cell r="M15">
            <v>14.5</v>
          </cell>
          <cell r="N15">
            <v>11</v>
          </cell>
          <cell r="Q15">
            <v>43</v>
          </cell>
          <cell r="R15">
            <v>66.833333333333343</v>
          </cell>
        </row>
        <row r="16">
          <cell r="B16" t="str">
            <v>E022-01-0736/2017</v>
          </cell>
          <cell r="C16" t="str">
            <v>WAMBANI Esther</v>
          </cell>
          <cell r="D16">
            <v>20</v>
          </cell>
          <cell r="E16">
            <v>18</v>
          </cell>
          <cell r="G16">
            <v>12.666666666666666</v>
          </cell>
          <cell r="H16">
            <v>2</v>
          </cell>
          <cell r="I16">
            <v>4</v>
          </cell>
          <cell r="J16">
            <v>6</v>
          </cell>
          <cell r="K16">
            <v>18.666666666666664</v>
          </cell>
          <cell r="L16">
            <v>12.5</v>
          </cell>
          <cell r="M16">
            <v>14</v>
          </cell>
          <cell r="P16">
            <v>6</v>
          </cell>
          <cell r="Q16">
            <v>32.5</v>
          </cell>
          <cell r="R16">
            <v>51.166666666666664</v>
          </cell>
        </row>
        <row r="17">
          <cell r="B17" t="str">
            <v>E022-01-0762/2018</v>
          </cell>
          <cell r="C17" t="str">
            <v>MBAGA Gyavira Tuzinde</v>
          </cell>
          <cell r="D17">
            <v>15</v>
          </cell>
          <cell r="E17">
            <v>20</v>
          </cell>
          <cell r="G17">
            <v>11.666666666666666</v>
          </cell>
          <cell r="H17">
            <v>3</v>
          </cell>
          <cell r="I17">
            <v>4.5</v>
          </cell>
          <cell r="J17">
            <v>7.5</v>
          </cell>
          <cell r="K17">
            <v>19.166666666666664</v>
          </cell>
          <cell r="L17">
            <v>5</v>
          </cell>
          <cell r="M17">
            <v>3</v>
          </cell>
          <cell r="O17">
            <v>0</v>
          </cell>
          <cell r="Q17">
            <v>8</v>
          </cell>
          <cell r="R17">
            <v>27.166666666666664</v>
          </cell>
        </row>
        <row r="18">
          <cell r="B18" t="str">
            <v>E022-01-0764/2018</v>
          </cell>
          <cell r="C18" t="str">
            <v>WAITHAKA Martin mwangi</v>
          </cell>
          <cell r="D18">
            <v>17</v>
          </cell>
          <cell r="E18">
            <v>16.5</v>
          </cell>
          <cell r="G18">
            <v>11.166666666666666</v>
          </cell>
          <cell r="H18">
            <v>4</v>
          </cell>
          <cell r="I18">
            <v>4.5</v>
          </cell>
          <cell r="J18">
            <v>8.5</v>
          </cell>
          <cell r="K18">
            <v>19.666666666666664</v>
          </cell>
          <cell r="L18">
            <v>10</v>
          </cell>
          <cell r="M18">
            <v>8</v>
          </cell>
          <cell r="N18">
            <v>3</v>
          </cell>
          <cell r="Q18">
            <v>21</v>
          </cell>
          <cell r="R18">
            <v>40.666666666666664</v>
          </cell>
        </row>
        <row r="19">
          <cell r="B19" t="str">
            <v>E022-01-1032/2018</v>
          </cell>
          <cell r="D19">
            <v>9.5</v>
          </cell>
          <cell r="E19">
            <v>1</v>
          </cell>
          <cell r="G19">
            <v>3.5</v>
          </cell>
          <cell r="H19">
            <v>4</v>
          </cell>
          <cell r="I19">
            <v>4</v>
          </cell>
          <cell r="J19">
            <v>8</v>
          </cell>
          <cell r="K19">
            <v>11.5</v>
          </cell>
          <cell r="R19">
            <v>11.5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14</v>
          </cell>
          <cell r="E20">
            <v>10.5</v>
          </cell>
          <cell r="G20">
            <v>8.1666666666666661</v>
          </cell>
          <cell r="H20">
            <v>3</v>
          </cell>
          <cell r="I20">
            <v>4</v>
          </cell>
          <cell r="J20">
            <v>7</v>
          </cell>
          <cell r="K20">
            <v>15.166666666666666</v>
          </cell>
          <cell r="L20">
            <v>12.5</v>
          </cell>
          <cell r="M20">
            <v>13</v>
          </cell>
          <cell r="O20">
            <v>7.5</v>
          </cell>
          <cell r="Q20">
            <v>33</v>
          </cell>
          <cell r="R20">
            <v>48.166666666666664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23.5</v>
          </cell>
          <cell r="E21">
            <v>16.5</v>
          </cell>
          <cell r="G21">
            <v>13.333333333333334</v>
          </cell>
          <cell r="H21">
            <v>2.5</v>
          </cell>
          <cell r="I21">
            <v>3</v>
          </cell>
          <cell r="J21">
            <v>5.5</v>
          </cell>
          <cell r="K21">
            <v>18.833333333333336</v>
          </cell>
          <cell r="L21">
            <v>9</v>
          </cell>
          <cell r="M21">
            <v>16</v>
          </cell>
          <cell r="N21">
            <v>14</v>
          </cell>
          <cell r="Q21">
            <v>39</v>
          </cell>
          <cell r="R21">
            <v>57.833333333333336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17.5</v>
          </cell>
          <cell r="E22">
            <v>23</v>
          </cell>
          <cell r="G22">
            <v>13.5</v>
          </cell>
          <cell r="H22">
            <v>3.5</v>
          </cell>
          <cell r="I22">
            <v>4.5</v>
          </cell>
          <cell r="J22">
            <v>8</v>
          </cell>
          <cell r="K22">
            <v>21.5</v>
          </cell>
          <cell r="L22">
            <v>14.5</v>
          </cell>
          <cell r="N22">
            <v>9</v>
          </cell>
          <cell r="P22">
            <v>11</v>
          </cell>
          <cell r="Q22">
            <v>34.5</v>
          </cell>
          <cell r="R22">
            <v>56</v>
          </cell>
        </row>
        <row r="23">
          <cell r="B23" t="str">
            <v>E022-01-1048/2018</v>
          </cell>
          <cell r="C23" t="str">
            <v>SESAT Kiprop Ian</v>
          </cell>
          <cell r="D23">
            <v>13.5</v>
          </cell>
          <cell r="E23">
            <v>24.5</v>
          </cell>
          <cell r="G23">
            <v>12.666666666666666</v>
          </cell>
          <cell r="H23">
            <v>4.5</v>
          </cell>
          <cell r="I23">
            <v>5</v>
          </cell>
          <cell r="J23">
            <v>9.5</v>
          </cell>
          <cell r="K23">
            <v>22.166666666666664</v>
          </cell>
          <cell r="L23">
            <v>11</v>
          </cell>
          <cell r="M23">
            <v>11.5</v>
          </cell>
          <cell r="N23">
            <v>6.5</v>
          </cell>
          <cell r="Q23">
            <v>29</v>
          </cell>
          <cell r="R23">
            <v>51.166666666666664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27.5</v>
          </cell>
          <cell r="E24">
            <v>21.5</v>
          </cell>
          <cell r="G24">
            <v>16.333333333333332</v>
          </cell>
          <cell r="H24">
            <v>4</v>
          </cell>
          <cell r="I24">
            <v>5</v>
          </cell>
          <cell r="J24">
            <v>9</v>
          </cell>
          <cell r="K24">
            <v>25.333333333333332</v>
          </cell>
          <cell r="L24">
            <v>15</v>
          </cell>
          <cell r="M24">
            <v>12</v>
          </cell>
          <cell r="N24">
            <v>8</v>
          </cell>
          <cell r="Q24">
            <v>35</v>
          </cell>
          <cell r="R24">
            <v>60.333333333333329</v>
          </cell>
        </row>
        <row r="25">
          <cell r="B25" t="str">
            <v>E022-01-1050/2018</v>
          </cell>
          <cell r="C25" t="str">
            <v>TSUMA Brian Mwango</v>
          </cell>
        </row>
        <row r="26">
          <cell r="B26" t="str">
            <v>E022-01-1051/2018</v>
          </cell>
          <cell r="C26" t="str">
            <v>MWANGI Angela Wakarura</v>
          </cell>
          <cell r="D26">
            <v>18</v>
          </cell>
          <cell r="E26">
            <v>21</v>
          </cell>
          <cell r="G26">
            <v>13</v>
          </cell>
          <cell r="H26">
            <v>3</v>
          </cell>
          <cell r="I26">
            <v>5</v>
          </cell>
          <cell r="J26">
            <v>8</v>
          </cell>
          <cell r="K26">
            <v>21</v>
          </cell>
          <cell r="L26">
            <v>25</v>
          </cell>
          <cell r="M26">
            <v>15</v>
          </cell>
          <cell r="N26">
            <v>13</v>
          </cell>
          <cell r="Q26">
            <v>53</v>
          </cell>
          <cell r="R26">
            <v>74</v>
          </cell>
        </row>
        <row r="27">
          <cell r="B27" t="str">
            <v>E022-01-1052/2018</v>
          </cell>
          <cell r="C27" t="str">
            <v>CHEPKIRUI Brillian</v>
          </cell>
          <cell r="D27">
            <v>3</v>
          </cell>
          <cell r="E27">
            <v>6</v>
          </cell>
          <cell r="G27">
            <v>3</v>
          </cell>
          <cell r="I27">
            <v>4</v>
          </cell>
          <cell r="J27">
            <v>4</v>
          </cell>
          <cell r="K27">
            <v>7</v>
          </cell>
          <cell r="L27">
            <v>8</v>
          </cell>
          <cell r="M27">
            <v>2</v>
          </cell>
          <cell r="N27">
            <v>5</v>
          </cell>
          <cell r="Q27">
            <v>15</v>
          </cell>
          <cell r="R27">
            <v>22</v>
          </cell>
        </row>
        <row r="28">
          <cell r="B28" t="str">
            <v>E022-01-1053/2018</v>
          </cell>
          <cell r="C28" t="str">
            <v>MUCHIRI Dan Munene</v>
          </cell>
          <cell r="D28">
            <v>26</v>
          </cell>
          <cell r="E28">
            <v>17</v>
          </cell>
          <cell r="G28">
            <v>14.333333333333334</v>
          </cell>
          <cell r="H28">
            <v>3.5</v>
          </cell>
          <cell r="I28">
            <v>4.5</v>
          </cell>
          <cell r="J28">
            <v>8</v>
          </cell>
          <cell r="K28">
            <v>22.333333333333336</v>
          </cell>
          <cell r="L28">
            <v>17</v>
          </cell>
          <cell r="N28">
            <v>15</v>
          </cell>
          <cell r="P28">
            <v>6</v>
          </cell>
          <cell r="Q28">
            <v>38</v>
          </cell>
          <cell r="R28">
            <v>60.333333333333336</v>
          </cell>
        </row>
        <row r="29">
          <cell r="B29" t="str">
            <v>E022-01-1054/2018</v>
          </cell>
          <cell r="C29" t="str">
            <v>MUTEGI Munene Fredrick</v>
          </cell>
          <cell r="D29">
            <v>3</v>
          </cell>
          <cell r="E29">
            <v>14.5</v>
          </cell>
          <cell r="G29">
            <v>5.833333333333333</v>
          </cell>
          <cell r="I29">
            <v>4</v>
          </cell>
          <cell r="J29">
            <v>4</v>
          </cell>
          <cell r="K29">
            <v>9.8333333333333321</v>
          </cell>
          <cell r="L29">
            <v>1.5</v>
          </cell>
          <cell r="M29">
            <v>7</v>
          </cell>
          <cell r="P29">
            <v>1</v>
          </cell>
          <cell r="Q29">
            <v>9.5</v>
          </cell>
          <cell r="R29">
            <v>19.333333333333332</v>
          </cell>
        </row>
        <row r="30">
          <cell r="B30" t="str">
            <v>E022-01-1055/2018</v>
          </cell>
          <cell r="C30" t="str">
            <v>MAINA Josphat Macharia</v>
          </cell>
          <cell r="D30">
            <v>21.5</v>
          </cell>
          <cell r="E30">
            <v>22.5</v>
          </cell>
          <cell r="G30">
            <v>14.666666666666666</v>
          </cell>
          <cell r="H30">
            <v>4</v>
          </cell>
          <cell r="I30">
            <v>4.5</v>
          </cell>
          <cell r="J30">
            <v>8.5</v>
          </cell>
          <cell r="K30">
            <v>23.166666666666664</v>
          </cell>
          <cell r="L30">
            <v>20</v>
          </cell>
          <cell r="M30">
            <v>13.5</v>
          </cell>
          <cell r="P30">
            <v>4</v>
          </cell>
          <cell r="Q30">
            <v>37.5</v>
          </cell>
          <cell r="R30">
            <v>60.666666666666664</v>
          </cell>
        </row>
        <row r="31">
          <cell r="B31" t="str">
            <v>E022-01-1056/2018</v>
          </cell>
          <cell r="C31" t="str">
            <v>SHIBIRITI Calvine Mwanzi</v>
          </cell>
          <cell r="D31">
            <v>4</v>
          </cell>
          <cell r="E31">
            <v>25</v>
          </cell>
          <cell r="G31">
            <v>9.6666666666666661</v>
          </cell>
          <cell r="H31">
            <v>3</v>
          </cell>
          <cell r="I31">
            <v>4</v>
          </cell>
          <cell r="J31">
            <v>7</v>
          </cell>
          <cell r="K31">
            <v>16.666666666666664</v>
          </cell>
          <cell r="L31">
            <v>19</v>
          </cell>
          <cell r="M31">
            <v>11</v>
          </cell>
          <cell r="P31">
            <v>10</v>
          </cell>
          <cell r="Q31">
            <v>40</v>
          </cell>
          <cell r="R31">
            <v>56.666666666666664</v>
          </cell>
        </row>
        <row r="32">
          <cell r="B32" t="str">
            <v>E022-01-1057/2018</v>
          </cell>
          <cell r="C32" t="str">
            <v>ANITA HEATHER C</v>
          </cell>
          <cell r="D32">
            <v>17.5</v>
          </cell>
          <cell r="E32">
            <v>14</v>
          </cell>
          <cell r="G32">
            <v>10.5</v>
          </cell>
          <cell r="H32">
            <v>4.5</v>
          </cell>
          <cell r="I32">
            <v>3</v>
          </cell>
          <cell r="J32">
            <v>7.5</v>
          </cell>
          <cell r="K32">
            <v>18</v>
          </cell>
          <cell r="L32">
            <v>16</v>
          </cell>
          <cell r="M32">
            <v>11.5</v>
          </cell>
          <cell r="O32">
            <v>5</v>
          </cell>
          <cell r="Q32">
            <v>32.5</v>
          </cell>
          <cell r="R32">
            <v>50.5</v>
          </cell>
        </row>
        <row r="33">
          <cell r="B33" t="str">
            <v>E022-01-1059/2018</v>
          </cell>
          <cell r="C33" t="str">
            <v xml:space="preserve">MOHAMED Hyder Haitham </v>
          </cell>
          <cell r="D33">
            <v>24</v>
          </cell>
          <cell r="E33">
            <v>23.5</v>
          </cell>
          <cell r="G33">
            <v>15.833333333333334</v>
          </cell>
          <cell r="H33">
            <v>4</v>
          </cell>
          <cell r="I33">
            <v>4</v>
          </cell>
          <cell r="J33">
            <v>8</v>
          </cell>
          <cell r="K33">
            <v>23.833333333333336</v>
          </cell>
          <cell r="L33">
            <v>13</v>
          </cell>
          <cell r="M33">
            <v>11</v>
          </cell>
          <cell r="N33">
            <v>7.5</v>
          </cell>
          <cell r="Q33">
            <v>31.5</v>
          </cell>
          <cell r="R33">
            <v>55.333333333333336</v>
          </cell>
        </row>
        <row r="34">
          <cell r="B34" t="str">
            <v>E022-01-1059/2018</v>
          </cell>
          <cell r="C34" t="str">
            <v>CHEGE Gladwell Nyambura</v>
          </cell>
        </row>
        <row r="35">
          <cell r="B35" t="str">
            <v>E022-01-1060/2018</v>
          </cell>
          <cell r="C35" t="str">
            <v>MURIUKI Brian Gacheru</v>
          </cell>
          <cell r="D35">
            <v>11</v>
          </cell>
          <cell r="E35">
            <v>22</v>
          </cell>
          <cell r="G35">
            <v>11</v>
          </cell>
          <cell r="H35">
            <v>2</v>
          </cell>
          <cell r="I35">
            <v>4.5</v>
          </cell>
          <cell r="J35">
            <v>6.5</v>
          </cell>
          <cell r="K35">
            <v>17.5</v>
          </cell>
          <cell r="L35">
            <v>13</v>
          </cell>
          <cell r="N35">
            <v>15</v>
          </cell>
          <cell r="O35">
            <v>10</v>
          </cell>
          <cell r="Q35">
            <v>38</v>
          </cell>
          <cell r="R35">
            <v>55.5</v>
          </cell>
        </row>
        <row r="36">
          <cell r="B36" t="str">
            <v>E022-01-1061/2018</v>
          </cell>
          <cell r="C36" t="str">
            <v>MOHAMMAD ALI MBARAK</v>
          </cell>
          <cell r="D36">
            <v>20.5</v>
          </cell>
          <cell r="E36">
            <v>20.5</v>
          </cell>
          <cell r="G36">
            <v>13.666666666666666</v>
          </cell>
          <cell r="H36">
            <v>5</v>
          </cell>
          <cell r="I36">
            <v>4</v>
          </cell>
          <cell r="J36">
            <v>9</v>
          </cell>
          <cell r="K36">
            <v>22.666666666666664</v>
          </cell>
          <cell r="L36">
            <v>19.5</v>
          </cell>
          <cell r="N36">
            <v>16</v>
          </cell>
          <cell r="O36">
            <v>13</v>
          </cell>
          <cell r="Q36">
            <v>48.5</v>
          </cell>
          <cell r="R36">
            <v>71.166666666666657</v>
          </cell>
        </row>
        <row r="37">
          <cell r="B37" t="str">
            <v>E022-01-1062/2018</v>
          </cell>
          <cell r="C37" t="str">
            <v>MUTUNGA Mariam Mwende</v>
          </cell>
        </row>
        <row r="38">
          <cell r="B38" t="str">
            <v>E022-01-1063/2018</v>
          </cell>
          <cell r="C38" t="str">
            <v>MBURUGU Frankline Mutuma</v>
          </cell>
          <cell r="D38">
            <v>20</v>
          </cell>
          <cell r="E38">
            <v>13</v>
          </cell>
          <cell r="G38">
            <v>11</v>
          </cell>
          <cell r="H38">
            <v>5</v>
          </cell>
          <cell r="I38">
            <v>4</v>
          </cell>
          <cell r="J38">
            <v>9</v>
          </cell>
          <cell r="K38">
            <v>20</v>
          </cell>
          <cell r="L38">
            <v>11.5</v>
          </cell>
          <cell r="M38">
            <v>14</v>
          </cell>
          <cell r="N38">
            <v>8</v>
          </cell>
          <cell r="Q38">
            <v>33.5</v>
          </cell>
          <cell r="R38">
            <v>53.5</v>
          </cell>
        </row>
        <row r="39">
          <cell r="B39" t="str">
            <v>E022-01-1064/2018</v>
          </cell>
          <cell r="C39" t="str">
            <v>MUTHEE Amos Munene</v>
          </cell>
          <cell r="D39">
            <v>25</v>
          </cell>
          <cell r="E39">
            <v>25.5</v>
          </cell>
          <cell r="G39">
            <v>16.833333333333332</v>
          </cell>
          <cell r="H39">
            <v>4</v>
          </cell>
          <cell r="I39">
            <v>4</v>
          </cell>
          <cell r="J39">
            <v>8</v>
          </cell>
          <cell r="K39">
            <v>24.833333333333332</v>
          </cell>
          <cell r="L39">
            <v>15.5</v>
          </cell>
          <cell r="O39">
            <v>7.5</v>
          </cell>
          <cell r="P39">
            <v>5.5</v>
          </cell>
          <cell r="Q39">
            <v>28.5</v>
          </cell>
          <cell r="R39">
            <v>53.333333333333329</v>
          </cell>
        </row>
        <row r="40">
          <cell r="B40" t="str">
            <v>E022-01-1065/2018</v>
          </cell>
          <cell r="C40" t="str">
            <v>MACHARIA Paul Muchogo</v>
          </cell>
          <cell r="D40">
            <v>19</v>
          </cell>
          <cell r="E40">
            <v>24.5</v>
          </cell>
          <cell r="G40">
            <v>14.5</v>
          </cell>
          <cell r="H40">
            <v>4</v>
          </cell>
          <cell r="I40">
            <v>4.5</v>
          </cell>
          <cell r="J40">
            <v>8.5</v>
          </cell>
          <cell r="K40">
            <v>23</v>
          </cell>
          <cell r="L40">
            <v>26.5</v>
          </cell>
          <cell r="M40">
            <v>15</v>
          </cell>
          <cell r="O40">
            <v>6</v>
          </cell>
          <cell r="Q40">
            <v>47.5</v>
          </cell>
          <cell r="R40">
            <v>70.5</v>
          </cell>
        </row>
        <row r="41">
          <cell r="B41" t="str">
            <v>E022-01-1066/2018</v>
          </cell>
          <cell r="C41" t="str">
            <v>MUTURI Lorna Muthoni</v>
          </cell>
          <cell r="D41">
            <v>24</v>
          </cell>
          <cell r="E41">
            <v>26.5</v>
          </cell>
          <cell r="G41">
            <v>16.833333333333332</v>
          </cell>
          <cell r="H41">
            <v>4</v>
          </cell>
          <cell r="I41">
            <v>4</v>
          </cell>
          <cell r="J41">
            <v>8</v>
          </cell>
          <cell r="K41">
            <v>24.833333333333332</v>
          </cell>
          <cell r="L41">
            <v>28.5</v>
          </cell>
          <cell r="M41">
            <v>18</v>
          </cell>
          <cell r="N41">
            <v>13</v>
          </cell>
          <cell r="Q41">
            <v>59.5</v>
          </cell>
          <cell r="R41">
            <v>84.333333333333329</v>
          </cell>
        </row>
        <row r="42">
          <cell r="B42" t="str">
            <v>E022-01-1067/2018</v>
          </cell>
          <cell r="C42" t="str">
            <v>ONGAYO Aswan Abishai</v>
          </cell>
          <cell r="D42">
            <v>19.5</v>
          </cell>
          <cell r="E42">
            <v>21.5</v>
          </cell>
          <cell r="G42">
            <v>13.666666666666666</v>
          </cell>
          <cell r="H42">
            <v>5</v>
          </cell>
          <cell r="I42">
            <v>4</v>
          </cell>
          <cell r="J42">
            <v>9</v>
          </cell>
          <cell r="K42">
            <v>22.666666666666664</v>
          </cell>
          <cell r="L42">
            <v>8</v>
          </cell>
          <cell r="M42">
            <v>6</v>
          </cell>
          <cell r="N42">
            <v>4</v>
          </cell>
          <cell r="Q42">
            <v>18</v>
          </cell>
          <cell r="R42">
            <v>40.666666666666664</v>
          </cell>
        </row>
        <row r="43">
          <cell r="B43" t="str">
            <v>E022-01-1068/2018</v>
          </cell>
          <cell r="C43" t="str">
            <v>GITHINJI Anthony Kanogo</v>
          </cell>
          <cell r="D43">
            <v>15.5</v>
          </cell>
          <cell r="E43">
            <v>16.5</v>
          </cell>
          <cell r="G43">
            <v>10.666666666666666</v>
          </cell>
          <cell r="H43">
            <v>2</v>
          </cell>
          <cell r="I43">
            <v>4</v>
          </cell>
          <cell r="J43">
            <v>6</v>
          </cell>
          <cell r="K43">
            <v>16.666666666666664</v>
          </cell>
          <cell r="L43">
            <v>17.5</v>
          </cell>
          <cell r="M43">
            <v>19</v>
          </cell>
          <cell r="P43">
            <v>9</v>
          </cell>
          <cell r="Q43">
            <v>45.5</v>
          </cell>
          <cell r="R43">
            <v>62.166666666666664</v>
          </cell>
        </row>
        <row r="44">
          <cell r="B44" t="str">
            <v>E022-01-1069/2018</v>
          </cell>
          <cell r="C44" t="str">
            <v>MUKURI Ephantus Muturi</v>
          </cell>
          <cell r="D44">
            <v>4</v>
          </cell>
          <cell r="E44">
            <v>13</v>
          </cell>
          <cell r="G44">
            <v>5.666666666666667</v>
          </cell>
          <cell r="H44">
            <v>4</v>
          </cell>
          <cell r="I44">
            <v>4</v>
          </cell>
          <cell r="J44">
            <v>8</v>
          </cell>
          <cell r="K44">
            <v>13.666666666666668</v>
          </cell>
          <cell r="L44">
            <v>10</v>
          </cell>
          <cell r="M44">
            <v>9.5</v>
          </cell>
          <cell r="P44">
            <v>8</v>
          </cell>
          <cell r="Q44">
            <v>27.5</v>
          </cell>
          <cell r="R44">
            <v>41.166666666666671</v>
          </cell>
        </row>
        <row r="45">
          <cell r="B45" t="str">
            <v>E022-01-1070/2018</v>
          </cell>
          <cell r="C45" t="str">
            <v>BRIAN Festus</v>
          </cell>
          <cell r="D45">
            <v>12</v>
          </cell>
          <cell r="E45">
            <v>25</v>
          </cell>
          <cell r="G45">
            <v>12.333333333333334</v>
          </cell>
          <cell r="H45">
            <v>3</v>
          </cell>
          <cell r="I45">
            <v>4</v>
          </cell>
          <cell r="J45">
            <v>7</v>
          </cell>
          <cell r="K45">
            <v>19.333333333333336</v>
          </cell>
          <cell r="L45">
            <v>17</v>
          </cell>
          <cell r="M45">
            <v>13</v>
          </cell>
          <cell r="N45">
            <v>14</v>
          </cell>
          <cell r="Q45">
            <v>44</v>
          </cell>
          <cell r="R45">
            <v>63.333333333333336</v>
          </cell>
        </row>
        <row r="46">
          <cell r="B46" t="str">
            <v>E022-01-1071/2018</v>
          </cell>
          <cell r="C46" t="str">
            <v>GATHITU Benson Githutha</v>
          </cell>
          <cell r="D46">
            <v>25</v>
          </cell>
          <cell r="E46">
            <v>23</v>
          </cell>
          <cell r="G46">
            <v>16</v>
          </cell>
          <cell r="H46">
            <v>4</v>
          </cell>
          <cell r="I46">
            <v>3</v>
          </cell>
          <cell r="J46">
            <v>7</v>
          </cell>
          <cell r="K46">
            <v>23</v>
          </cell>
          <cell r="L46">
            <v>20.5</v>
          </cell>
          <cell r="M46">
            <v>16</v>
          </cell>
          <cell r="P46">
            <v>10</v>
          </cell>
          <cell r="Q46">
            <v>46.5</v>
          </cell>
          <cell r="R46">
            <v>69.5</v>
          </cell>
        </row>
        <row r="47">
          <cell r="B47" t="str">
            <v>E022-01-1072/2018</v>
          </cell>
          <cell r="C47" t="str">
            <v>MESSI Joseph Mbayi</v>
          </cell>
          <cell r="D47">
            <v>19</v>
          </cell>
          <cell r="E47">
            <v>11.5</v>
          </cell>
          <cell r="G47">
            <v>10.166666666666666</v>
          </cell>
          <cell r="H47">
            <v>3</v>
          </cell>
          <cell r="I47">
            <v>4.5</v>
          </cell>
          <cell r="J47">
            <v>7.5</v>
          </cell>
          <cell r="K47">
            <v>17.666666666666664</v>
          </cell>
          <cell r="L47">
            <v>10</v>
          </cell>
          <cell r="M47">
            <v>15.5</v>
          </cell>
          <cell r="P47">
            <v>10</v>
          </cell>
          <cell r="Q47">
            <v>35.5</v>
          </cell>
          <cell r="R47">
            <v>53.166666666666664</v>
          </cell>
        </row>
        <row r="48">
          <cell r="B48" t="str">
            <v>E022-01-1073/2018</v>
          </cell>
          <cell r="C48" t="str">
            <v>OCHAKO Mercyline Buyaki</v>
          </cell>
          <cell r="D48">
            <v>10.5</v>
          </cell>
          <cell r="E48">
            <v>24</v>
          </cell>
          <cell r="G48">
            <v>11.5</v>
          </cell>
          <cell r="H48">
            <v>4</v>
          </cell>
          <cell r="I48">
            <v>4</v>
          </cell>
          <cell r="J48">
            <v>8</v>
          </cell>
          <cell r="K48">
            <v>19.5</v>
          </cell>
          <cell r="L48">
            <v>13.5</v>
          </cell>
          <cell r="M48">
            <v>15</v>
          </cell>
          <cell r="N48">
            <v>15</v>
          </cell>
          <cell r="Q48">
            <v>43.5</v>
          </cell>
          <cell r="R48">
            <v>63</v>
          </cell>
        </row>
        <row r="49">
          <cell r="B49" t="str">
            <v>E022-01-1074/2018</v>
          </cell>
          <cell r="C49" t="str">
            <v>SHANZA Allan Ogude</v>
          </cell>
          <cell r="D49">
            <v>17.5</v>
          </cell>
          <cell r="E49">
            <v>24.5</v>
          </cell>
          <cell r="G49">
            <v>14</v>
          </cell>
          <cell r="H49">
            <v>2</v>
          </cell>
          <cell r="I49">
            <v>4</v>
          </cell>
          <cell r="J49">
            <v>6</v>
          </cell>
          <cell r="K49">
            <v>20</v>
          </cell>
          <cell r="L49">
            <v>25</v>
          </cell>
          <cell r="M49">
            <v>14</v>
          </cell>
          <cell r="N49">
            <v>17</v>
          </cell>
          <cell r="Q49">
            <v>56</v>
          </cell>
          <cell r="R49">
            <v>76</v>
          </cell>
        </row>
        <row r="50">
          <cell r="B50" t="str">
            <v>E022-01-1075/2018</v>
          </cell>
          <cell r="C50" t="str">
            <v>KIPTOO Brian</v>
          </cell>
          <cell r="D50">
            <v>17.5</v>
          </cell>
          <cell r="E50">
            <v>13.5</v>
          </cell>
          <cell r="G50">
            <v>10.333333333333334</v>
          </cell>
          <cell r="H50">
            <v>3.5</v>
          </cell>
          <cell r="I50">
            <v>3.5</v>
          </cell>
          <cell r="J50">
            <v>7</v>
          </cell>
          <cell r="K50">
            <v>17.333333333333336</v>
          </cell>
          <cell r="L50">
            <v>13</v>
          </cell>
          <cell r="M50">
            <v>2</v>
          </cell>
          <cell r="N50">
            <v>9</v>
          </cell>
          <cell r="Q50">
            <v>24</v>
          </cell>
          <cell r="R50">
            <v>41.333333333333336</v>
          </cell>
        </row>
        <row r="51">
          <cell r="B51" t="str">
            <v>E022-01-1076/2018</v>
          </cell>
          <cell r="C51" t="str">
            <v>KIPKURUI Franklyn</v>
          </cell>
          <cell r="D51">
            <v>15.5</v>
          </cell>
          <cell r="E51">
            <v>22.5</v>
          </cell>
          <cell r="G51">
            <v>12.666666666666666</v>
          </cell>
          <cell r="H51">
            <v>4</v>
          </cell>
          <cell r="I51">
            <v>4.5</v>
          </cell>
          <cell r="J51">
            <v>8.5</v>
          </cell>
          <cell r="K51">
            <v>21.166666666666664</v>
          </cell>
          <cell r="L51">
            <v>14.5</v>
          </cell>
          <cell r="M51">
            <v>7</v>
          </cell>
          <cell r="P51">
            <v>8</v>
          </cell>
          <cell r="Q51">
            <v>29.5</v>
          </cell>
          <cell r="R51">
            <v>50.666666666666664</v>
          </cell>
        </row>
        <row r="52">
          <cell r="B52" t="str">
            <v>E022-01-1077/2018</v>
          </cell>
          <cell r="C52" t="str">
            <v>NG'ANG'A Francis Ngugi</v>
          </cell>
          <cell r="D52">
            <v>11</v>
          </cell>
          <cell r="E52">
            <v>5</v>
          </cell>
          <cell r="G52">
            <v>5.333333333333333</v>
          </cell>
          <cell r="H52">
            <v>2</v>
          </cell>
          <cell r="I52">
            <v>4</v>
          </cell>
          <cell r="J52">
            <v>6</v>
          </cell>
          <cell r="K52">
            <v>11.333333333333332</v>
          </cell>
          <cell r="L52">
            <v>11</v>
          </cell>
          <cell r="M52">
            <v>1</v>
          </cell>
          <cell r="O52">
            <v>0</v>
          </cell>
          <cell r="Q52">
            <v>12</v>
          </cell>
          <cell r="R52">
            <v>23.333333333333332</v>
          </cell>
        </row>
        <row r="53">
          <cell r="B53" t="str">
            <v>E022-01-1078/2018</v>
          </cell>
          <cell r="C53" t="str">
            <v>NJUGUNA Claire Wambui</v>
          </cell>
          <cell r="D53">
            <v>14.5</v>
          </cell>
          <cell r="E53">
            <v>18.5</v>
          </cell>
          <cell r="G53">
            <v>11</v>
          </cell>
          <cell r="H53">
            <v>3</v>
          </cell>
          <cell r="I53">
            <v>4</v>
          </cell>
          <cell r="J53">
            <v>7</v>
          </cell>
          <cell r="K53">
            <v>18</v>
          </cell>
          <cell r="L53">
            <v>13</v>
          </cell>
          <cell r="M53">
            <v>11</v>
          </cell>
          <cell r="P53">
            <v>8</v>
          </cell>
          <cell r="Q53">
            <v>32</v>
          </cell>
          <cell r="R53">
            <v>50</v>
          </cell>
        </row>
        <row r="54">
          <cell r="B54" t="str">
            <v>E022-01-1079/2018</v>
          </cell>
          <cell r="C54" t="str">
            <v>MUKIRI Ian Ndungu</v>
          </cell>
          <cell r="D54">
            <v>21</v>
          </cell>
          <cell r="E54">
            <v>9</v>
          </cell>
          <cell r="G54">
            <v>10</v>
          </cell>
          <cell r="H54">
            <v>4</v>
          </cell>
          <cell r="I54">
            <v>4.5</v>
          </cell>
          <cell r="J54">
            <v>8.5</v>
          </cell>
          <cell r="K54">
            <v>18.5</v>
          </cell>
          <cell r="L54">
            <v>8.5</v>
          </cell>
          <cell r="M54">
            <v>14</v>
          </cell>
          <cell r="N54">
            <v>13</v>
          </cell>
          <cell r="Q54">
            <v>35.5</v>
          </cell>
          <cell r="R54">
            <v>54</v>
          </cell>
        </row>
        <row r="55">
          <cell r="B55" t="str">
            <v>E022-01-1080/2018</v>
          </cell>
          <cell r="C55" t="str">
            <v>KIPYEGON Mark</v>
          </cell>
          <cell r="D55">
            <v>14</v>
          </cell>
          <cell r="E55">
            <v>6.5</v>
          </cell>
          <cell r="G55">
            <v>6.833333333333333</v>
          </cell>
          <cell r="H55">
            <v>2</v>
          </cell>
          <cell r="I55">
            <v>4</v>
          </cell>
          <cell r="J55">
            <v>6</v>
          </cell>
          <cell r="K55">
            <v>12.833333333333332</v>
          </cell>
          <cell r="L55">
            <v>7.5</v>
          </cell>
          <cell r="M55">
            <v>5</v>
          </cell>
          <cell r="N55">
            <v>3</v>
          </cell>
          <cell r="Q55">
            <v>15.5</v>
          </cell>
          <cell r="R55">
            <v>28.333333333333332</v>
          </cell>
        </row>
        <row r="56">
          <cell r="B56" t="str">
            <v>E022-01-1081/2018</v>
          </cell>
          <cell r="C56" t="str">
            <v>KIOGORA Ntinyari Esther</v>
          </cell>
          <cell r="D56">
            <v>10.5</v>
          </cell>
          <cell r="E56">
            <v>16.5</v>
          </cell>
          <cell r="G56">
            <v>9</v>
          </cell>
          <cell r="H56">
            <v>2</v>
          </cell>
          <cell r="I56">
            <v>4.5</v>
          </cell>
          <cell r="J56">
            <v>6.5</v>
          </cell>
          <cell r="K56">
            <v>15.5</v>
          </cell>
          <cell r="L56">
            <v>12</v>
          </cell>
          <cell r="N56">
            <v>14</v>
          </cell>
          <cell r="P56">
            <v>6</v>
          </cell>
          <cell r="Q56">
            <v>32</v>
          </cell>
          <cell r="R56">
            <v>47.5</v>
          </cell>
        </row>
        <row r="57">
          <cell r="B57" t="str">
            <v>E022-01-1082/2018</v>
          </cell>
          <cell r="C57" t="str">
            <v>MARIMBET Kevin Pere</v>
          </cell>
          <cell r="D57">
            <v>23</v>
          </cell>
          <cell r="E57">
            <v>28</v>
          </cell>
          <cell r="G57">
            <v>17</v>
          </cell>
          <cell r="H57">
            <v>3</v>
          </cell>
          <cell r="I57">
            <v>4</v>
          </cell>
          <cell r="J57">
            <v>7</v>
          </cell>
          <cell r="K57">
            <v>24</v>
          </cell>
          <cell r="L57">
            <v>24</v>
          </cell>
          <cell r="M57">
            <v>11</v>
          </cell>
          <cell r="N57">
            <v>13</v>
          </cell>
          <cell r="Q57">
            <v>48</v>
          </cell>
          <cell r="R57">
            <v>72</v>
          </cell>
        </row>
        <row r="58">
          <cell r="B58" t="str">
            <v>E022-01-1083/2018</v>
          </cell>
          <cell r="C58" t="str">
            <v>ACHIENG Felix Ouma</v>
          </cell>
          <cell r="D58">
            <v>16</v>
          </cell>
          <cell r="E58">
            <v>11</v>
          </cell>
          <cell r="G58">
            <v>9</v>
          </cell>
          <cell r="H58">
            <v>2.5</v>
          </cell>
          <cell r="I58">
            <v>3.5</v>
          </cell>
          <cell r="J58">
            <v>6</v>
          </cell>
          <cell r="K58">
            <v>15</v>
          </cell>
          <cell r="L58">
            <v>11.5</v>
          </cell>
          <cell r="M58">
            <v>10</v>
          </cell>
          <cell r="P58">
            <v>6.5</v>
          </cell>
          <cell r="Q58">
            <v>28</v>
          </cell>
          <cell r="R58">
            <v>43</v>
          </cell>
        </row>
        <row r="59">
          <cell r="B59" t="str">
            <v>E022-01-1084/2018</v>
          </cell>
          <cell r="C59" t="str">
            <v>KIPLAGAT Kipkosgei Titus</v>
          </cell>
          <cell r="D59">
            <v>13</v>
          </cell>
          <cell r="E59">
            <v>18</v>
          </cell>
          <cell r="G59">
            <v>10.333333333333334</v>
          </cell>
          <cell r="H59">
            <v>4.5</v>
          </cell>
          <cell r="I59">
            <v>4.5</v>
          </cell>
          <cell r="J59">
            <v>9</v>
          </cell>
          <cell r="K59">
            <v>19.333333333333336</v>
          </cell>
          <cell r="L59">
            <v>17.5</v>
          </cell>
          <cell r="M59">
            <v>19</v>
          </cell>
          <cell r="O59">
            <v>11</v>
          </cell>
          <cell r="Q59">
            <v>47.5</v>
          </cell>
          <cell r="R59">
            <v>66.833333333333343</v>
          </cell>
        </row>
        <row r="60">
          <cell r="B60" t="str">
            <v>E022-01-1085/2018</v>
          </cell>
          <cell r="C60" t="str">
            <v>MBUGUA Joseph Kiarie</v>
          </cell>
          <cell r="D60">
            <v>15</v>
          </cell>
          <cell r="E60">
            <v>14</v>
          </cell>
          <cell r="G60">
            <v>9.6666666666666661</v>
          </cell>
          <cell r="H60">
            <v>4</v>
          </cell>
          <cell r="I60">
            <v>4.5</v>
          </cell>
          <cell r="J60">
            <v>8.5</v>
          </cell>
          <cell r="K60">
            <v>18.166666666666664</v>
          </cell>
          <cell r="L60">
            <v>9</v>
          </cell>
          <cell r="N60">
            <v>11</v>
          </cell>
          <cell r="O60">
            <v>5.5</v>
          </cell>
          <cell r="Q60">
            <v>25.5</v>
          </cell>
          <cell r="R60">
            <v>43.666666666666664</v>
          </cell>
        </row>
        <row r="61">
          <cell r="B61" t="str">
            <v>E022-01-1086/2018</v>
          </cell>
          <cell r="C61" t="str">
            <v>MWAGHADI Brian Nelson</v>
          </cell>
          <cell r="D61">
            <v>20</v>
          </cell>
          <cell r="E61">
            <v>11</v>
          </cell>
          <cell r="G61">
            <v>10.333333333333334</v>
          </cell>
          <cell r="H61">
            <v>2</v>
          </cell>
          <cell r="I61">
            <v>4</v>
          </cell>
          <cell r="J61">
            <v>6</v>
          </cell>
          <cell r="K61">
            <v>16.333333333333336</v>
          </cell>
          <cell r="L61">
            <v>13</v>
          </cell>
          <cell r="M61">
            <v>18</v>
          </cell>
          <cell r="O61">
            <v>4.5</v>
          </cell>
          <cell r="Q61">
            <v>35.5</v>
          </cell>
          <cell r="R61">
            <v>51.833333333333336</v>
          </cell>
        </row>
        <row r="62">
          <cell r="B62" t="str">
            <v>E022-01-1087/2018</v>
          </cell>
          <cell r="C62" t="str">
            <v>MUTUA Humphrey Muasya</v>
          </cell>
          <cell r="D62">
            <v>7.5</v>
          </cell>
          <cell r="E62">
            <v>9</v>
          </cell>
          <cell r="G62">
            <v>5.5</v>
          </cell>
          <cell r="H62">
            <v>2.5</v>
          </cell>
          <cell r="I62">
            <v>4</v>
          </cell>
          <cell r="J62">
            <v>6.5</v>
          </cell>
          <cell r="K62">
            <v>12</v>
          </cell>
          <cell r="L62">
            <v>7.5</v>
          </cell>
          <cell r="M62">
            <v>1</v>
          </cell>
          <cell r="N62">
            <v>4</v>
          </cell>
          <cell r="Q62">
            <v>12.5</v>
          </cell>
          <cell r="R62">
            <v>24.5</v>
          </cell>
        </row>
        <row r="63">
          <cell r="B63" t="str">
            <v>E022-01-1088/2018</v>
          </cell>
          <cell r="C63" t="str">
            <v>DERRICK Erick Obaso</v>
          </cell>
        </row>
        <row r="64">
          <cell r="B64" t="str">
            <v>E022-01-1089/2018</v>
          </cell>
          <cell r="C64" t="str">
            <v>LEEHANEY George</v>
          </cell>
          <cell r="D64">
            <v>2.5</v>
          </cell>
          <cell r="E64">
            <v>15</v>
          </cell>
          <cell r="G64">
            <v>5.833333333333333</v>
          </cell>
          <cell r="H64">
            <v>3</v>
          </cell>
          <cell r="I64">
            <v>4</v>
          </cell>
          <cell r="J64">
            <v>7</v>
          </cell>
          <cell r="K64">
            <v>12.833333333333332</v>
          </cell>
          <cell r="L64">
            <v>9</v>
          </cell>
          <cell r="M64">
            <v>12</v>
          </cell>
          <cell r="N64">
            <v>9</v>
          </cell>
          <cell r="Q64">
            <v>30</v>
          </cell>
          <cell r="R64">
            <v>42.833333333333329</v>
          </cell>
        </row>
        <row r="65">
          <cell r="B65" t="str">
            <v>E022-01-1090/2018</v>
          </cell>
          <cell r="C65" t="str">
            <v>ASIAGO Nyambaka Kelvin</v>
          </cell>
          <cell r="D65">
            <v>16.5</v>
          </cell>
          <cell r="E65">
            <v>10</v>
          </cell>
          <cell r="G65">
            <v>8.8333333333333339</v>
          </cell>
          <cell r="H65">
            <v>2</v>
          </cell>
          <cell r="I65">
            <v>3</v>
          </cell>
          <cell r="J65">
            <v>5</v>
          </cell>
          <cell r="K65">
            <v>13.833333333333334</v>
          </cell>
          <cell r="L65">
            <v>6.5</v>
          </cell>
          <cell r="M65">
            <v>1</v>
          </cell>
          <cell r="O65">
            <v>0</v>
          </cell>
          <cell r="Q65">
            <v>7.5</v>
          </cell>
          <cell r="R65">
            <v>21.333333333333336</v>
          </cell>
        </row>
        <row r="66">
          <cell r="B66" t="str">
            <v>E022-01-1091/2018</v>
          </cell>
          <cell r="C66" t="str">
            <v>KARIUKI Daniel Njau</v>
          </cell>
          <cell r="D66">
            <v>7</v>
          </cell>
          <cell r="E66">
            <v>25</v>
          </cell>
          <cell r="G66">
            <v>10.666666666666666</v>
          </cell>
          <cell r="H66">
            <v>3</v>
          </cell>
          <cell r="I66">
            <v>4.5</v>
          </cell>
          <cell r="J66">
            <v>7.5</v>
          </cell>
          <cell r="K66">
            <v>18.166666666666664</v>
          </cell>
          <cell r="L66">
            <v>12.5</v>
          </cell>
          <cell r="N66">
            <v>17.5</v>
          </cell>
          <cell r="O66">
            <v>7</v>
          </cell>
          <cell r="Q66">
            <v>37</v>
          </cell>
          <cell r="R66">
            <v>55.166666666666664</v>
          </cell>
        </row>
        <row r="67">
          <cell r="B67" t="str">
            <v>E022-01-1092/2018</v>
          </cell>
          <cell r="C67" t="str">
            <v>RAWAKA Andrew J Apwoka</v>
          </cell>
          <cell r="D67">
            <v>16.5</v>
          </cell>
          <cell r="E67">
            <v>11.5</v>
          </cell>
          <cell r="G67">
            <v>9.3333333333333339</v>
          </cell>
          <cell r="H67">
            <v>4</v>
          </cell>
          <cell r="I67">
            <v>4</v>
          </cell>
          <cell r="J67">
            <v>8</v>
          </cell>
          <cell r="K67">
            <v>17.333333333333336</v>
          </cell>
          <cell r="L67">
            <v>10.5</v>
          </cell>
          <cell r="M67">
            <v>14.5</v>
          </cell>
          <cell r="N67">
            <v>11.5</v>
          </cell>
          <cell r="Q67">
            <v>36.5</v>
          </cell>
          <cell r="R67">
            <v>53.833333333333336</v>
          </cell>
        </row>
        <row r="68">
          <cell r="B68" t="str">
            <v>E022-01-1093/2018</v>
          </cell>
          <cell r="C68" t="str">
            <v>OANDA Gavin Gisemba</v>
          </cell>
        </row>
        <row r="69">
          <cell r="B69" t="str">
            <v>E022-01-1094/2018</v>
          </cell>
          <cell r="C69" t="str">
            <v>KEMBOI Collins Kipchirchir</v>
          </cell>
          <cell r="D69">
            <v>16</v>
          </cell>
          <cell r="E69">
            <v>13.5</v>
          </cell>
          <cell r="G69">
            <v>9.8333333333333339</v>
          </cell>
          <cell r="H69">
            <v>4.5</v>
          </cell>
          <cell r="I69">
            <v>4</v>
          </cell>
          <cell r="J69">
            <v>8.5</v>
          </cell>
          <cell r="K69">
            <v>18.333333333333336</v>
          </cell>
          <cell r="L69">
            <v>9.5</v>
          </cell>
          <cell r="N69">
            <v>10</v>
          </cell>
          <cell r="P69">
            <v>3</v>
          </cell>
          <cell r="Q69">
            <v>22.5</v>
          </cell>
          <cell r="R69">
            <v>40.833333333333336</v>
          </cell>
        </row>
        <row r="70">
          <cell r="B70" t="str">
            <v>E022-01-1095/2018</v>
          </cell>
          <cell r="C70" t="str">
            <v>KIBET Brian</v>
          </cell>
          <cell r="D70">
            <v>3</v>
          </cell>
          <cell r="E70">
            <v>4.5</v>
          </cell>
          <cell r="G70">
            <v>2.5</v>
          </cell>
          <cell r="H70">
            <v>4.5</v>
          </cell>
          <cell r="I70">
            <v>4.5</v>
          </cell>
          <cell r="J70">
            <v>9</v>
          </cell>
          <cell r="K70">
            <v>11.5</v>
          </cell>
          <cell r="L70">
            <v>4</v>
          </cell>
          <cell r="M70">
            <v>0.5</v>
          </cell>
          <cell r="N70">
            <v>5</v>
          </cell>
          <cell r="Q70">
            <v>9.5</v>
          </cell>
          <cell r="R70">
            <v>21</v>
          </cell>
        </row>
        <row r="71">
          <cell r="B71" t="str">
            <v>E022-01-1096/2018</v>
          </cell>
          <cell r="C71" t="str">
            <v>OTHIENO Jacob Magina</v>
          </cell>
          <cell r="D71">
            <v>16</v>
          </cell>
          <cell r="E71">
            <v>15.5</v>
          </cell>
          <cell r="G71">
            <v>10.5</v>
          </cell>
          <cell r="H71">
            <v>2</v>
          </cell>
          <cell r="I71">
            <v>4</v>
          </cell>
          <cell r="J71">
            <v>6</v>
          </cell>
          <cell r="K71">
            <v>16.5</v>
          </cell>
          <cell r="L71">
            <v>7</v>
          </cell>
          <cell r="M71">
            <v>14</v>
          </cell>
          <cell r="P71">
            <v>3.5</v>
          </cell>
          <cell r="Q71">
            <v>24.5</v>
          </cell>
          <cell r="R71">
            <v>41</v>
          </cell>
        </row>
        <row r="72">
          <cell r="B72" t="str">
            <v>E022-01-1097/2018</v>
          </cell>
          <cell r="C72" t="str">
            <v>KUNG U J Gakonya</v>
          </cell>
          <cell r="D72">
            <v>4</v>
          </cell>
          <cell r="E72">
            <v>1.5</v>
          </cell>
          <cell r="G72">
            <v>1.8333333333333333</v>
          </cell>
          <cell r="H72">
            <v>2</v>
          </cell>
          <cell r="I72">
            <v>4.5</v>
          </cell>
          <cell r="J72">
            <v>6.5</v>
          </cell>
          <cell r="K72">
            <v>8.3333333333333339</v>
          </cell>
          <cell r="L72">
            <v>8</v>
          </cell>
          <cell r="M72">
            <v>1</v>
          </cell>
          <cell r="N72">
            <v>3</v>
          </cell>
          <cell r="Q72">
            <v>12</v>
          </cell>
          <cell r="R72">
            <v>20.333333333333336</v>
          </cell>
        </row>
        <row r="73">
          <cell r="B73" t="str">
            <v>E022-01-1098/2018</v>
          </cell>
          <cell r="C73" t="str">
            <v>MUGWE John Njoroge</v>
          </cell>
          <cell r="D73">
            <v>20</v>
          </cell>
          <cell r="E73">
            <v>13.5</v>
          </cell>
          <cell r="G73">
            <v>11.166666666666666</v>
          </cell>
          <cell r="H73">
            <v>5</v>
          </cell>
          <cell r="I73">
            <v>4</v>
          </cell>
          <cell r="J73">
            <v>9</v>
          </cell>
          <cell r="K73">
            <v>20.166666666666664</v>
          </cell>
          <cell r="L73">
            <v>24</v>
          </cell>
          <cell r="M73">
            <v>15</v>
          </cell>
          <cell r="N73">
            <v>14</v>
          </cell>
          <cell r="Q73">
            <v>53</v>
          </cell>
          <cell r="R73">
            <v>73.166666666666657</v>
          </cell>
        </row>
        <row r="74">
          <cell r="B74" t="str">
            <v>E022-01-1099/2018</v>
          </cell>
          <cell r="C74" t="str">
            <v>WAIRIMU  Everlyn Wanjiku</v>
          </cell>
          <cell r="D74">
            <v>13</v>
          </cell>
          <cell r="E74">
            <v>15</v>
          </cell>
          <cell r="G74">
            <v>9.3333333333333339</v>
          </cell>
          <cell r="H74">
            <v>4</v>
          </cell>
          <cell r="I74">
            <v>4</v>
          </cell>
          <cell r="J74">
            <v>8</v>
          </cell>
          <cell r="K74">
            <v>17.333333333333336</v>
          </cell>
          <cell r="R74">
            <v>17.333333333333336</v>
          </cell>
        </row>
        <row r="75">
          <cell r="B75" t="str">
            <v>E022-01-1100/2018</v>
          </cell>
          <cell r="C75" t="str">
            <v>WANJALA Barasa Levy</v>
          </cell>
          <cell r="D75">
            <v>10.5</v>
          </cell>
          <cell r="E75">
            <v>15.5</v>
          </cell>
          <cell r="G75">
            <v>8.6666666666666661</v>
          </cell>
          <cell r="H75">
            <v>3</v>
          </cell>
          <cell r="I75">
            <v>4</v>
          </cell>
          <cell r="J75">
            <v>7</v>
          </cell>
          <cell r="K75">
            <v>15.666666666666666</v>
          </cell>
          <cell r="L75">
            <v>6.5</v>
          </cell>
          <cell r="N75">
            <v>10.5</v>
          </cell>
          <cell r="O75">
            <v>7.5</v>
          </cell>
          <cell r="Q75">
            <v>24.5</v>
          </cell>
          <cell r="R75">
            <v>40.166666666666664</v>
          </cell>
        </row>
        <row r="76">
          <cell r="B76" t="str">
            <v>E022-01-1101/2018</v>
          </cell>
          <cell r="C76" t="str">
            <v>THINDIU Keely Njoroge</v>
          </cell>
          <cell r="D76">
            <v>11</v>
          </cell>
          <cell r="E76">
            <v>19.5</v>
          </cell>
          <cell r="G76">
            <v>10.166666666666666</v>
          </cell>
          <cell r="H76">
            <v>2.5</v>
          </cell>
          <cell r="I76">
            <v>3</v>
          </cell>
          <cell r="J76">
            <v>5.5</v>
          </cell>
          <cell r="K76">
            <v>15.666666666666666</v>
          </cell>
          <cell r="L76">
            <v>15.5</v>
          </cell>
          <cell r="M76">
            <v>16</v>
          </cell>
          <cell r="O76">
            <v>7.5</v>
          </cell>
          <cell r="Q76">
            <v>39</v>
          </cell>
          <cell r="R76">
            <v>54.666666666666664</v>
          </cell>
        </row>
        <row r="77">
          <cell r="B77" t="str">
            <v>E022-01-1102/2018</v>
          </cell>
          <cell r="C77" t="str">
            <v>KANYI Carson Wanjohi</v>
          </cell>
          <cell r="D77">
            <v>10</v>
          </cell>
          <cell r="E77">
            <v>10.5</v>
          </cell>
          <cell r="G77">
            <v>6.833333333333333</v>
          </cell>
          <cell r="H77">
            <v>3</v>
          </cell>
          <cell r="I77">
            <v>4</v>
          </cell>
          <cell r="J77">
            <v>7</v>
          </cell>
          <cell r="K77">
            <v>13.833333333333332</v>
          </cell>
          <cell r="L77">
            <v>9</v>
          </cell>
          <cell r="M77">
            <v>9</v>
          </cell>
          <cell r="O77">
            <v>2</v>
          </cell>
          <cell r="Q77">
            <v>20</v>
          </cell>
          <cell r="R77">
            <v>33.833333333333329</v>
          </cell>
        </row>
        <row r="78">
          <cell r="B78" t="str">
            <v>E022-01-1169/2018</v>
          </cell>
          <cell r="C78" t="str">
            <v xml:space="preserve">NGANGA Joseph Mwangi </v>
          </cell>
          <cell r="D78">
            <v>14.5</v>
          </cell>
          <cell r="E78">
            <v>15</v>
          </cell>
          <cell r="G78">
            <v>9.8333333333333339</v>
          </cell>
          <cell r="H78">
            <v>4</v>
          </cell>
          <cell r="I78">
            <v>4.5</v>
          </cell>
          <cell r="J78">
            <v>8.5</v>
          </cell>
          <cell r="K78">
            <v>18.333333333333336</v>
          </cell>
          <cell r="L78">
            <v>13.5</v>
          </cell>
          <cell r="O78">
            <v>5</v>
          </cell>
          <cell r="P78">
            <v>4</v>
          </cell>
          <cell r="Q78">
            <v>22.5</v>
          </cell>
          <cell r="R78">
            <v>40.833333333333336</v>
          </cell>
        </row>
        <row r="79">
          <cell r="B79" t="str">
            <v>E022-01-1283/2018</v>
          </cell>
          <cell r="C79" t="str">
            <v xml:space="preserve">KIPKIRUI Paul </v>
          </cell>
          <cell r="D79">
            <v>18.5</v>
          </cell>
          <cell r="E79">
            <v>14.5</v>
          </cell>
          <cell r="G79">
            <v>11</v>
          </cell>
          <cell r="H79">
            <v>3.5</v>
          </cell>
          <cell r="I79">
            <v>4</v>
          </cell>
          <cell r="J79">
            <v>7.5</v>
          </cell>
          <cell r="K79">
            <v>18.5</v>
          </cell>
          <cell r="L79">
            <v>10.5</v>
          </cell>
          <cell r="N79">
            <v>17</v>
          </cell>
          <cell r="P79">
            <v>5.5</v>
          </cell>
          <cell r="Q79">
            <v>33</v>
          </cell>
          <cell r="R79">
            <v>51.5</v>
          </cell>
        </row>
        <row r="80">
          <cell r="B80" t="str">
            <v>E022-01-1412/2018</v>
          </cell>
          <cell r="C80" t="str">
            <v xml:space="preserve">MOMANYI Silvester Omwaga </v>
          </cell>
          <cell r="D80">
            <v>19</v>
          </cell>
          <cell r="E80">
            <v>23.5</v>
          </cell>
          <cell r="G80">
            <v>14.166666666666666</v>
          </cell>
          <cell r="H80">
            <v>5</v>
          </cell>
          <cell r="I80">
            <v>4</v>
          </cell>
          <cell r="J80">
            <v>9</v>
          </cell>
          <cell r="K80">
            <v>23.166666666666664</v>
          </cell>
          <cell r="L80">
            <v>15.5</v>
          </cell>
          <cell r="M80">
            <v>8</v>
          </cell>
          <cell r="N80">
            <v>11</v>
          </cell>
          <cell r="Q80">
            <v>34.5</v>
          </cell>
          <cell r="R80">
            <v>57.666666666666664</v>
          </cell>
        </row>
        <row r="81">
          <cell r="B81" t="str">
            <v>E022-01-1473/2018</v>
          </cell>
          <cell r="C81" t="str">
            <v>MWORIA Vincent Mwenda</v>
          </cell>
          <cell r="D81">
            <v>24.5</v>
          </cell>
          <cell r="E81">
            <v>22.5</v>
          </cell>
          <cell r="G81">
            <v>15.666666666666666</v>
          </cell>
          <cell r="H81">
            <v>4</v>
          </cell>
          <cell r="I81">
            <v>4</v>
          </cell>
          <cell r="J81">
            <v>8</v>
          </cell>
          <cell r="K81">
            <v>23.666666666666664</v>
          </cell>
          <cell r="L81">
            <v>19.5</v>
          </cell>
          <cell r="M81">
            <v>13.5</v>
          </cell>
          <cell r="P81">
            <v>14</v>
          </cell>
          <cell r="Q81">
            <v>47</v>
          </cell>
          <cell r="R81">
            <v>70.666666666666657</v>
          </cell>
        </row>
        <row r="82">
          <cell r="B82" t="str">
            <v>E022-01-1475/2018</v>
          </cell>
          <cell r="C82" t="str">
            <v>KIARA Brian Mugambi</v>
          </cell>
          <cell r="D82">
            <v>16</v>
          </cell>
          <cell r="E82">
            <v>5.5</v>
          </cell>
          <cell r="G82">
            <v>7.166666666666667</v>
          </cell>
          <cell r="H82">
            <v>5</v>
          </cell>
          <cell r="I82">
            <v>3</v>
          </cell>
          <cell r="J82">
            <v>8</v>
          </cell>
          <cell r="K82">
            <v>15.166666666666668</v>
          </cell>
          <cell r="L82">
            <v>9</v>
          </cell>
          <cell r="M82">
            <v>7</v>
          </cell>
          <cell r="N82">
            <v>10</v>
          </cell>
          <cell r="Q82">
            <v>26</v>
          </cell>
          <cell r="R82">
            <v>41.166666666666671</v>
          </cell>
        </row>
        <row r="83">
          <cell r="B83" t="str">
            <v>E022-01-1486/2018</v>
          </cell>
          <cell r="C83" t="str">
            <v>GIBSON Victor Ian</v>
          </cell>
          <cell r="D83">
            <v>6.5</v>
          </cell>
          <cell r="E83">
            <v>10</v>
          </cell>
          <cell r="G83">
            <v>5.5</v>
          </cell>
          <cell r="H83">
            <v>2</v>
          </cell>
          <cell r="I83">
            <v>4.5</v>
          </cell>
          <cell r="J83">
            <v>6.5</v>
          </cell>
          <cell r="K83">
            <v>12</v>
          </cell>
          <cell r="L83">
            <v>10</v>
          </cell>
          <cell r="N83">
            <v>2</v>
          </cell>
          <cell r="P83">
            <v>8</v>
          </cell>
          <cell r="Q83">
            <v>20</v>
          </cell>
          <cell r="R83">
            <v>32</v>
          </cell>
        </row>
        <row r="84">
          <cell r="B84" t="str">
            <v>E022-01-1537/2018</v>
          </cell>
          <cell r="D84">
            <v>10.5</v>
          </cell>
          <cell r="G84">
            <v>3.5</v>
          </cell>
          <cell r="H84">
            <v>3.5</v>
          </cell>
          <cell r="I84">
            <v>4</v>
          </cell>
          <cell r="J84">
            <v>7.5</v>
          </cell>
          <cell r="K84">
            <v>11</v>
          </cell>
          <cell r="Q84">
            <v>0</v>
          </cell>
          <cell r="R84">
            <v>11</v>
          </cell>
        </row>
        <row r="85">
          <cell r="B85" t="str">
            <v>E022-01-1539/2018</v>
          </cell>
          <cell r="C85" t="str">
            <v>MWANGI Luke Victor</v>
          </cell>
          <cell r="D85">
            <v>14</v>
          </cell>
          <cell r="E85">
            <v>13</v>
          </cell>
          <cell r="G85">
            <v>9</v>
          </cell>
          <cell r="H85">
            <v>3.5</v>
          </cell>
          <cell r="I85">
            <v>3</v>
          </cell>
          <cell r="J85">
            <v>6.5</v>
          </cell>
          <cell r="K85">
            <v>15.5</v>
          </cell>
          <cell r="L85">
            <v>12</v>
          </cell>
          <cell r="M85">
            <v>13</v>
          </cell>
          <cell r="N85">
            <v>4</v>
          </cell>
          <cell r="Q85">
            <v>29</v>
          </cell>
          <cell r="R85">
            <v>44.5</v>
          </cell>
        </row>
        <row r="86">
          <cell r="B86" t="str">
            <v>E022-01-1566/2018</v>
          </cell>
          <cell r="C86" t="str">
            <v>MUIRURI Vivian Wanjiru</v>
          </cell>
          <cell r="D86">
            <v>14</v>
          </cell>
          <cell r="E86">
            <v>16.5</v>
          </cell>
          <cell r="G86">
            <v>10.166666666666666</v>
          </cell>
          <cell r="H86">
            <v>3</v>
          </cell>
          <cell r="I86">
            <v>4.5</v>
          </cell>
          <cell r="J86">
            <v>7.5</v>
          </cell>
          <cell r="K86">
            <v>17.666666666666664</v>
          </cell>
          <cell r="L86">
            <v>12.5</v>
          </cell>
          <cell r="M86">
            <v>3</v>
          </cell>
          <cell r="P86">
            <v>3</v>
          </cell>
          <cell r="Q86">
            <v>18.5</v>
          </cell>
          <cell r="R86">
            <v>36.166666666666664</v>
          </cell>
        </row>
        <row r="87">
          <cell r="B87" t="str">
            <v>E022-01-1753/2017</v>
          </cell>
          <cell r="C87" t="str">
            <v>CHEPKIRUI Janet</v>
          </cell>
          <cell r="D87">
            <v>23</v>
          </cell>
          <cell r="E87">
            <v>24</v>
          </cell>
          <cell r="G87">
            <v>15.666666666666666</v>
          </cell>
          <cell r="H87">
            <v>4.5</v>
          </cell>
          <cell r="I87">
            <v>4</v>
          </cell>
          <cell r="J87">
            <v>8.5</v>
          </cell>
          <cell r="K87">
            <v>24.166666666666664</v>
          </cell>
          <cell r="L87">
            <v>25</v>
          </cell>
          <cell r="N87">
            <v>16</v>
          </cell>
          <cell r="P87">
            <v>14</v>
          </cell>
          <cell r="Q87">
            <v>55</v>
          </cell>
          <cell r="R87">
            <v>79.166666666666657</v>
          </cell>
        </row>
        <row r="88">
          <cell r="B88" t="str">
            <v>E022-01-1755/2018</v>
          </cell>
          <cell r="C88" t="str">
            <v xml:space="preserve">WANJOHI Quinton Muriuki </v>
          </cell>
          <cell r="D88">
            <v>3</v>
          </cell>
          <cell r="E88">
            <v>1</v>
          </cell>
          <cell r="G88">
            <v>1.3333333333333333</v>
          </cell>
          <cell r="H88">
            <v>3.5</v>
          </cell>
          <cell r="I88">
            <v>3</v>
          </cell>
          <cell r="J88">
            <v>6.5</v>
          </cell>
          <cell r="K88">
            <v>7.833333333333333</v>
          </cell>
          <cell r="R88">
            <v>7.833333333333333</v>
          </cell>
        </row>
        <row r="89">
          <cell r="B89" t="str">
            <v>E022-01-1757/2018</v>
          </cell>
          <cell r="C89" t="str">
            <v xml:space="preserve">ORINA Dorothy Kwamboka </v>
          </cell>
          <cell r="D89">
            <v>17</v>
          </cell>
          <cell r="E89">
            <v>27.5</v>
          </cell>
          <cell r="G89">
            <v>14.833333333333334</v>
          </cell>
          <cell r="H89">
            <v>4.5</v>
          </cell>
          <cell r="I89">
            <v>4.5</v>
          </cell>
          <cell r="J89">
            <v>9</v>
          </cell>
          <cell r="K89">
            <v>23.833333333333336</v>
          </cell>
          <cell r="L89">
            <v>19</v>
          </cell>
          <cell r="M89">
            <v>18.5</v>
          </cell>
          <cell r="P89">
            <v>13</v>
          </cell>
          <cell r="Q89">
            <v>50.5</v>
          </cell>
          <cell r="R89">
            <v>74.333333333333343</v>
          </cell>
        </row>
        <row r="90">
          <cell r="B90" t="str">
            <v>E022-01-1764/2018</v>
          </cell>
          <cell r="C90" t="str">
            <v xml:space="preserve">MWANGI Martin Kinyanjui </v>
          </cell>
          <cell r="D90">
            <v>16.5</v>
          </cell>
          <cell r="E90">
            <v>10</v>
          </cell>
          <cell r="G90">
            <v>8.8333333333333339</v>
          </cell>
          <cell r="H90">
            <v>3.5</v>
          </cell>
          <cell r="I90">
            <v>4</v>
          </cell>
          <cell r="J90">
            <v>7.5</v>
          </cell>
          <cell r="K90">
            <v>16.333333333333336</v>
          </cell>
          <cell r="L90">
            <v>15.5</v>
          </cell>
          <cell r="M90">
            <v>4.5</v>
          </cell>
          <cell r="N90">
            <v>8</v>
          </cell>
          <cell r="Q90">
            <v>28</v>
          </cell>
          <cell r="R90">
            <v>44.333333333333336</v>
          </cell>
        </row>
        <row r="91">
          <cell r="B91" t="str">
            <v>E022-01-1789/2018</v>
          </cell>
          <cell r="D91">
            <v>3</v>
          </cell>
          <cell r="E91">
            <v>4</v>
          </cell>
          <cell r="G91">
            <v>2.3333333333333335</v>
          </cell>
          <cell r="H91">
            <v>3</v>
          </cell>
          <cell r="I91">
            <v>4</v>
          </cell>
          <cell r="J91">
            <v>7</v>
          </cell>
          <cell r="K91">
            <v>9.3333333333333339</v>
          </cell>
          <cell r="L91">
            <v>7</v>
          </cell>
          <cell r="M91">
            <v>4</v>
          </cell>
          <cell r="O91">
            <v>1</v>
          </cell>
          <cell r="Q91">
            <v>12</v>
          </cell>
          <cell r="R91">
            <v>21.333333333333336</v>
          </cell>
        </row>
        <row r="92">
          <cell r="B92" t="str">
            <v>E022-01-1801/2018</v>
          </cell>
          <cell r="C92" t="str">
            <v>NG'ANG'A Denis Muraini</v>
          </cell>
          <cell r="D92">
            <v>16</v>
          </cell>
          <cell r="E92">
            <v>13.5</v>
          </cell>
          <cell r="G92">
            <v>9.8333333333333339</v>
          </cell>
          <cell r="H92">
            <v>3.5</v>
          </cell>
          <cell r="I92">
            <v>4</v>
          </cell>
          <cell r="J92">
            <v>7.5</v>
          </cell>
          <cell r="K92">
            <v>17.333333333333336</v>
          </cell>
          <cell r="L92">
            <v>10.5</v>
          </cell>
          <cell r="N92">
            <v>10</v>
          </cell>
          <cell r="P92">
            <v>3</v>
          </cell>
          <cell r="Q92">
            <v>23.5</v>
          </cell>
          <cell r="R92">
            <v>40.833333333333336</v>
          </cell>
        </row>
        <row r="93">
          <cell r="B93" t="str">
            <v>E022-01-1813/2018</v>
          </cell>
          <cell r="C93" t="str">
            <v>WANJERI Mary Wanjiku</v>
          </cell>
          <cell r="D93">
            <v>8.5</v>
          </cell>
          <cell r="E93">
            <v>9.5</v>
          </cell>
          <cell r="G93">
            <v>6</v>
          </cell>
          <cell r="H93">
            <v>3</v>
          </cell>
          <cell r="I93">
            <v>4.5</v>
          </cell>
          <cell r="J93">
            <v>7.5</v>
          </cell>
          <cell r="K93">
            <v>13.5</v>
          </cell>
          <cell r="L93">
            <v>17.5</v>
          </cell>
          <cell r="N93">
            <v>4</v>
          </cell>
          <cell r="P93">
            <v>9</v>
          </cell>
          <cell r="Q93">
            <v>30.5</v>
          </cell>
          <cell r="R93">
            <v>44</v>
          </cell>
        </row>
        <row r="94">
          <cell r="B94" t="str">
            <v>E022-01-1816/2018</v>
          </cell>
          <cell r="C94" t="str">
            <v>KIOKO Evans Mutuku</v>
          </cell>
          <cell r="D94">
            <v>5.5</v>
          </cell>
          <cell r="E94">
            <v>8</v>
          </cell>
          <cell r="G94">
            <v>4.5</v>
          </cell>
          <cell r="H94">
            <v>2</v>
          </cell>
          <cell r="I94">
            <v>4</v>
          </cell>
          <cell r="J94">
            <v>6</v>
          </cell>
          <cell r="K94">
            <v>10.5</v>
          </cell>
          <cell r="L94">
            <v>6</v>
          </cell>
          <cell r="M94">
            <v>7</v>
          </cell>
          <cell r="N94">
            <v>5</v>
          </cell>
          <cell r="Q94">
            <v>18</v>
          </cell>
          <cell r="R94">
            <v>28.5</v>
          </cell>
        </row>
        <row r="95">
          <cell r="B95" t="str">
            <v>E022-01-1824/2018</v>
          </cell>
          <cell r="C95" t="str">
            <v xml:space="preserve">KAMIRI Victor Aminiel Njunge </v>
          </cell>
          <cell r="D95">
            <v>15.5</v>
          </cell>
          <cell r="E95">
            <v>25.5</v>
          </cell>
          <cell r="G95">
            <v>13.666666666666666</v>
          </cell>
          <cell r="H95">
            <v>2</v>
          </cell>
          <cell r="I95">
            <v>4</v>
          </cell>
          <cell r="J95">
            <v>6</v>
          </cell>
          <cell r="K95">
            <v>19.666666666666664</v>
          </cell>
          <cell r="L95">
            <v>16.5</v>
          </cell>
          <cell r="M95">
            <v>6</v>
          </cell>
          <cell r="P95">
            <v>8</v>
          </cell>
          <cell r="Q95">
            <v>30.5</v>
          </cell>
          <cell r="R95">
            <v>50.166666666666664</v>
          </cell>
        </row>
        <row r="96">
          <cell r="B96" t="str">
            <v>E022-01-1828/2018</v>
          </cell>
          <cell r="C96" t="str">
            <v xml:space="preserve">MULWA Joseph Musya </v>
          </cell>
          <cell r="D96">
            <v>17.5</v>
          </cell>
          <cell r="E96">
            <v>27</v>
          </cell>
          <cell r="G96">
            <v>14.833333333333334</v>
          </cell>
          <cell r="H96">
            <v>4</v>
          </cell>
          <cell r="I96">
            <v>4</v>
          </cell>
          <cell r="J96">
            <v>8</v>
          </cell>
          <cell r="K96">
            <v>22.833333333333336</v>
          </cell>
          <cell r="L96">
            <v>19.5</v>
          </cell>
          <cell r="M96">
            <v>10</v>
          </cell>
          <cell r="O96">
            <v>15</v>
          </cell>
          <cell r="Q96">
            <v>44.5</v>
          </cell>
          <cell r="R96">
            <v>67.333333333333343</v>
          </cell>
        </row>
        <row r="97">
          <cell r="B97" t="str">
            <v>E022-01-1831/2018</v>
          </cell>
          <cell r="C97" t="str">
            <v>CHERUIYOT Desmond</v>
          </cell>
          <cell r="D97">
            <v>17.5</v>
          </cell>
          <cell r="E97">
            <v>18</v>
          </cell>
          <cell r="G97">
            <v>11.833333333333334</v>
          </cell>
          <cell r="H97">
            <v>3.5</v>
          </cell>
          <cell r="I97">
            <v>4.5</v>
          </cell>
          <cell r="J97">
            <v>8</v>
          </cell>
          <cell r="K97">
            <v>19.833333333333336</v>
          </cell>
          <cell r="L97">
            <v>12</v>
          </cell>
          <cell r="M97">
            <v>12</v>
          </cell>
          <cell r="P97">
            <v>8.5</v>
          </cell>
          <cell r="Q97">
            <v>32.5</v>
          </cell>
          <cell r="R97">
            <v>52.333333333333336</v>
          </cell>
        </row>
        <row r="98">
          <cell r="B98" t="str">
            <v>E022-01-1832/2018</v>
          </cell>
          <cell r="C98" t="str">
            <v>KAMENCO Lornaclare Mukiri</v>
          </cell>
          <cell r="D98">
            <v>9.5</v>
          </cell>
          <cell r="E98">
            <v>9</v>
          </cell>
          <cell r="G98">
            <v>6.166666666666667</v>
          </cell>
          <cell r="H98">
            <v>2</v>
          </cell>
          <cell r="I98">
            <v>4</v>
          </cell>
          <cell r="J98">
            <v>6</v>
          </cell>
          <cell r="K98">
            <v>12.166666666666668</v>
          </cell>
          <cell r="L98">
            <v>7.5</v>
          </cell>
          <cell r="M98">
            <v>7</v>
          </cell>
          <cell r="P98">
            <v>1</v>
          </cell>
          <cell r="Q98">
            <v>15.5</v>
          </cell>
          <cell r="R98">
            <v>27.666666666666668</v>
          </cell>
        </row>
        <row r="99">
          <cell r="B99" t="str">
            <v>E022-01-1838/2018</v>
          </cell>
          <cell r="C99" t="str">
            <v>MATHENGE Timons Kingau</v>
          </cell>
          <cell r="D99">
            <v>18</v>
          </cell>
          <cell r="E99">
            <v>17.5</v>
          </cell>
          <cell r="G99">
            <v>11.833333333333334</v>
          </cell>
          <cell r="H99">
            <v>3</v>
          </cell>
          <cell r="I99">
            <v>4</v>
          </cell>
          <cell r="J99">
            <v>7</v>
          </cell>
          <cell r="K99">
            <v>18.833333333333336</v>
          </cell>
          <cell r="L99">
            <v>11</v>
          </cell>
          <cell r="M99">
            <v>9</v>
          </cell>
          <cell r="N99">
            <v>12</v>
          </cell>
          <cell r="Q99">
            <v>32</v>
          </cell>
          <cell r="R99">
            <v>50.833333333333336</v>
          </cell>
        </row>
        <row r="100">
          <cell r="B100" t="str">
            <v>E022-01-1855/2018</v>
          </cell>
          <cell r="C100" t="str">
            <v>NYUTU Agnes Gathoni</v>
          </cell>
          <cell r="D100">
            <v>2</v>
          </cell>
          <cell r="E100">
            <v>0.5</v>
          </cell>
          <cell r="G100">
            <v>0.83333333333333337</v>
          </cell>
          <cell r="H100">
            <v>2.5</v>
          </cell>
          <cell r="I100">
            <v>4</v>
          </cell>
          <cell r="J100">
            <v>6.5</v>
          </cell>
          <cell r="K100">
            <v>7.333333333333333</v>
          </cell>
          <cell r="L100">
            <v>5</v>
          </cell>
          <cell r="M100">
            <v>1</v>
          </cell>
          <cell r="O100">
            <v>1</v>
          </cell>
          <cell r="Q100">
            <v>7</v>
          </cell>
          <cell r="R100">
            <v>14.333333333333332</v>
          </cell>
        </row>
        <row r="101">
          <cell r="B101" t="str">
            <v>E022-01-1005/2016</v>
          </cell>
          <cell r="D101">
            <v>2</v>
          </cell>
          <cell r="E101">
            <v>19.5</v>
          </cell>
          <cell r="G101">
            <v>7.166666666666667</v>
          </cell>
          <cell r="H101">
            <v>3</v>
          </cell>
          <cell r="I101">
            <v>3</v>
          </cell>
          <cell r="J101">
            <v>6</v>
          </cell>
          <cell r="K101">
            <v>13.166666666666668</v>
          </cell>
          <cell r="R101">
            <v>13.166666666666668</v>
          </cell>
        </row>
        <row r="102">
          <cell r="B102" t="str">
            <v>E022-01-0704/2017</v>
          </cell>
          <cell r="C102" t="str">
            <v>KARIUKI Amos Kimiti</v>
          </cell>
          <cell r="L102">
            <v>4.5</v>
          </cell>
          <cell r="N102">
            <v>10</v>
          </cell>
          <cell r="O102">
            <v>7.5</v>
          </cell>
          <cell r="Q102">
            <v>22</v>
          </cell>
          <cell r="R102">
            <v>22</v>
          </cell>
        </row>
        <row r="103">
          <cell r="B103" t="str">
            <v>E022-01-0751/2017</v>
          </cell>
          <cell r="C103" t="str">
            <v>MARK Maina Njuguna</v>
          </cell>
          <cell r="L103">
            <v>13.5</v>
          </cell>
          <cell r="M103">
            <v>13</v>
          </cell>
          <cell r="P103">
            <v>1</v>
          </cell>
          <cell r="Q103">
            <v>27.5</v>
          </cell>
          <cell r="R103">
            <v>27.5</v>
          </cell>
        </row>
        <row r="104">
          <cell r="B104" t="str">
            <v>E022-01-0753/2017</v>
          </cell>
          <cell r="C104" t="str">
            <v>OMONDI Rowland Oduor</v>
          </cell>
          <cell r="L104">
            <v>6.5</v>
          </cell>
          <cell r="M104">
            <v>3</v>
          </cell>
          <cell r="N104">
            <v>2</v>
          </cell>
          <cell r="Q104">
            <v>11.5</v>
          </cell>
          <cell r="R104">
            <v>11.5</v>
          </cell>
        </row>
        <row r="105">
          <cell r="B105" t="str">
            <v>E022-01-0797/2017</v>
          </cell>
          <cell r="C105" t="str">
            <v>E022 - 01 - 0797/2017</v>
          </cell>
          <cell r="L105">
            <v>4</v>
          </cell>
          <cell r="M105">
            <v>1</v>
          </cell>
          <cell r="N105">
            <v>2</v>
          </cell>
          <cell r="Q105">
            <v>7</v>
          </cell>
          <cell r="R105">
            <v>7</v>
          </cell>
        </row>
      </sheetData>
      <sheetData sheetId="7" refreshError="1">
        <row r="12">
          <cell r="B12" t="str">
            <v>E022-01-0113/2018</v>
          </cell>
          <cell r="C12" t="str">
            <v>MANDO VICTOR GITHINJI</v>
          </cell>
          <cell r="D12">
            <v>11.3</v>
          </cell>
          <cell r="E12">
            <v>14.3</v>
          </cell>
          <cell r="F12">
            <v>7.3</v>
          </cell>
          <cell r="G12">
            <v>32.9</v>
          </cell>
          <cell r="H12">
            <v>15</v>
          </cell>
          <cell r="J12">
            <v>12</v>
          </cell>
          <cell r="K12">
            <v>10</v>
          </cell>
          <cell r="M12">
            <v>37</v>
          </cell>
          <cell r="N12">
            <v>26.4</v>
          </cell>
          <cell r="P12">
            <v>59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5.7</v>
          </cell>
          <cell r="E13">
            <v>15.7</v>
          </cell>
          <cell r="F13">
            <v>6.3</v>
          </cell>
          <cell r="G13">
            <v>27.7</v>
          </cell>
          <cell r="H13">
            <v>19</v>
          </cell>
          <cell r="J13">
            <v>14</v>
          </cell>
          <cell r="M13">
            <v>33</v>
          </cell>
          <cell r="N13">
            <v>23.6</v>
          </cell>
          <cell r="P13">
            <v>51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5.7</v>
          </cell>
          <cell r="E14">
            <v>13.7</v>
          </cell>
          <cell r="F14">
            <v>6.3</v>
          </cell>
          <cell r="G14">
            <v>25.7</v>
          </cell>
          <cell r="H14">
            <v>20</v>
          </cell>
          <cell r="I14">
            <v>10</v>
          </cell>
          <cell r="J14">
            <v>13</v>
          </cell>
          <cell r="M14">
            <v>43</v>
          </cell>
          <cell r="N14">
            <v>30.7</v>
          </cell>
          <cell r="P14">
            <v>56</v>
          </cell>
        </row>
        <row r="15">
          <cell r="B15" t="str">
            <v>E022-01-0479/2018</v>
          </cell>
          <cell r="C15" t="str">
            <v>BETT Kipkorir Morgan</v>
          </cell>
          <cell r="D15">
            <v>5.7</v>
          </cell>
          <cell r="E15">
            <v>14.7</v>
          </cell>
          <cell r="F15">
            <v>7.7</v>
          </cell>
          <cell r="G15">
            <v>28.1</v>
          </cell>
          <cell r="H15">
            <v>20</v>
          </cell>
          <cell r="M15">
            <v>20</v>
          </cell>
          <cell r="N15">
            <v>14.3</v>
          </cell>
          <cell r="P15">
            <v>42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5.7</v>
          </cell>
          <cell r="E16">
            <v>13.7</v>
          </cell>
          <cell r="F16">
            <v>5.7</v>
          </cell>
          <cell r="G16">
            <v>25.1</v>
          </cell>
          <cell r="H16">
            <v>19</v>
          </cell>
          <cell r="K16">
            <v>6</v>
          </cell>
          <cell r="M16">
            <v>25</v>
          </cell>
          <cell r="N16">
            <v>17.899999999999999</v>
          </cell>
          <cell r="P16">
            <v>43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5.7</v>
          </cell>
          <cell r="E17">
            <v>14.3</v>
          </cell>
          <cell r="F17">
            <v>7.3</v>
          </cell>
          <cell r="G17">
            <v>27.3</v>
          </cell>
          <cell r="H17">
            <v>18</v>
          </cell>
          <cell r="J17">
            <v>12</v>
          </cell>
          <cell r="K17">
            <v>10</v>
          </cell>
          <cell r="M17">
            <v>40</v>
          </cell>
          <cell r="N17">
            <v>28.6</v>
          </cell>
          <cell r="P17">
            <v>56</v>
          </cell>
        </row>
        <row r="18">
          <cell r="B18" t="str">
            <v>E022-01-0762/2018</v>
          </cell>
          <cell r="C18" t="str">
            <v>MBAGA Gyavira Tuzinde</v>
          </cell>
          <cell r="D18">
            <v>5.7</v>
          </cell>
          <cell r="E18">
            <v>13</v>
          </cell>
          <cell r="F18">
            <v>7</v>
          </cell>
          <cell r="G18">
            <v>25.7</v>
          </cell>
          <cell r="H18">
            <v>10</v>
          </cell>
          <cell r="J18">
            <v>4</v>
          </cell>
          <cell r="K18">
            <v>4</v>
          </cell>
          <cell r="M18">
            <v>18</v>
          </cell>
          <cell r="N18">
            <v>12.9</v>
          </cell>
          <cell r="P18">
            <v>39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5.7</v>
          </cell>
          <cell r="E19">
            <v>15</v>
          </cell>
          <cell r="F19">
            <v>7.3</v>
          </cell>
          <cell r="G19">
            <v>28</v>
          </cell>
          <cell r="H19">
            <v>18</v>
          </cell>
          <cell r="I19">
            <v>10</v>
          </cell>
          <cell r="J19">
            <v>13</v>
          </cell>
          <cell r="M19">
            <v>41</v>
          </cell>
          <cell r="N19">
            <v>29.3</v>
          </cell>
          <cell r="P19">
            <v>57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5.7</v>
          </cell>
          <cell r="E20">
            <v>14.3</v>
          </cell>
          <cell r="F20">
            <v>7</v>
          </cell>
          <cell r="G20">
            <v>27</v>
          </cell>
          <cell r="H20">
            <v>20</v>
          </cell>
          <cell r="M20">
            <v>20</v>
          </cell>
          <cell r="N20">
            <v>14.3</v>
          </cell>
          <cell r="P20">
            <v>41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5.7</v>
          </cell>
          <cell r="E21">
            <v>13.7</v>
          </cell>
          <cell r="F21">
            <v>7.7</v>
          </cell>
          <cell r="G21">
            <v>27.1</v>
          </cell>
          <cell r="H21">
            <v>13</v>
          </cell>
          <cell r="J21">
            <v>10</v>
          </cell>
          <cell r="K21">
            <v>10</v>
          </cell>
          <cell r="M21">
            <v>33</v>
          </cell>
          <cell r="N21">
            <v>23.6</v>
          </cell>
          <cell r="P21">
            <v>51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5.7</v>
          </cell>
          <cell r="E22">
            <v>12.7</v>
          </cell>
          <cell r="F22">
            <v>6.3</v>
          </cell>
          <cell r="G22">
            <v>24.7</v>
          </cell>
          <cell r="H22">
            <v>0</v>
          </cell>
          <cell r="I22">
            <v>12</v>
          </cell>
          <cell r="J22">
            <v>6</v>
          </cell>
          <cell r="M22">
            <v>18</v>
          </cell>
          <cell r="N22">
            <v>12.9</v>
          </cell>
          <cell r="P22">
            <v>38</v>
          </cell>
        </row>
        <row r="23">
          <cell r="B23" t="str">
            <v>E022-01-1048/2018</v>
          </cell>
          <cell r="C23" t="str">
            <v>SESAT Kiprop Ian</v>
          </cell>
          <cell r="D23">
            <v>5.7</v>
          </cell>
          <cell r="E23">
            <v>13.3</v>
          </cell>
          <cell r="F23">
            <v>6.3</v>
          </cell>
          <cell r="G23">
            <v>25.3</v>
          </cell>
          <cell r="H23">
            <v>0</v>
          </cell>
          <cell r="J23">
            <v>15</v>
          </cell>
          <cell r="M23">
            <v>15</v>
          </cell>
          <cell r="N23">
            <v>10.7</v>
          </cell>
          <cell r="P23">
            <v>36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5.7</v>
          </cell>
          <cell r="E24">
            <v>13.3</v>
          </cell>
          <cell r="F24">
            <v>5.7</v>
          </cell>
          <cell r="G24">
            <v>24.7</v>
          </cell>
          <cell r="H24">
            <v>21</v>
          </cell>
          <cell r="J24">
            <v>11</v>
          </cell>
          <cell r="M24">
            <v>32</v>
          </cell>
          <cell r="N24">
            <v>22.9</v>
          </cell>
          <cell r="P24">
            <v>48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5.7</v>
          </cell>
          <cell r="E25">
            <v>15.7</v>
          </cell>
          <cell r="F25">
            <v>5.7</v>
          </cell>
          <cell r="G25">
            <v>27.1</v>
          </cell>
          <cell r="H25">
            <v>16</v>
          </cell>
          <cell r="J25">
            <v>13</v>
          </cell>
          <cell r="K25">
            <v>12</v>
          </cell>
          <cell r="M25">
            <v>41</v>
          </cell>
          <cell r="N25">
            <v>29.3</v>
          </cell>
          <cell r="P25">
            <v>56</v>
          </cell>
        </row>
        <row r="26">
          <cell r="B26" t="str">
            <v>E022-01-1052/2018</v>
          </cell>
          <cell r="C26" t="str">
            <v>CHEPKIRUI Brillian</v>
          </cell>
          <cell r="D26">
            <v>5.7</v>
          </cell>
          <cell r="E26">
            <v>14.3</v>
          </cell>
          <cell r="F26">
            <v>6.7</v>
          </cell>
          <cell r="G26">
            <v>26.7</v>
          </cell>
          <cell r="H26">
            <v>12</v>
          </cell>
          <cell r="K26">
            <v>3</v>
          </cell>
          <cell r="M26">
            <v>15</v>
          </cell>
          <cell r="N26">
            <v>10.7</v>
          </cell>
          <cell r="P26">
            <v>37</v>
          </cell>
        </row>
        <row r="27">
          <cell r="B27" t="str">
            <v>E022-01-1053/2018</v>
          </cell>
          <cell r="C27" t="str">
            <v>MUCHIRI Dan Munene</v>
          </cell>
          <cell r="D27">
            <v>5.7</v>
          </cell>
          <cell r="E27">
            <v>15.7</v>
          </cell>
          <cell r="F27">
            <v>5.7</v>
          </cell>
          <cell r="G27">
            <v>27.1</v>
          </cell>
          <cell r="H27">
            <v>12</v>
          </cell>
          <cell r="K27">
            <v>10</v>
          </cell>
          <cell r="M27">
            <v>22</v>
          </cell>
          <cell r="N27">
            <v>15.7</v>
          </cell>
          <cell r="P27">
            <v>43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5.7</v>
          </cell>
          <cell r="E28">
            <v>15.7</v>
          </cell>
          <cell r="F28">
            <v>6.3</v>
          </cell>
          <cell r="G28">
            <v>27.7</v>
          </cell>
          <cell r="H28">
            <v>23</v>
          </cell>
          <cell r="M28">
            <v>23</v>
          </cell>
          <cell r="N28">
            <v>16.399999999999999</v>
          </cell>
          <cell r="P28">
            <v>44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5.7</v>
          </cell>
          <cell r="E29">
            <v>13.7</v>
          </cell>
          <cell r="F29">
            <v>7.3</v>
          </cell>
          <cell r="G29">
            <v>26.7</v>
          </cell>
          <cell r="H29">
            <v>23</v>
          </cell>
          <cell r="I29">
            <v>12</v>
          </cell>
          <cell r="J29">
            <v>16</v>
          </cell>
          <cell r="M29">
            <v>51</v>
          </cell>
          <cell r="N29">
            <v>36.4</v>
          </cell>
          <cell r="P29">
            <v>63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5.7</v>
          </cell>
          <cell r="E30">
            <v>12.3</v>
          </cell>
          <cell r="F30">
            <v>7.3</v>
          </cell>
          <cell r="G30">
            <v>25.3</v>
          </cell>
          <cell r="H30">
            <v>17</v>
          </cell>
          <cell r="I30">
            <v>13</v>
          </cell>
          <cell r="J30">
            <v>17</v>
          </cell>
          <cell r="M30">
            <v>47</v>
          </cell>
          <cell r="N30">
            <v>33.6</v>
          </cell>
          <cell r="P30">
            <v>59</v>
          </cell>
        </row>
        <row r="31">
          <cell r="B31" t="str">
            <v>E022-01-1057/2018</v>
          </cell>
          <cell r="C31" t="str">
            <v>ANITA HEATHER C</v>
          </cell>
          <cell r="D31">
            <v>5.7</v>
          </cell>
          <cell r="E31">
            <v>13.7</v>
          </cell>
          <cell r="F31">
            <v>5.7</v>
          </cell>
          <cell r="G31">
            <v>25.1</v>
          </cell>
          <cell r="H31">
            <v>0</v>
          </cell>
          <cell r="I31">
            <v>13</v>
          </cell>
          <cell r="J31">
            <v>13</v>
          </cell>
          <cell r="M31">
            <v>26</v>
          </cell>
          <cell r="N31">
            <v>18.600000000000001</v>
          </cell>
          <cell r="P31">
            <v>44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5.7</v>
          </cell>
          <cell r="E32">
            <v>14</v>
          </cell>
          <cell r="F32">
            <v>5.7</v>
          </cell>
          <cell r="G32">
            <v>25.4</v>
          </cell>
          <cell r="H32">
            <v>0</v>
          </cell>
          <cell r="J32">
            <v>9</v>
          </cell>
          <cell r="K32">
            <v>14</v>
          </cell>
          <cell r="M32">
            <v>23</v>
          </cell>
          <cell r="N32">
            <v>16.399999999999999</v>
          </cell>
          <cell r="P32">
            <v>42</v>
          </cell>
        </row>
        <row r="33">
          <cell r="B33" t="str">
            <v>E022-01-1060/2018</v>
          </cell>
          <cell r="C33" t="str">
            <v>MURIUKI Brian Gacheru</v>
          </cell>
          <cell r="D33">
            <v>5.7</v>
          </cell>
          <cell r="E33">
            <v>13.7</v>
          </cell>
          <cell r="F33">
            <v>7</v>
          </cell>
          <cell r="G33">
            <v>26.4</v>
          </cell>
          <cell r="H33">
            <v>19</v>
          </cell>
          <cell r="M33">
            <v>19</v>
          </cell>
          <cell r="N33">
            <v>13.6</v>
          </cell>
          <cell r="P33">
            <v>40</v>
          </cell>
        </row>
        <row r="34">
          <cell r="B34" t="str">
            <v>E022-01-1061/2018</v>
          </cell>
          <cell r="C34" t="str">
            <v>MOHAMMAD ALI MBARAK</v>
          </cell>
          <cell r="D34">
            <v>5.7</v>
          </cell>
          <cell r="E34">
            <v>13.7</v>
          </cell>
          <cell r="F34">
            <v>6.3</v>
          </cell>
          <cell r="G34">
            <v>25.7</v>
          </cell>
          <cell r="H34">
            <v>19</v>
          </cell>
          <cell r="M34">
            <v>19</v>
          </cell>
          <cell r="N34">
            <v>13.6</v>
          </cell>
          <cell r="P34">
            <v>39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5.7</v>
          </cell>
          <cell r="E35">
            <v>13.7</v>
          </cell>
          <cell r="F35">
            <v>7</v>
          </cell>
          <cell r="G35">
            <v>26.4</v>
          </cell>
          <cell r="H35">
            <v>24</v>
          </cell>
          <cell r="I35">
            <v>13</v>
          </cell>
          <cell r="K35">
            <v>14</v>
          </cell>
          <cell r="M35">
            <v>51</v>
          </cell>
          <cell r="N35">
            <v>36.4</v>
          </cell>
          <cell r="P35">
            <v>63</v>
          </cell>
        </row>
        <row r="36">
          <cell r="B36" t="str">
            <v>E022-01-1064/2018</v>
          </cell>
          <cell r="C36" t="str">
            <v>MUTHEE Amos Munene</v>
          </cell>
          <cell r="D36">
            <v>5.7</v>
          </cell>
          <cell r="E36">
            <v>14.7</v>
          </cell>
          <cell r="F36">
            <v>6.3</v>
          </cell>
          <cell r="G36">
            <v>26.7</v>
          </cell>
          <cell r="H36">
            <v>17</v>
          </cell>
          <cell r="K36">
            <v>13</v>
          </cell>
          <cell r="M36">
            <v>30</v>
          </cell>
          <cell r="N36">
            <v>21.4</v>
          </cell>
          <cell r="P36">
            <v>48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5.7</v>
          </cell>
          <cell r="E37">
            <v>13.3</v>
          </cell>
          <cell r="F37">
            <v>7</v>
          </cell>
          <cell r="G37">
            <v>26</v>
          </cell>
          <cell r="H37">
            <v>22</v>
          </cell>
          <cell r="I37">
            <v>13</v>
          </cell>
          <cell r="J37">
            <v>14</v>
          </cell>
          <cell r="M37">
            <v>49</v>
          </cell>
          <cell r="N37">
            <v>35</v>
          </cell>
          <cell r="P37">
            <v>61</v>
          </cell>
        </row>
        <row r="38">
          <cell r="B38" t="str">
            <v>E022-01-1066/2018</v>
          </cell>
          <cell r="C38" t="str">
            <v>MUTURI Lorna Muthoni</v>
          </cell>
          <cell r="D38">
            <v>5.7</v>
          </cell>
          <cell r="E38">
            <v>14</v>
          </cell>
          <cell r="F38">
            <v>6</v>
          </cell>
          <cell r="G38">
            <v>25.7</v>
          </cell>
          <cell r="H38">
            <v>17</v>
          </cell>
          <cell r="I38">
            <v>8</v>
          </cell>
          <cell r="J38">
            <v>9</v>
          </cell>
          <cell r="M38">
            <v>34</v>
          </cell>
          <cell r="N38">
            <v>24.3</v>
          </cell>
          <cell r="P38">
            <v>50</v>
          </cell>
        </row>
        <row r="39">
          <cell r="B39" t="str">
            <v>E022-01-1067/2018</v>
          </cell>
          <cell r="C39" t="str">
            <v>ONGAYO Aswan Abishai</v>
          </cell>
          <cell r="D39">
            <v>5.7</v>
          </cell>
          <cell r="E39">
            <v>15</v>
          </cell>
          <cell r="F39">
            <v>5.7</v>
          </cell>
          <cell r="G39">
            <v>26.4</v>
          </cell>
          <cell r="H39">
            <v>22</v>
          </cell>
          <cell r="M39">
            <v>22</v>
          </cell>
          <cell r="N39">
            <v>15.7</v>
          </cell>
          <cell r="P39">
            <v>42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5.7</v>
          </cell>
          <cell r="E40">
            <v>15</v>
          </cell>
          <cell r="F40">
            <v>7</v>
          </cell>
          <cell r="G40">
            <v>27.7</v>
          </cell>
          <cell r="H40">
            <v>15</v>
          </cell>
          <cell r="J40">
            <v>9</v>
          </cell>
          <cell r="M40">
            <v>24</v>
          </cell>
          <cell r="N40">
            <v>17.100000000000001</v>
          </cell>
          <cell r="P40">
            <v>45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5.7</v>
          </cell>
          <cell r="E41">
            <v>12.3</v>
          </cell>
          <cell r="F41">
            <v>7.3</v>
          </cell>
          <cell r="G41">
            <v>25.3</v>
          </cell>
          <cell r="H41">
            <v>25</v>
          </cell>
          <cell r="K41">
            <v>4</v>
          </cell>
          <cell r="M41">
            <v>29</v>
          </cell>
          <cell r="N41">
            <v>20.7</v>
          </cell>
          <cell r="P41">
            <v>46</v>
          </cell>
        </row>
        <row r="42">
          <cell r="B42" t="str">
            <v>E022-01-1070/2018</v>
          </cell>
          <cell r="C42" t="str">
            <v>BRIAN Festus</v>
          </cell>
          <cell r="D42">
            <v>5.7</v>
          </cell>
          <cell r="E42">
            <v>14.7</v>
          </cell>
          <cell r="F42">
            <v>7</v>
          </cell>
          <cell r="G42">
            <v>27.4</v>
          </cell>
          <cell r="H42">
            <v>23</v>
          </cell>
          <cell r="J42">
            <v>10</v>
          </cell>
          <cell r="M42">
            <v>33</v>
          </cell>
          <cell r="N42">
            <v>23.6</v>
          </cell>
          <cell r="P42">
            <v>51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5.7</v>
          </cell>
          <cell r="E43">
            <v>14.3</v>
          </cell>
          <cell r="F43">
            <v>6.3</v>
          </cell>
          <cell r="G43">
            <v>26.3</v>
          </cell>
          <cell r="H43">
            <v>22</v>
          </cell>
          <cell r="I43">
            <v>12</v>
          </cell>
          <cell r="J43">
            <v>15</v>
          </cell>
          <cell r="M43">
            <v>49</v>
          </cell>
          <cell r="N43">
            <v>35</v>
          </cell>
          <cell r="P43">
            <v>61</v>
          </cell>
        </row>
        <row r="44">
          <cell r="B44" t="str">
            <v>E022-01-1072/2018</v>
          </cell>
          <cell r="C44" t="str">
            <v>MESSI Joseph Mbayi</v>
          </cell>
          <cell r="D44">
            <v>5.7</v>
          </cell>
          <cell r="E44">
            <v>13</v>
          </cell>
          <cell r="F44">
            <v>7.7</v>
          </cell>
          <cell r="G44">
            <v>26.4</v>
          </cell>
          <cell r="H44">
            <v>0</v>
          </cell>
          <cell r="I44">
            <v>1</v>
          </cell>
          <cell r="J44">
            <v>3</v>
          </cell>
          <cell r="M44">
            <v>4</v>
          </cell>
          <cell r="N44">
            <v>2.9</v>
          </cell>
          <cell r="P44">
            <v>29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5.7</v>
          </cell>
          <cell r="E45">
            <v>15</v>
          </cell>
          <cell r="F45">
            <v>7.7</v>
          </cell>
          <cell r="G45">
            <v>28.4</v>
          </cell>
          <cell r="H45">
            <v>0</v>
          </cell>
          <cell r="I45">
            <v>12</v>
          </cell>
          <cell r="K45">
            <v>12</v>
          </cell>
          <cell r="M45">
            <v>24</v>
          </cell>
          <cell r="N45">
            <v>17.100000000000001</v>
          </cell>
          <cell r="P45">
            <v>46</v>
          </cell>
        </row>
        <row r="46">
          <cell r="B46" t="str">
            <v>E022-01-1074/2018</v>
          </cell>
          <cell r="C46" t="str">
            <v>SHANZA Allan Ogude</v>
          </cell>
          <cell r="D46">
            <v>5.7</v>
          </cell>
          <cell r="E46">
            <v>14.7</v>
          </cell>
          <cell r="F46">
            <v>5.7</v>
          </cell>
          <cell r="G46">
            <v>26.1</v>
          </cell>
          <cell r="H46">
            <v>17</v>
          </cell>
          <cell r="I46">
            <v>10</v>
          </cell>
          <cell r="J46">
            <v>14</v>
          </cell>
          <cell r="M46">
            <v>41</v>
          </cell>
          <cell r="N46">
            <v>29.3</v>
          </cell>
          <cell r="P46">
            <v>55</v>
          </cell>
        </row>
        <row r="47">
          <cell r="B47" t="str">
            <v>E022-01-1075/2018</v>
          </cell>
          <cell r="C47" t="str">
            <v>KIPTOO Brian</v>
          </cell>
          <cell r="D47">
            <v>5.7</v>
          </cell>
          <cell r="E47">
            <v>14.3</v>
          </cell>
          <cell r="F47">
            <v>6.3</v>
          </cell>
          <cell r="G47">
            <v>26.3</v>
          </cell>
          <cell r="H47">
            <v>13</v>
          </cell>
          <cell r="I47">
            <v>9</v>
          </cell>
          <cell r="K47">
            <v>10</v>
          </cell>
          <cell r="M47">
            <v>32</v>
          </cell>
          <cell r="N47">
            <v>22.9</v>
          </cell>
          <cell r="P47">
            <v>49</v>
          </cell>
        </row>
        <row r="48">
          <cell r="B48" t="str">
            <v>E022-01-1076/2018</v>
          </cell>
          <cell r="C48" t="str">
            <v>KIPKURUI Franklyn</v>
          </cell>
          <cell r="D48">
            <v>5.7</v>
          </cell>
          <cell r="E48">
            <v>14</v>
          </cell>
          <cell r="F48">
            <v>6</v>
          </cell>
          <cell r="G48">
            <v>25.7</v>
          </cell>
          <cell r="H48">
            <v>18</v>
          </cell>
          <cell r="J48">
            <v>10</v>
          </cell>
          <cell r="K48">
            <v>16</v>
          </cell>
          <cell r="M48">
            <v>44</v>
          </cell>
          <cell r="N48">
            <v>31.4</v>
          </cell>
          <cell r="P48">
            <v>57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5.7</v>
          </cell>
          <cell r="E49">
            <v>12.7</v>
          </cell>
          <cell r="F49">
            <v>6</v>
          </cell>
          <cell r="G49">
            <v>24.4</v>
          </cell>
          <cell r="H49">
            <v>12</v>
          </cell>
          <cell r="J49">
            <v>11</v>
          </cell>
          <cell r="M49">
            <v>23</v>
          </cell>
          <cell r="N49">
            <v>16.399999999999999</v>
          </cell>
          <cell r="P49">
            <v>41</v>
          </cell>
        </row>
        <row r="50">
          <cell r="B50" t="str">
            <v>E022-01-1078/2018</v>
          </cell>
          <cell r="C50" t="str">
            <v>NJUGUNA Claire Wambui</v>
          </cell>
          <cell r="D50">
            <v>5.7</v>
          </cell>
          <cell r="E50">
            <v>13</v>
          </cell>
          <cell r="F50">
            <v>7.7</v>
          </cell>
          <cell r="G50">
            <v>26.4</v>
          </cell>
          <cell r="H50">
            <v>17</v>
          </cell>
          <cell r="J50">
            <v>13</v>
          </cell>
          <cell r="M50">
            <v>30</v>
          </cell>
          <cell r="N50">
            <v>21.4</v>
          </cell>
          <cell r="P50">
            <v>48</v>
          </cell>
        </row>
        <row r="51">
          <cell r="B51" t="str">
            <v>E022-01-1079/2018</v>
          </cell>
          <cell r="C51" t="str">
            <v>MUKIRI Ian Ndungu</v>
          </cell>
          <cell r="D51">
            <v>5.7</v>
          </cell>
          <cell r="E51">
            <v>14</v>
          </cell>
          <cell r="F51">
            <v>6.3</v>
          </cell>
          <cell r="G51">
            <v>26</v>
          </cell>
          <cell r="H51">
            <v>9</v>
          </cell>
          <cell r="J51">
            <v>3</v>
          </cell>
          <cell r="K51">
            <v>7</v>
          </cell>
          <cell r="M51">
            <v>19</v>
          </cell>
          <cell r="N51">
            <v>13.6</v>
          </cell>
          <cell r="P51">
            <v>40</v>
          </cell>
        </row>
        <row r="52">
          <cell r="B52" t="str">
            <v>E022-01-1080/2018</v>
          </cell>
          <cell r="C52" t="str">
            <v>KIPYEGON Mark</v>
          </cell>
          <cell r="D52">
            <v>5.7</v>
          </cell>
          <cell r="E52">
            <v>14</v>
          </cell>
          <cell r="F52">
            <v>7</v>
          </cell>
          <cell r="G52">
            <v>26.7</v>
          </cell>
          <cell r="H52">
            <v>16</v>
          </cell>
          <cell r="J52">
            <v>10</v>
          </cell>
          <cell r="K52">
            <v>16</v>
          </cell>
          <cell r="M52">
            <v>42</v>
          </cell>
          <cell r="N52">
            <v>30</v>
          </cell>
          <cell r="P52">
            <v>57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5.7</v>
          </cell>
          <cell r="E53">
            <v>13.3</v>
          </cell>
          <cell r="F53">
            <v>6</v>
          </cell>
          <cell r="G53">
            <v>25</v>
          </cell>
          <cell r="H53">
            <v>14</v>
          </cell>
          <cell r="J53">
            <v>11</v>
          </cell>
          <cell r="M53">
            <v>25</v>
          </cell>
          <cell r="N53">
            <v>17.899999999999999</v>
          </cell>
          <cell r="P53">
            <v>43</v>
          </cell>
        </row>
        <row r="54">
          <cell r="B54" t="str">
            <v>E022-01-1082/2018</v>
          </cell>
          <cell r="C54" t="str">
            <v>MARIMBET Kevin Pere</v>
          </cell>
          <cell r="D54">
            <v>5.7</v>
          </cell>
          <cell r="E54">
            <v>15.7</v>
          </cell>
          <cell r="F54">
            <v>7</v>
          </cell>
          <cell r="G54">
            <v>28.4</v>
          </cell>
          <cell r="H54">
            <v>17</v>
          </cell>
          <cell r="I54">
            <v>10</v>
          </cell>
          <cell r="J54">
            <v>12</v>
          </cell>
          <cell r="M54">
            <v>39</v>
          </cell>
          <cell r="N54">
            <v>27.9</v>
          </cell>
          <cell r="P54">
            <v>56</v>
          </cell>
        </row>
        <row r="55">
          <cell r="B55" t="str">
            <v>E022-01-1083/2018</v>
          </cell>
          <cell r="C55" t="str">
            <v>ACHIENG Felix Ouma</v>
          </cell>
          <cell r="D55">
            <v>5.7</v>
          </cell>
          <cell r="E55">
            <v>14</v>
          </cell>
          <cell r="F55">
            <v>6</v>
          </cell>
          <cell r="G55">
            <v>25.7</v>
          </cell>
          <cell r="H55">
            <v>15</v>
          </cell>
          <cell r="K55">
            <v>13</v>
          </cell>
          <cell r="M55">
            <v>28</v>
          </cell>
          <cell r="N55">
            <v>20</v>
          </cell>
          <cell r="P55">
            <v>46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5.7</v>
          </cell>
          <cell r="E56">
            <v>14</v>
          </cell>
          <cell r="F56">
            <v>6</v>
          </cell>
          <cell r="G56">
            <v>25.7</v>
          </cell>
          <cell r="H56">
            <v>21</v>
          </cell>
          <cell r="M56">
            <v>21</v>
          </cell>
          <cell r="N56">
            <v>15</v>
          </cell>
          <cell r="P56">
            <v>41</v>
          </cell>
        </row>
        <row r="57">
          <cell r="B57" t="str">
            <v>E022-01-1085/2018</v>
          </cell>
          <cell r="C57" t="str">
            <v>MBUGUA Joseph Kiarie</v>
          </cell>
          <cell r="D57">
            <v>5.7</v>
          </cell>
          <cell r="E57">
            <v>14</v>
          </cell>
          <cell r="F57">
            <v>5.7</v>
          </cell>
          <cell r="G57">
            <v>25.4</v>
          </cell>
          <cell r="H57">
            <v>22</v>
          </cell>
          <cell r="J57">
            <v>16</v>
          </cell>
          <cell r="K57">
            <v>13</v>
          </cell>
          <cell r="M57">
            <v>51</v>
          </cell>
          <cell r="N57">
            <v>36.4</v>
          </cell>
          <cell r="P57">
            <v>62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5.7</v>
          </cell>
          <cell r="E58">
            <v>13.3</v>
          </cell>
          <cell r="F58">
            <v>7.3</v>
          </cell>
          <cell r="G58">
            <v>26.3</v>
          </cell>
          <cell r="H58">
            <v>14</v>
          </cell>
          <cell r="M58">
            <v>14</v>
          </cell>
          <cell r="N58">
            <v>10</v>
          </cell>
          <cell r="P58">
            <v>36</v>
          </cell>
        </row>
        <row r="59">
          <cell r="B59" t="str">
            <v>E022-01-1087/2018</v>
          </cell>
          <cell r="C59" t="str">
            <v>MUTUA Humphrey Muasya</v>
          </cell>
          <cell r="D59">
            <v>5.7</v>
          </cell>
          <cell r="E59">
            <v>13.3</v>
          </cell>
          <cell r="F59">
            <v>6</v>
          </cell>
          <cell r="G59">
            <v>25</v>
          </cell>
          <cell r="H59">
            <v>18</v>
          </cell>
          <cell r="M59">
            <v>18</v>
          </cell>
          <cell r="N59">
            <v>12.9</v>
          </cell>
          <cell r="P59">
            <v>38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5.7</v>
          </cell>
          <cell r="E61">
            <v>14.7</v>
          </cell>
          <cell r="F61">
            <v>7</v>
          </cell>
          <cell r="G61">
            <v>27.4</v>
          </cell>
          <cell r="H61">
            <v>18</v>
          </cell>
          <cell r="I61">
            <v>14</v>
          </cell>
          <cell r="J61">
            <v>17</v>
          </cell>
          <cell r="M61">
            <v>49</v>
          </cell>
          <cell r="N61">
            <v>35</v>
          </cell>
          <cell r="P61">
            <v>62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5.7</v>
          </cell>
          <cell r="E62">
            <v>13</v>
          </cell>
          <cell r="F62">
            <v>6.7</v>
          </cell>
          <cell r="G62">
            <v>25.4</v>
          </cell>
          <cell r="H62">
            <v>18</v>
          </cell>
          <cell r="K62">
            <v>9</v>
          </cell>
          <cell r="M62">
            <v>27</v>
          </cell>
          <cell r="N62">
            <v>19.3</v>
          </cell>
          <cell r="P62">
            <v>45</v>
          </cell>
        </row>
        <row r="63">
          <cell r="B63" t="str">
            <v>E022-01-1091/2018</v>
          </cell>
          <cell r="C63" t="str">
            <v>KARIUKI Daniel Njau</v>
          </cell>
          <cell r="D63">
            <v>6</v>
          </cell>
          <cell r="E63">
            <v>14</v>
          </cell>
          <cell r="F63">
            <v>6.7</v>
          </cell>
          <cell r="G63">
            <v>26.7</v>
          </cell>
          <cell r="H63">
            <v>18</v>
          </cell>
          <cell r="I63">
            <v>13</v>
          </cell>
          <cell r="J63">
            <v>13</v>
          </cell>
          <cell r="M63">
            <v>44</v>
          </cell>
          <cell r="N63">
            <v>31.4</v>
          </cell>
          <cell r="P63">
            <v>58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4.7</v>
          </cell>
          <cell r="E64">
            <v>14.7</v>
          </cell>
          <cell r="F64">
            <v>5.7</v>
          </cell>
          <cell r="G64">
            <v>25.1</v>
          </cell>
          <cell r="H64">
            <v>10</v>
          </cell>
          <cell r="J64">
            <v>13</v>
          </cell>
          <cell r="K64">
            <v>10</v>
          </cell>
          <cell r="M64">
            <v>33</v>
          </cell>
          <cell r="N64">
            <v>23.6</v>
          </cell>
          <cell r="P64">
            <v>49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5.5</v>
          </cell>
          <cell r="E65">
            <v>15</v>
          </cell>
          <cell r="F65">
            <v>7</v>
          </cell>
          <cell r="G65">
            <v>27.5</v>
          </cell>
          <cell r="H65">
            <v>24</v>
          </cell>
          <cell r="M65">
            <v>24</v>
          </cell>
          <cell r="N65">
            <v>17.100000000000001</v>
          </cell>
          <cell r="P65">
            <v>45</v>
          </cell>
        </row>
        <row r="66">
          <cell r="B66" t="str">
            <v>E022-01-1095/2018</v>
          </cell>
          <cell r="C66" t="str">
            <v>KIBET Brian</v>
          </cell>
          <cell r="D66">
            <v>5.5</v>
          </cell>
          <cell r="E66">
            <v>13.3</v>
          </cell>
          <cell r="F66">
            <v>6</v>
          </cell>
          <cell r="G66">
            <v>24.8</v>
          </cell>
          <cell r="H66">
            <v>15</v>
          </cell>
          <cell r="I66">
            <v>10</v>
          </cell>
          <cell r="J66">
            <v>11</v>
          </cell>
          <cell r="M66">
            <v>36</v>
          </cell>
          <cell r="N66">
            <v>25.7</v>
          </cell>
          <cell r="P66">
            <v>51</v>
          </cell>
        </row>
        <row r="67">
          <cell r="B67" t="str">
            <v>E022-01-1096/2018</v>
          </cell>
          <cell r="C67" t="str">
            <v>OTHIENO Jacob Magina</v>
          </cell>
          <cell r="D67">
            <v>5.3</v>
          </cell>
          <cell r="E67">
            <v>14</v>
          </cell>
          <cell r="F67">
            <v>6</v>
          </cell>
          <cell r="G67">
            <v>25.3</v>
          </cell>
          <cell r="H67">
            <v>0</v>
          </cell>
          <cell r="J67">
            <v>10</v>
          </cell>
          <cell r="K67">
            <v>18</v>
          </cell>
          <cell r="M67">
            <v>28</v>
          </cell>
          <cell r="N67">
            <v>20</v>
          </cell>
          <cell r="P67">
            <v>45</v>
          </cell>
        </row>
        <row r="68">
          <cell r="B68" t="str">
            <v>E022-01-1097/2018</v>
          </cell>
          <cell r="C68" t="str">
            <v>KUNG U J Gakonya</v>
          </cell>
          <cell r="D68">
            <v>5.7</v>
          </cell>
          <cell r="E68">
            <v>13</v>
          </cell>
          <cell r="F68">
            <v>7</v>
          </cell>
          <cell r="G68">
            <v>25.7</v>
          </cell>
          <cell r="H68">
            <v>19</v>
          </cell>
          <cell r="I68">
            <v>3</v>
          </cell>
          <cell r="J68">
            <v>12</v>
          </cell>
          <cell r="M68">
            <v>34</v>
          </cell>
          <cell r="N68">
            <v>24.3</v>
          </cell>
          <cell r="P68">
            <v>50</v>
          </cell>
        </row>
        <row r="69">
          <cell r="B69" t="str">
            <v>E022-01-1098/2018</v>
          </cell>
          <cell r="C69" t="str">
            <v>MUGWE John Njoroge</v>
          </cell>
          <cell r="D69">
            <v>6</v>
          </cell>
          <cell r="E69">
            <v>13.7</v>
          </cell>
          <cell r="F69">
            <v>7.7</v>
          </cell>
          <cell r="G69">
            <v>27.4</v>
          </cell>
          <cell r="H69">
            <v>22</v>
          </cell>
          <cell r="I69">
            <v>12</v>
          </cell>
          <cell r="J69">
            <v>15</v>
          </cell>
          <cell r="M69">
            <v>49</v>
          </cell>
          <cell r="N69">
            <v>35</v>
          </cell>
          <cell r="P69">
            <v>62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5.7</v>
          </cell>
          <cell r="E70">
            <v>14</v>
          </cell>
          <cell r="F70">
            <v>7.3</v>
          </cell>
          <cell r="G70">
            <v>27</v>
          </cell>
          <cell r="H70">
            <v>22</v>
          </cell>
          <cell r="J70">
            <v>12</v>
          </cell>
          <cell r="K70">
            <v>17</v>
          </cell>
          <cell r="M70">
            <v>51</v>
          </cell>
          <cell r="N70">
            <v>36.4</v>
          </cell>
          <cell r="P70">
            <v>63</v>
          </cell>
        </row>
        <row r="71">
          <cell r="B71" t="str">
            <v>E022-01-1100/2018</v>
          </cell>
          <cell r="C71" t="str">
            <v>WANJALA Barasa Levy</v>
          </cell>
          <cell r="D71">
            <v>5.3</v>
          </cell>
          <cell r="E71">
            <v>14</v>
          </cell>
          <cell r="F71">
            <v>6.3</v>
          </cell>
          <cell r="G71">
            <v>25.6</v>
          </cell>
          <cell r="H71">
            <v>16</v>
          </cell>
          <cell r="K71">
            <v>6</v>
          </cell>
          <cell r="M71">
            <v>22</v>
          </cell>
          <cell r="N71">
            <v>15.7</v>
          </cell>
          <cell r="P71">
            <v>41</v>
          </cell>
        </row>
        <row r="72">
          <cell r="B72" t="str">
            <v>E022-01-1101/2018</v>
          </cell>
          <cell r="C72" t="str">
            <v>THINDIU Keely Njoroge</v>
          </cell>
          <cell r="D72">
            <v>5.7</v>
          </cell>
          <cell r="E72">
            <v>13</v>
          </cell>
          <cell r="F72">
            <v>6</v>
          </cell>
          <cell r="G72">
            <v>24.7</v>
          </cell>
          <cell r="H72">
            <v>17</v>
          </cell>
          <cell r="K72">
            <v>4</v>
          </cell>
          <cell r="M72">
            <v>21</v>
          </cell>
          <cell r="N72">
            <v>15</v>
          </cell>
          <cell r="P72">
            <v>40</v>
          </cell>
        </row>
        <row r="73">
          <cell r="B73" t="str">
            <v>E022-01-1102/2018</v>
          </cell>
          <cell r="C73" t="str">
            <v>KANYI Carson Wanjohi</v>
          </cell>
          <cell r="D73">
            <v>6</v>
          </cell>
          <cell r="E73">
            <v>13.7</v>
          </cell>
          <cell r="F73">
            <v>5.7</v>
          </cell>
          <cell r="G73">
            <v>25.4</v>
          </cell>
          <cell r="H73">
            <v>17</v>
          </cell>
          <cell r="K73">
            <v>5</v>
          </cell>
          <cell r="M73">
            <v>22</v>
          </cell>
          <cell r="N73">
            <v>15.7</v>
          </cell>
          <cell r="P73">
            <v>41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5.7</v>
          </cell>
          <cell r="E74">
            <v>14.7</v>
          </cell>
          <cell r="F74">
            <v>6.7</v>
          </cell>
          <cell r="G74">
            <v>27.1</v>
          </cell>
          <cell r="H74">
            <v>20</v>
          </cell>
          <cell r="K74">
            <v>5</v>
          </cell>
          <cell r="M74">
            <v>25</v>
          </cell>
          <cell r="N74">
            <v>17.899999999999999</v>
          </cell>
          <cell r="P74">
            <v>45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5.7</v>
          </cell>
          <cell r="E75">
            <v>14.7</v>
          </cell>
          <cell r="F75">
            <v>6.7</v>
          </cell>
          <cell r="G75">
            <v>27.1</v>
          </cell>
          <cell r="H75">
            <v>11</v>
          </cell>
          <cell r="I75">
            <v>6</v>
          </cell>
          <cell r="K75">
            <v>2</v>
          </cell>
          <cell r="M75">
            <v>19</v>
          </cell>
          <cell r="N75">
            <v>13.6</v>
          </cell>
          <cell r="P75">
            <v>41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5.7</v>
          </cell>
          <cell r="E76">
            <v>15.3</v>
          </cell>
          <cell r="F76">
            <v>6.7</v>
          </cell>
          <cell r="G76">
            <v>27.7</v>
          </cell>
          <cell r="H76">
            <v>18</v>
          </cell>
          <cell r="J76">
            <v>8</v>
          </cell>
          <cell r="M76">
            <v>26</v>
          </cell>
          <cell r="N76">
            <v>18.600000000000001</v>
          </cell>
          <cell r="P76">
            <v>46</v>
          </cell>
        </row>
        <row r="77">
          <cell r="B77" t="str">
            <v>E022-01-1473/2018</v>
          </cell>
          <cell r="C77" t="str">
            <v>MWORIA VINCENT MWENDE</v>
          </cell>
          <cell r="D77">
            <v>6</v>
          </cell>
          <cell r="E77">
            <v>13.7</v>
          </cell>
          <cell r="F77">
            <v>6</v>
          </cell>
          <cell r="G77">
            <v>25.7</v>
          </cell>
          <cell r="H77">
            <v>20</v>
          </cell>
          <cell r="J77">
            <v>15</v>
          </cell>
          <cell r="K77">
            <v>17</v>
          </cell>
          <cell r="M77">
            <v>52</v>
          </cell>
          <cell r="N77">
            <v>37.1</v>
          </cell>
          <cell r="P77">
            <v>63</v>
          </cell>
        </row>
        <row r="78">
          <cell r="B78" t="str">
            <v>E022-01-1475/2018</v>
          </cell>
          <cell r="C78" t="str">
            <v>KIARA BRIAN MUGAMBI</v>
          </cell>
          <cell r="D78">
            <v>6.8</v>
          </cell>
          <cell r="E78">
            <v>13.7</v>
          </cell>
          <cell r="F78">
            <v>5.7</v>
          </cell>
          <cell r="G78">
            <v>26.2</v>
          </cell>
          <cell r="H78">
            <v>17</v>
          </cell>
          <cell r="K78">
            <v>15</v>
          </cell>
          <cell r="M78">
            <v>32</v>
          </cell>
          <cell r="N78">
            <v>22.9</v>
          </cell>
          <cell r="P78">
            <v>49</v>
          </cell>
        </row>
        <row r="79">
          <cell r="B79" t="str">
            <v>E022-01-1486/2018</v>
          </cell>
          <cell r="C79" t="str">
            <v>MUNENE VICTOR IAN</v>
          </cell>
          <cell r="D79">
            <v>5.2</v>
          </cell>
          <cell r="E79">
            <v>13.7</v>
          </cell>
          <cell r="F79">
            <v>7</v>
          </cell>
          <cell r="G79">
            <v>25.9</v>
          </cell>
          <cell r="H79">
            <v>18</v>
          </cell>
          <cell r="I79">
            <v>10</v>
          </cell>
          <cell r="J79">
            <v>9</v>
          </cell>
          <cell r="M79">
            <v>37</v>
          </cell>
          <cell r="N79">
            <v>26.4</v>
          </cell>
          <cell r="P79">
            <v>52</v>
          </cell>
        </row>
        <row r="80">
          <cell r="B80" t="str">
            <v>E022-01-1539/2018</v>
          </cell>
          <cell r="C80" t="str">
            <v>MWANGI LUKE VICTOR</v>
          </cell>
          <cell r="D80">
            <v>5.5</v>
          </cell>
          <cell r="E80">
            <v>15</v>
          </cell>
          <cell r="F80">
            <v>7.7</v>
          </cell>
          <cell r="G80">
            <v>28.2</v>
          </cell>
          <cell r="H80">
            <v>13</v>
          </cell>
          <cell r="J80">
            <v>14</v>
          </cell>
          <cell r="K80">
            <v>16</v>
          </cell>
          <cell r="M80">
            <v>43</v>
          </cell>
          <cell r="N80">
            <v>30.7</v>
          </cell>
          <cell r="P80">
            <v>59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6.5</v>
          </cell>
          <cell r="E81">
            <v>14.3</v>
          </cell>
          <cell r="F81">
            <v>6</v>
          </cell>
          <cell r="G81">
            <v>26.8</v>
          </cell>
          <cell r="H81">
            <v>18</v>
          </cell>
          <cell r="I81">
            <v>15</v>
          </cell>
          <cell r="M81">
            <v>33</v>
          </cell>
          <cell r="N81">
            <v>23.6</v>
          </cell>
          <cell r="P81">
            <v>50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5.8</v>
          </cell>
          <cell r="E82">
            <v>15.7</v>
          </cell>
          <cell r="F82">
            <v>6.3</v>
          </cell>
          <cell r="G82">
            <v>27.8</v>
          </cell>
          <cell r="M82" t="str">
            <v/>
          </cell>
          <cell r="N82" t="str">
            <v>-</v>
          </cell>
          <cell r="P82" t="str">
            <v>27.8C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6.7</v>
          </cell>
          <cell r="E83">
            <v>14.7</v>
          </cell>
          <cell r="F83">
            <v>7.7</v>
          </cell>
          <cell r="G83">
            <v>29.1</v>
          </cell>
          <cell r="H83">
            <v>24</v>
          </cell>
          <cell r="I83">
            <v>8</v>
          </cell>
          <cell r="J83">
            <v>10</v>
          </cell>
          <cell r="M83">
            <v>42</v>
          </cell>
          <cell r="N83">
            <v>30</v>
          </cell>
          <cell r="P83">
            <v>59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6.3</v>
          </cell>
          <cell r="E84">
            <v>13.3</v>
          </cell>
          <cell r="F84">
            <v>6.3</v>
          </cell>
          <cell r="G84">
            <v>25.9</v>
          </cell>
          <cell r="H84">
            <v>18</v>
          </cell>
          <cell r="K84">
            <v>14</v>
          </cell>
          <cell r="M84">
            <v>32</v>
          </cell>
          <cell r="N84">
            <v>22.9</v>
          </cell>
          <cell r="P84">
            <v>49</v>
          </cell>
        </row>
        <row r="85">
          <cell r="B85" t="str">
            <v>E022-01-1789/2018</v>
          </cell>
          <cell r="C85" t="str">
            <v>KURIA IAN MARTIN</v>
          </cell>
          <cell r="D85">
            <v>6.3</v>
          </cell>
          <cell r="E85">
            <v>14.7</v>
          </cell>
          <cell r="F85">
            <v>7</v>
          </cell>
          <cell r="G85">
            <v>28</v>
          </cell>
          <cell r="H85">
            <v>16</v>
          </cell>
          <cell r="M85">
            <v>16</v>
          </cell>
          <cell r="N85">
            <v>11.4</v>
          </cell>
          <cell r="P85">
            <v>39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6.5</v>
          </cell>
          <cell r="E86">
            <v>15.7</v>
          </cell>
          <cell r="F86">
            <v>7</v>
          </cell>
          <cell r="G86">
            <v>29.2</v>
          </cell>
          <cell r="H86">
            <v>15</v>
          </cell>
          <cell r="M86">
            <v>15</v>
          </cell>
          <cell r="N86">
            <v>10.7</v>
          </cell>
          <cell r="P86">
            <v>40</v>
          </cell>
        </row>
        <row r="87">
          <cell r="B87" t="str">
            <v>E022-01-1813/2018</v>
          </cell>
          <cell r="C87" t="str">
            <v>WANJERI Mary Wanjiku</v>
          </cell>
          <cell r="D87">
            <v>5.8</v>
          </cell>
          <cell r="E87">
            <v>14.7</v>
          </cell>
          <cell r="F87">
            <v>5.7</v>
          </cell>
          <cell r="G87">
            <v>26.2</v>
          </cell>
          <cell r="H87">
            <v>17</v>
          </cell>
          <cell r="J87">
            <v>10</v>
          </cell>
          <cell r="K87">
            <v>15</v>
          </cell>
          <cell r="M87">
            <v>42</v>
          </cell>
          <cell r="N87">
            <v>30</v>
          </cell>
          <cell r="P87">
            <v>56</v>
          </cell>
        </row>
        <row r="88">
          <cell r="B88" t="str">
            <v>E022-01-1816/2018</v>
          </cell>
          <cell r="C88" t="str">
            <v>KIOKO EVANS MUTUKU</v>
          </cell>
          <cell r="D88">
            <v>6.3</v>
          </cell>
          <cell r="E88">
            <v>13.7</v>
          </cell>
          <cell r="F88">
            <v>6</v>
          </cell>
          <cell r="G88">
            <v>26</v>
          </cell>
          <cell r="H88">
            <v>17</v>
          </cell>
          <cell r="I88">
            <v>8</v>
          </cell>
          <cell r="J88">
            <v>10</v>
          </cell>
          <cell r="M88">
            <v>35</v>
          </cell>
          <cell r="N88">
            <v>25</v>
          </cell>
          <cell r="P88">
            <v>51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6.2</v>
          </cell>
          <cell r="E89">
            <v>14.3</v>
          </cell>
          <cell r="F89">
            <v>6</v>
          </cell>
          <cell r="G89">
            <v>26.5</v>
          </cell>
          <cell r="H89">
            <v>12</v>
          </cell>
          <cell r="J89">
            <v>12</v>
          </cell>
          <cell r="K89">
            <v>14</v>
          </cell>
          <cell r="M89">
            <v>38</v>
          </cell>
          <cell r="N89">
            <v>27.1</v>
          </cell>
          <cell r="P89">
            <v>54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5.5</v>
          </cell>
          <cell r="E90">
            <v>14</v>
          </cell>
          <cell r="F90">
            <v>6.7</v>
          </cell>
          <cell r="G90">
            <v>26.2</v>
          </cell>
          <cell r="H90">
            <v>0</v>
          </cell>
          <cell r="I90">
            <v>12</v>
          </cell>
          <cell r="J90">
            <v>9</v>
          </cell>
          <cell r="M90">
            <v>21</v>
          </cell>
          <cell r="N90">
            <v>15</v>
          </cell>
          <cell r="P90">
            <v>41</v>
          </cell>
        </row>
        <row r="91">
          <cell r="B91" t="str">
            <v>E022-01-1831/2018</v>
          </cell>
          <cell r="C91" t="str">
            <v>CHERUIYOT Desmond</v>
          </cell>
          <cell r="D91">
            <v>5.7</v>
          </cell>
          <cell r="E91">
            <v>14.7</v>
          </cell>
          <cell r="F91">
            <v>7.3</v>
          </cell>
          <cell r="G91">
            <v>27.7</v>
          </cell>
          <cell r="H91">
            <v>22</v>
          </cell>
          <cell r="M91">
            <v>22</v>
          </cell>
          <cell r="N91">
            <v>15.7</v>
          </cell>
          <cell r="P91">
            <v>43</v>
          </cell>
        </row>
        <row r="92">
          <cell r="B92" t="str">
            <v>E022-01-1832/2018</v>
          </cell>
          <cell r="C92" t="str">
            <v>MUKIRI LORNACLARE</v>
          </cell>
          <cell r="D92">
            <v>5.8</v>
          </cell>
          <cell r="E92">
            <v>14.7</v>
          </cell>
          <cell r="F92">
            <v>6</v>
          </cell>
          <cell r="G92">
            <v>26.5</v>
          </cell>
          <cell r="H92">
            <v>18</v>
          </cell>
          <cell r="J92">
            <v>13</v>
          </cell>
          <cell r="K92">
            <v>13</v>
          </cell>
          <cell r="M92">
            <v>44</v>
          </cell>
          <cell r="N92">
            <v>31.4</v>
          </cell>
          <cell r="P92">
            <v>58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6.3</v>
          </cell>
          <cell r="E93">
            <v>15</v>
          </cell>
          <cell r="F93">
            <v>6.7</v>
          </cell>
          <cell r="G93">
            <v>28</v>
          </cell>
          <cell r="H93">
            <v>15</v>
          </cell>
          <cell r="I93">
            <v>12</v>
          </cell>
          <cell r="M93">
            <v>27</v>
          </cell>
          <cell r="N93">
            <v>19.3</v>
          </cell>
          <cell r="P93">
            <v>47</v>
          </cell>
        </row>
        <row r="94">
          <cell r="B94" t="str">
            <v>E022-01-1855/2018</v>
          </cell>
          <cell r="C94" t="str">
            <v>NYUTU AGNES GATHONI</v>
          </cell>
          <cell r="D94">
            <v>6.3</v>
          </cell>
          <cell r="E94">
            <v>14</v>
          </cell>
          <cell r="F94">
            <v>5.7</v>
          </cell>
          <cell r="G94">
            <v>26</v>
          </cell>
          <cell r="H94">
            <v>5</v>
          </cell>
          <cell r="K94">
            <v>10</v>
          </cell>
          <cell r="M94">
            <v>15</v>
          </cell>
          <cell r="N94">
            <v>10.7</v>
          </cell>
          <cell r="P94">
            <v>37</v>
          </cell>
        </row>
        <row r="95">
          <cell r="B95" t="str">
            <v>E022-01-1753/2017</v>
          </cell>
          <cell r="C95" t="str">
            <v>CHEPKIRUI Janet</v>
          </cell>
          <cell r="D95">
            <v>6</v>
          </cell>
          <cell r="E95">
            <v>15</v>
          </cell>
          <cell r="F95">
            <v>7.7</v>
          </cell>
          <cell r="G95">
            <v>28.7</v>
          </cell>
          <cell r="H95">
            <v>8</v>
          </cell>
          <cell r="J95">
            <v>8</v>
          </cell>
          <cell r="K95">
            <v>9</v>
          </cell>
          <cell r="M95">
            <v>25</v>
          </cell>
          <cell r="N95">
            <v>17.899999999999999</v>
          </cell>
          <cell r="P95">
            <v>47</v>
          </cell>
        </row>
        <row r="96">
          <cell r="B96" t="str">
            <v>E022-01-0736/2017</v>
          </cell>
          <cell r="C96" t="str">
            <v>WAMBANI ESTHER</v>
          </cell>
          <cell r="D96">
            <v>5.8</v>
          </cell>
          <cell r="E96">
            <v>12.3</v>
          </cell>
          <cell r="F96">
            <v>7.7</v>
          </cell>
          <cell r="G96">
            <v>25.8</v>
          </cell>
          <cell r="H96">
            <v>10</v>
          </cell>
          <cell r="J96">
            <v>4</v>
          </cell>
          <cell r="M96">
            <v>14</v>
          </cell>
          <cell r="N96">
            <v>10</v>
          </cell>
          <cell r="P96">
            <v>36</v>
          </cell>
        </row>
      </sheetData>
      <sheetData sheetId="8" refreshError="1">
        <row r="12">
          <cell r="B12" t="str">
            <v>E022-01-0113/2018</v>
          </cell>
          <cell r="C12" t="str">
            <v>MANDO VICTOR GITHINJI</v>
          </cell>
          <cell r="D12">
            <v>1.4</v>
          </cell>
          <cell r="E12">
            <v>3.5</v>
          </cell>
          <cell r="F12">
            <v>8.5</v>
          </cell>
          <cell r="G12">
            <v>13.4</v>
          </cell>
          <cell r="H12">
            <v>14</v>
          </cell>
          <cell r="J12">
            <v>8</v>
          </cell>
          <cell r="K12">
            <v>6</v>
          </cell>
          <cell r="M12">
            <v>28</v>
          </cell>
          <cell r="N12">
            <v>28</v>
          </cell>
          <cell r="P12">
            <v>41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6</v>
          </cell>
          <cell r="E13">
            <v>4.5</v>
          </cell>
          <cell r="F13">
            <v>12.5</v>
          </cell>
          <cell r="G13">
            <v>23</v>
          </cell>
          <cell r="H13">
            <v>16</v>
          </cell>
          <cell r="J13">
            <v>13</v>
          </cell>
          <cell r="K13">
            <v>18</v>
          </cell>
          <cell r="M13">
            <v>47</v>
          </cell>
          <cell r="N13">
            <v>47</v>
          </cell>
          <cell r="P13">
            <v>70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5.2</v>
          </cell>
          <cell r="E14">
            <v>4</v>
          </cell>
          <cell r="F14">
            <v>11.5</v>
          </cell>
          <cell r="G14">
            <v>20.7</v>
          </cell>
          <cell r="H14">
            <v>15</v>
          </cell>
          <cell r="J14">
            <v>10</v>
          </cell>
          <cell r="K14">
            <v>9</v>
          </cell>
          <cell r="M14">
            <v>34</v>
          </cell>
          <cell r="N14">
            <v>34</v>
          </cell>
          <cell r="P14">
            <v>55</v>
          </cell>
        </row>
        <row r="15">
          <cell r="B15" t="str">
            <v>E022-01-0376/2018</v>
          </cell>
          <cell r="C15" t="str">
            <v xml:space="preserve">GITUMA Michael Kimathi </v>
          </cell>
          <cell r="D15" t="str">
            <v/>
          </cell>
          <cell r="E15" t="str">
            <v/>
          </cell>
          <cell r="F15" t="str">
            <v>-</v>
          </cell>
          <cell r="G15" t="str">
            <v>-</v>
          </cell>
          <cell r="M15" t="str">
            <v/>
          </cell>
          <cell r="N15" t="str">
            <v>-</v>
          </cell>
          <cell r="P15" t="str">
            <v>-</v>
          </cell>
        </row>
        <row r="16">
          <cell r="B16" t="str">
            <v>E022-01-0479/2018</v>
          </cell>
          <cell r="C16" t="str">
            <v>BETT Kipkorir Morgan</v>
          </cell>
          <cell r="D16">
            <v>4.5</v>
          </cell>
          <cell r="E16">
            <v>2.5</v>
          </cell>
          <cell r="F16">
            <v>11.5</v>
          </cell>
          <cell r="G16">
            <v>18.5</v>
          </cell>
          <cell r="H16">
            <v>16</v>
          </cell>
          <cell r="J16">
            <v>15</v>
          </cell>
          <cell r="K16">
            <v>15</v>
          </cell>
          <cell r="M16">
            <v>46</v>
          </cell>
          <cell r="N16">
            <v>46</v>
          </cell>
          <cell r="P16">
            <v>65</v>
          </cell>
        </row>
        <row r="17">
          <cell r="B17" t="str">
            <v>E022-01-0491/2018</v>
          </cell>
          <cell r="C17" t="str">
            <v xml:space="preserve">WAFULA Nickson Wirula </v>
          </cell>
          <cell r="D17">
            <v>3.6</v>
          </cell>
          <cell r="E17">
            <v>4</v>
          </cell>
          <cell r="F17">
            <v>11</v>
          </cell>
          <cell r="G17">
            <v>18.600000000000001</v>
          </cell>
          <cell r="H17">
            <v>13</v>
          </cell>
          <cell r="I17">
            <v>10</v>
          </cell>
          <cell r="J17">
            <v>0</v>
          </cell>
          <cell r="K17">
            <v>18</v>
          </cell>
          <cell r="M17">
            <v>41</v>
          </cell>
          <cell r="N17">
            <v>41</v>
          </cell>
          <cell r="P17">
            <v>60</v>
          </cell>
        </row>
        <row r="18">
          <cell r="B18" t="str">
            <v>E022-01-0496/2018</v>
          </cell>
          <cell r="C18" t="str">
            <v xml:space="preserve">WAITHIRA Allan Mucheru </v>
          </cell>
          <cell r="D18">
            <v>6.7</v>
          </cell>
          <cell r="E18">
            <v>3.5</v>
          </cell>
          <cell r="F18">
            <v>11</v>
          </cell>
          <cell r="G18">
            <v>21.2</v>
          </cell>
          <cell r="H18">
            <v>13</v>
          </cell>
          <cell r="J18">
            <v>11</v>
          </cell>
          <cell r="K18">
            <v>19</v>
          </cell>
          <cell r="M18">
            <v>43</v>
          </cell>
          <cell r="N18">
            <v>43</v>
          </cell>
          <cell r="P18">
            <v>64</v>
          </cell>
        </row>
        <row r="19">
          <cell r="B19" t="str">
            <v>E022-01-0762/2018</v>
          </cell>
          <cell r="C19" t="str">
            <v>MBAGA Gyavira Tuzinde</v>
          </cell>
          <cell r="D19">
            <v>4.5</v>
          </cell>
          <cell r="E19" t="str">
            <v/>
          </cell>
          <cell r="F19">
            <v>11</v>
          </cell>
          <cell r="G19">
            <v>15.5</v>
          </cell>
          <cell r="H19">
            <v>8</v>
          </cell>
          <cell r="J19">
            <v>8</v>
          </cell>
          <cell r="K19">
            <v>12</v>
          </cell>
          <cell r="M19">
            <v>28</v>
          </cell>
          <cell r="N19">
            <v>28</v>
          </cell>
          <cell r="P19">
            <v>44</v>
          </cell>
        </row>
        <row r="20">
          <cell r="B20" t="str">
            <v>E022-01-0764/2018</v>
          </cell>
          <cell r="C20" t="str">
            <v>WAITTHAKA MARTIN MWANGI</v>
          </cell>
          <cell r="D20">
            <v>3.2</v>
          </cell>
          <cell r="E20">
            <v>3.5</v>
          </cell>
          <cell r="F20">
            <v>12</v>
          </cell>
          <cell r="G20">
            <v>18.7</v>
          </cell>
          <cell r="H20">
            <v>16</v>
          </cell>
          <cell r="J20">
            <v>10</v>
          </cell>
          <cell r="K20">
            <v>14</v>
          </cell>
          <cell r="M20">
            <v>40</v>
          </cell>
          <cell r="N20">
            <v>40</v>
          </cell>
          <cell r="P20">
            <v>59</v>
          </cell>
        </row>
        <row r="21">
          <cell r="B21" t="str">
            <v>E022-01-1045/2018</v>
          </cell>
          <cell r="C21" t="str">
            <v>MWALUGHO Elijah Masaka</v>
          </cell>
          <cell r="D21">
            <v>4.3</v>
          </cell>
          <cell r="E21">
            <v>4</v>
          </cell>
          <cell r="F21">
            <v>12</v>
          </cell>
          <cell r="G21">
            <v>20.3</v>
          </cell>
          <cell r="H21">
            <v>17</v>
          </cell>
          <cell r="I21">
            <v>10</v>
          </cell>
          <cell r="J21">
            <v>15</v>
          </cell>
          <cell r="M21">
            <v>42</v>
          </cell>
          <cell r="N21">
            <v>42</v>
          </cell>
          <cell r="P21">
            <v>62</v>
          </cell>
        </row>
        <row r="22">
          <cell r="B22" t="str">
            <v>E022-01-1046/2018</v>
          </cell>
          <cell r="C22" t="str">
            <v>OLOLCHOKI Duncan Mwaniki</v>
          </cell>
          <cell r="D22">
            <v>3.8</v>
          </cell>
          <cell r="E22">
            <v>4</v>
          </cell>
          <cell r="F22">
            <v>9</v>
          </cell>
          <cell r="G22">
            <v>16.8</v>
          </cell>
          <cell r="H22">
            <v>15</v>
          </cell>
          <cell r="J22">
            <v>12</v>
          </cell>
          <cell r="K22">
            <v>15</v>
          </cell>
          <cell r="M22">
            <v>42</v>
          </cell>
          <cell r="N22">
            <v>42</v>
          </cell>
          <cell r="P22">
            <v>59</v>
          </cell>
        </row>
        <row r="23">
          <cell r="B23" t="str">
            <v>E022-01-1047/2018</v>
          </cell>
          <cell r="C23" t="str">
            <v>WACHIRA Maurice Mwangi</v>
          </cell>
          <cell r="D23">
            <v>5</v>
          </cell>
          <cell r="E23">
            <v>3.5</v>
          </cell>
          <cell r="F23">
            <v>9</v>
          </cell>
          <cell r="G23">
            <v>17.5</v>
          </cell>
          <cell r="H23">
            <v>16</v>
          </cell>
          <cell r="I23">
            <v>7</v>
          </cell>
          <cell r="J23">
            <v>10</v>
          </cell>
          <cell r="M23">
            <v>33</v>
          </cell>
          <cell r="N23">
            <v>33</v>
          </cell>
          <cell r="P23">
            <v>51</v>
          </cell>
        </row>
        <row r="24">
          <cell r="B24" t="str">
            <v>E022-01-1048/2018</v>
          </cell>
          <cell r="C24" t="str">
            <v>SESAT Kiprop Ian</v>
          </cell>
          <cell r="D24">
            <v>5</v>
          </cell>
          <cell r="E24">
            <v>4</v>
          </cell>
          <cell r="F24">
            <v>11.5</v>
          </cell>
          <cell r="G24">
            <v>20.5</v>
          </cell>
          <cell r="H24">
            <v>17</v>
          </cell>
          <cell r="J24">
            <v>16</v>
          </cell>
          <cell r="K24">
            <v>19</v>
          </cell>
          <cell r="M24">
            <v>52</v>
          </cell>
          <cell r="N24">
            <v>52</v>
          </cell>
          <cell r="P24">
            <v>73</v>
          </cell>
        </row>
        <row r="25">
          <cell r="B25" t="str">
            <v>E022-01-1049/2018</v>
          </cell>
          <cell r="C25" t="str">
            <v>MUTHIANI Albert Mwenga</v>
          </cell>
          <cell r="D25">
            <v>6.7</v>
          </cell>
          <cell r="E25">
            <v>4.5</v>
          </cell>
          <cell r="F25">
            <v>9</v>
          </cell>
          <cell r="G25">
            <v>20.2</v>
          </cell>
          <cell r="H25">
            <v>15</v>
          </cell>
          <cell r="J25">
            <v>16</v>
          </cell>
          <cell r="K25">
            <v>19</v>
          </cell>
          <cell r="M25">
            <v>50</v>
          </cell>
          <cell r="N25">
            <v>50</v>
          </cell>
          <cell r="P25">
            <v>70</v>
          </cell>
        </row>
        <row r="26">
          <cell r="B26" t="str">
            <v>E022-01-1050/2018</v>
          </cell>
          <cell r="C26" t="str">
            <v>TSUMA Brian Mwango</v>
          </cell>
          <cell r="D26" t="str">
            <v/>
          </cell>
          <cell r="E26" t="str">
            <v/>
          </cell>
          <cell r="F26" t="str">
            <v>-</v>
          </cell>
          <cell r="G26" t="str">
            <v>-</v>
          </cell>
          <cell r="M26" t="str">
            <v/>
          </cell>
          <cell r="N26" t="str">
            <v>-</v>
          </cell>
          <cell r="P26" t="str">
            <v>-</v>
          </cell>
        </row>
        <row r="27">
          <cell r="B27" t="str">
            <v>E022-01-1051/2018</v>
          </cell>
          <cell r="C27" t="str">
            <v>MWANGI Angela Wakarura</v>
          </cell>
          <cell r="D27">
            <v>8.8000000000000007</v>
          </cell>
          <cell r="E27">
            <v>4</v>
          </cell>
          <cell r="F27">
            <v>10.5</v>
          </cell>
          <cell r="G27">
            <v>23.3</v>
          </cell>
          <cell r="H27">
            <v>15</v>
          </cell>
          <cell r="J27">
            <v>11</v>
          </cell>
          <cell r="K27">
            <v>19</v>
          </cell>
          <cell r="M27">
            <v>45</v>
          </cell>
          <cell r="N27">
            <v>45</v>
          </cell>
          <cell r="P27">
            <v>68</v>
          </cell>
        </row>
        <row r="28">
          <cell r="B28" t="str">
            <v>E022-01-1052/2018</v>
          </cell>
          <cell r="C28" t="str">
            <v>CHEPKIRUI Brillian</v>
          </cell>
          <cell r="D28">
            <v>5.5</v>
          </cell>
          <cell r="E28">
            <v>4</v>
          </cell>
          <cell r="F28">
            <v>11.5</v>
          </cell>
          <cell r="G28">
            <v>21</v>
          </cell>
          <cell r="H28">
            <v>14</v>
          </cell>
          <cell r="I28">
            <v>8</v>
          </cell>
          <cell r="K28">
            <v>14</v>
          </cell>
          <cell r="M28">
            <v>36</v>
          </cell>
          <cell r="N28">
            <v>36</v>
          </cell>
          <cell r="P28">
            <v>57</v>
          </cell>
        </row>
        <row r="29">
          <cell r="B29" t="str">
            <v>E022-01-1053/2018</v>
          </cell>
          <cell r="C29" t="str">
            <v>MUCHIRI Dan Munene</v>
          </cell>
          <cell r="D29">
            <v>3.8</v>
          </cell>
          <cell r="E29">
            <v>4</v>
          </cell>
          <cell r="F29">
            <v>11</v>
          </cell>
          <cell r="G29">
            <v>18.8</v>
          </cell>
          <cell r="H29">
            <v>14</v>
          </cell>
          <cell r="J29">
            <v>13</v>
          </cell>
          <cell r="K29">
            <v>19</v>
          </cell>
          <cell r="M29">
            <v>46</v>
          </cell>
          <cell r="N29">
            <v>46</v>
          </cell>
          <cell r="P29">
            <v>65</v>
          </cell>
        </row>
        <row r="30">
          <cell r="B30" t="str">
            <v>E022-01-1054/2018</v>
          </cell>
          <cell r="C30" t="str">
            <v>MUTEGI Munene Fredrick</v>
          </cell>
          <cell r="D30">
            <v>4.5</v>
          </cell>
          <cell r="E30">
            <v>4</v>
          </cell>
          <cell r="F30">
            <v>9</v>
          </cell>
          <cell r="G30">
            <v>17.5</v>
          </cell>
          <cell r="H30">
            <v>12</v>
          </cell>
          <cell r="J30">
            <v>12</v>
          </cell>
          <cell r="K30">
            <v>11</v>
          </cell>
          <cell r="M30">
            <v>35</v>
          </cell>
          <cell r="N30">
            <v>35</v>
          </cell>
          <cell r="P30">
            <v>53</v>
          </cell>
        </row>
        <row r="31">
          <cell r="B31" t="str">
            <v>E022-01-1055/2018</v>
          </cell>
          <cell r="C31" t="str">
            <v>MAINA Josphat Macharia</v>
          </cell>
          <cell r="D31">
            <v>3.1</v>
          </cell>
          <cell r="E31">
            <v>3.5</v>
          </cell>
          <cell r="F31">
            <v>10.5</v>
          </cell>
          <cell r="G31">
            <v>17.100000000000001</v>
          </cell>
          <cell r="H31">
            <v>13</v>
          </cell>
          <cell r="I31">
            <v>11</v>
          </cell>
          <cell r="K31">
            <v>19</v>
          </cell>
          <cell r="M31">
            <v>43</v>
          </cell>
          <cell r="N31">
            <v>43</v>
          </cell>
          <cell r="P31">
            <v>60</v>
          </cell>
        </row>
        <row r="32">
          <cell r="B32" t="str">
            <v>E022-01-1056/2018</v>
          </cell>
          <cell r="C32" t="str">
            <v>SHIBIRITI Calvine Mwanzi</v>
          </cell>
          <cell r="D32">
            <v>5</v>
          </cell>
          <cell r="E32">
            <v>4</v>
          </cell>
          <cell r="F32">
            <v>11.5</v>
          </cell>
          <cell r="G32">
            <v>20.5</v>
          </cell>
          <cell r="H32">
            <v>15</v>
          </cell>
          <cell r="I32">
            <v>8</v>
          </cell>
          <cell r="K32">
            <v>19</v>
          </cell>
          <cell r="M32">
            <v>42</v>
          </cell>
          <cell r="N32">
            <v>42</v>
          </cell>
          <cell r="P32">
            <v>63</v>
          </cell>
        </row>
        <row r="33">
          <cell r="B33" t="str">
            <v>E022-01-1057/2018</v>
          </cell>
          <cell r="C33" t="str">
            <v>ANITA HEATHER C</v>
          </cell>
          <cell r="D33">
            <v>4.5</v>
          </cell>
          <cell r="E33">
            <v>4</v>
          </cell>
          <cell r="F33">
            <v>9</v>
          </cell>
          <cell r="G33">
            <v>17.5</v>
          </cell>
          <cell r="H33">
            <v>14</v>
          </cell>
          <cell r="J33">
            <v>13</v>
          </cell>
          <cell r="K33">
            <v>11</v>
          </cell>
          <cell r="M33">
            <v>38</v>
          </cell>
          <cell r="N33">
            <v>38</v>
          </cell>
          <cell r="P33">
            <v>56</v>
          </cell>
        </row>
        <row r="34">
          <cell r="B34" t="str">
            <v>E022-01-1058/2018</v>
          </cell>
          <cell r="C34" t="str">
            <v xml:space="preserve">MOHAMED Hyder Haitham </v>
          </cell>
          <cell r="D34" t="str">
            <v/>
          </cell>
          <cell r="E34" t="str">
            <v/>
          </cell>
          <cell r="F34" t="str">
            <v>-</v>
          </cell>
          <cell r="G34" t="str">
            <v>-</v>
          </cell>
          <cell r="M34" t="str">
            <v/>
          </cell>
          <cell r="N34" t="str">
            <v>-</v>
          </cell>
          <cell r="P34" t="str">
            <v>-</v>
          </cell>
        </row>
        <row r="35">
          <cell r="B35" t="str">
            <v>E022-01-1059/2018</v>
          </cell>
          <cell r="C35" t="str">
            <v>CHEGE Gladwell Nyambura</v>
          </cell>
          <cell r="D35">
            <v>5.5</v>
          </cell>
          <cell r="E35">
            <v>4.5</v>
          </cell>
          <cell r="F35">
            <v>11.5</v>
          </cell>
          <cell r="G35">
            <v>21.5</v>
          </cell>
          <cell r="H35">
            <v>17</v>
          </cell>
          <cell r="J35">
            <v>14</v>
          </cell>
          <cell r="K35">
            <v>16</v>
          </cell>
          <cell r="M35">
            <v>47</v>
          </cell>
          <cell r="N35">
            <v>47</v>
          </cell>
          <cell r="P35">
            <v>69</v>
          </cell>
        </row>
        <row r="36">
          <cell r="B36" t="str">
            <v>E022-01-1060/2018</v>
          </cell>
          <cell r="C36" t="str">
            <v>MURIUKI Brian Gacheru</v>
          </cell>
          <cell r="D36">
            <v>4</v>
          </cell>
          <cell r="E36">
            <v>4</v>
          </cell>
          <cell r="F36">
            <v>11.5</v>
          </cell>
          <cell r="G36">
            <v>19.5</v>
          </cell>
          <cell r="H36">
            <v>14</v>
          </cell>
          <cell r="J36">
            <v>15</v>
          </cell>
          <cell r="K36">
            <v>19</v>
          </cell>
          <cell r="M36">
            <v>48</v>
          </cell>
          <cell r="N36">
            <v>48</v>
          </cell>
          <cell r="P36">
            <v>68</v>
          </cell>
        </row>
        <row r="37">
          <cell r="B37" t="str">
            <v>E022-01-1061/2018</v>
          </cell>
          <cell r="C37" t="str">
            <v>MOHAMMAD ALI MBARAK</v>
          </cell>
          <cell r="D37">
            <v>5.7</v>
          </cell>
          <cell r="E37">
            <v>3.5</v>
          </cell>
          <cell r="F37">
            <v>8</v>
          </cell>
          <cell r="G37">
            <v>17.2</v>
          </cell>
          <cell r="H37">
            <v>12</v>
          </cell>
          <cell r="J37">
            <v>7</v>
          </cell>
          <cell r="K37">
            <v>5</v>
          </cell>
          <cell r="M37">
            <v>24</v>
          </cell>
          <cell r="N37">
            <v>24</v>
          </cell>
          <cell r="P37">
            <v>41</v>
          </cell>
        </row>
        <row r="38">
          <cell r="B38" t="str">
            <v>E022-01-1062/2018</v>
          </cell>
          <cell r="C38" t="str">
            <v>MUTUNGA Mariam Mwende</v>
          </cell>
          <cell r="D38" t="str">
            <v/>
          </cell>
          <cell r="E38" t="str">
            <v/>
          </cell>
          <cell r="F38" t="str">
            <v>-</v>
          </cell>
          <cell r="G38" t="str">
            <v>-</v>
          </cell>
          <cell r="M38" t="str">
            <v/>
          </cell>
          <cell r="N38" t="str">
            <v>-</v>
          </cell>
          <cell r="P38" t="str">
            <v>-</v>
          </cell>
        </row>
        <row r="39">
          <cell r="B39" t="str">
            <v>E022-01-1063/2018</v>
          </cell>
          <cell r="C39" t="str">
            <v>MBURUGU Frankline Mutuma</v>
          </cell>
          <cell r="D39">
            <v>4.8</v>
          </cell>
          <cell r="E39">
            <v>4</v>
          </cell>
          <cell r="F39">
            <v>9</v>
          </cell>
          <cell r="G39">
            <v>17.8</v>
          </cell>
          <cell r="H39">
            <v>12</v>
          </cell>
          <cell r="J39">
            <v>6</v>
          </cell>
          <cell r="K39">
            <v>8</v>
          </cell>
          <cell r="M39">
            <v>26</v>
          </cell>
          <cell r="N39">
            <v>26</v>
          </cell>
          <cell r="P39">
            <v>44</v>
          </cell>
        </row>
        <row r="40">
          <cell r="B40" t="str">
            <v>E022-01-1064/2018</v>
          </cell>
          <cell r="C40" t="str">
            <v>MUTHEE Amos Munene</v>
          </cell>
          <cell r="D40">
            <v>4.5</v>
          </cell>
          <cell r="E40">
            <v>3.5</v>
          </cell>
          <cell r="F40">
            <v>12.5</v>
          </cell>
          <cell r="G40">
            <v>20.5</v>
          </cell>
          <cell r="H40">
            <v>11</v>
          </cell>
          <cell r="J40">
            <v>12</v>
          </cell>
          <cell r="K40">
            <v>17</v>
          </cell>
          <cell r="M40">
            <v>40</v>
          </cell>
          <cell r="N40">
            <v>40</v>
          </cell>
          <cell r="P40">
            <v>61</v>
          </cell>
        </row>
        <row r="41">
          <cell r="B41" t="str">
            <v>E022-01-1065/2018</v>
          </cell>
          <cell r="C41" t="str">
            <v>MACHARIA Paul Muchogo</v>
          </cell>
          <cell r="D41">
            <v>4.8</v>
          </cell>
          <cell r="E41">
            <v>4</v>
          </cell>
          <cell r="F41">
            <v>8</v>
          </cell>
          <cell r="G41">
            <v>16.8</v>
          </cell>
          <cell r="J41">
            <v>15</v>
          </cell>
          <cell r="K41">
            <v>19</v>
          </cell>
          <cell r="M41">
            <v>34</v>
          </cell>
          <cell r="N41">
            <v>34</v>
          </cell>
          <cell r="P41">
            <v>51</v>
          </cell>
        </row>
        <row r="42">
          <cell r="B42" t="str">
            <v>E022-01-1066/2018</v>
          </cell>
          <cell r="C42" t="str">
            <v>MUTURI Lorna Muthoni</v>
          </cell>
          <cell r="D42">
            <v>6.7</v>
          </cell>
          <cell r="E42">
            <v>4</v>
          </cell>
          <cell r="F42">
            <v>12</v>
          </cell>
          <cell r="G42">
            <v>22.7</v>
          </cell>
          <cell r="H42">
            <v>16</v>
          </cell>
          <cell r="J42">
            <v>19</v>
          </cell>
          <cell r="K42">
            <v>19</v>
          </cell>
          <cell r="M42">
            <v>54</v>
          </cell>
          <cell r="N42">
            <v>54</v>
          </cell>
          <cell r="P42">
            <v>77</v>
          </cell>
        </row>
        <row r="43">
          <cell r="B43" t="str">
            <v>E022-01-1067/2018</v>
          </cell>
          <cell r="C43" t="str">
            <v>ONGAYO Aswan Abishai</v>
          </cell>
          <cell r="D43">
            <v>5</v>
          </cell>
          <cell r="E43">
            <v>4</v>
          </cell>
          <cell r="F43">
            <v>11</v>
          </cell>
          <cell r="G43">
            <v>20</v>
          </cell>
          <cell r="H43">
            <v>11</v>
          </cell>
          <cell r="J43">
            <v>9</v>
          </cell>
          <cell r="K43">
            <v>11</v>
          </cell>
          <cell r="M43">
            <v>31</v>
          </cell>
          <cell r="N43">
            <v>31</v>
          </cell>
          <cell r="P43">
            <v>51</v>
          </cell>
        </row>
        <row r="44">
          <cell r="B44" t="str">
            <v>E022-01-1068/2018</v>
          </cell>
          <cell r="C44" t="str">
            <v>GITHINJI Anthony Kanogo</v>
          </cell>
          <cell r="D44">
            <v>2.6</v>
          </cell>
          <cell r="E44">
            <v>3.5</v>
          </cell>
          <cell r="F44">
            <v>9</v>
          </cell>
          <cell r="G44">
            <v>15.1</v>
          </cell>
          <cell r="H44">
            <v>16</v>
          </cell>
          <cell r="I44">
            <v>5</v>
          </cell>
          <cell r="K44">
            <v>18</v>
          </cell>
          <cell r="M44">
            <v>39</v>
          </cell>
          <cell r="N44">
            <v>39</v>
          </cell>
          <cell r="P44">
            <v>54</v>
          </cell>
        </row>
        <row r="45">
          <cell r="B45" t="str">
            <v>E022-01-1069/2018</v>
          </cell>
          <cell r="C45" t="str">
            <v>MUKURI Ephantus Muturi</v>
          </cell>
          <cell r="D45">
            <v>4.3</v>
          </cell>
          <cell r="E45">
            <v>4</v>
          </cell>
          <cell r="F45">
            <v>10.5</v>
          </cell>
          <cell r="G45">
            <v>18.8</v>
          </cell>
          <cell r="H45">
            <v>10</v>
          </cell>
          <cell r="J45">
            <v>8</v>
          </cell>
          <cell r="K45">
            <v>14</v>
          </cell>
          <cell r="M45">
            <v>32</v>
          </cell>
          <cell r="N45">
            <v>32</v>
          </cell>
          <cell r="P45">
            <v>51</v>
          </cell>
        </row>
        <row r="46">
          <cell r="B46" t="str">
            <v>E022-01-1070/2018</v>
          </cell>
          <cell r="C46" t="str">
            <v>BRIAN Festus</v>
          </cell>
          <cell r="D46">
            <v>4.5</v>
          </cell>
          <cell r="E46">
            <v>4</v>
          </cell>
          <cell r="F46">
            <v>11.5</v>
          </cell>
          <cell r="G46">
            <v>20</v>
          </cell>
          <cell r="H46">
            <v>14</v>
          </cell>
          <cell r="J46">
            <v>10</v>
          </cell>
          <cell r="K46">
            <v>2</v>
          </cell>
          <cell r="M46">
            <v>26</v>
          </cell>
          <cell r="N46">
            <v>26</v>
          </cell>
          <cell r="P46">
            <v>46</v>
          </cell>
        </row>
        <row r="47">
          <cell r="B47" t="str">
            <v>E022-01-1071/2018</v>
          </cell>
          <cell r="C47" t="str">
            <v>GATHITU Benson Githutha</v>
          </cell>
          <cell r="D47">
            <v>4.3</v>
          </cell>
          <cell r="E47">
            <v>4</v>
          </cell>
          <cell r="F47">
            <v>9</v>
          </cell>
          <cell r="G47">
            <v>17.3</v>
          </cell>
          <cell r="H47">
            <v>11</v>
          </cell>
          <cell r="J47">
            <v>12</v>
          </cell>
          <cell r="K47">
            <v>16</v>
          </cell>
          <cell r="M47">
            <v>39</v>
          </cell>
          <cell r="N47">
            <v>39</v>
          </cell>
          <cell r="P47">
            <v>56</v>
          </cell>
        </row>
        <row r="48">
          <cell r="B48" t="str">
            <v>E022-01-1072/2018</v>
          </cell>
          <cell r="C48" t="str">
            <v>MESSI Joseph Mbayi</v>
          </cell>
          <cell r="D48">
            <v>4</v>
          </cell>
          <cell r="E48">
            <v>3.5</v>
          </cell>
          <cell r="F48">
            <v>12.5</v>
          </cell>
          <cell r="G48">
            <v>20</v>
          </cell>
          <cell r="H48">
            <v>11</v>
          </cell>
          <cell r="I48">
            <v>8</v>
          </cell>
          <cell r="K48">
            <v>19</v>
          </cell>
          <cell r="M48">
            <v>38</v>
          </cell>
          <cell r="N48">
            <v>38</v>
          </cell>
          <cell r="P48">
            <v>58</v>
          </cell>
        </row>
        <row r="49">
          <cell r="B49" t="str">
            <v>E022-01-1073/2018</v>
          </cell>
          <cell r="C49" t="str">
            <v>OCHAKO Mercyline Buyaki</v>
          </cell>
          <cell r="D49">
            <v>5.2</v>
          </cell>
          <cell r="E49">
            <v>3.5</v>
          </cell>
          <cell r="F49">
            <v>12</v>
          </cell>
          <cell r="G49">
            <v>20.7</v>
          </cell>
          <cell r="H49">
            <v>15</v>
          </cell>
          <cell r="J49">
            <v>14</v>
          </cell>
          <cell r="K49">
            <v>18</v>
          </cell>
          <cell r="M49">
            <v>47</v>
          </cell>
          <cell r="N49">
            <v>47</v>
          </cell>
          <cell r="P49">
            <v>68</v>
          </cell>
        </row>
        <row r="50">
          <cell r="B50" t="str">
            <v>E022-01-1074/2018</v>
          </cell>
          <cell r="C50" t="str">
            <v>SHANZA Allan Ogude</v>
          </cell>
          <cell r="D50">
            <v>4.3</v>
          </cell>
          <cell r="E50">
            <v>4</v>
          </cell>
          <cell r="F50">
            <v>11.5</v>
          </cell>
          <cell r="G50">
            <v>19.8</v>
          </cell>
          <cell r="H50">
            <v>15</v>
          </cell>
          <cell r="J50">
            <v>5</v>
          </cell>
          <cell r="K50">
            <v>18</v>
          </cell>
          <cell r="M50">
            <v>38</v>
          </cell>
          <cell r="N50">
            <v>38</v>
          </cell>
          <cell r="P50">
            <v>58</v>
          </cell>
        </row>
        <row r="51">
          <cell r="B51" t="str">
            <v>E022-01-1075/2018</v>
          </cell>
          <cell r="C51" t="str">
            <v>KIPTOO Brian</v>
          </cell>
          <cell r="D51">
            <v>4.3</v>
          </cell>
          <cell r="E51">
            <v>3.5</v>
          </cell>
          <cell r="F51">
            <v>10</v>
          </cell>
          <cell r="G51">
            <v>17.8</v>
          </cell>
          <cell r="H51">
            <v>14</v>
          </cell>
          <cell r="J51">
            <v>10</v>
          </cell>
          <cell r="K51">
            <v>8</v>
          </cell>
          <cell r="M51">
            <v>32</v>
          </cell>
          <cell r="N51">
            <v>32</v>
          </cell>
          <cell r="P51">
            <v>50</v>
          </cell>
        </row>
        <row r="52">
          <cell r="B52" t="str">
            <v>E022-01-1076/2018</v>
          </cell>
          <cell r="C52" t="str">
            <v>KIPKURUI Franklyn</v>
          </cell>
          <cell r="D52">
            <v>5.2</v>
          </cell>
          <cell r="E52">
            <v>4</v>
          </cell>
          <cell r="F52">
            <v>9</v>
          </cell>
          <cell r="G52">
            <v>18.2</v>
          </cell>
          <cell r="H52">
            <v>13</v>
          </cell>
          <cell r="J52">
            <v>9</v>
          </cell>
          <cell r="K52">
            <v>5</v>
          </cell>
          <cell r="M52">
            <v>27</v>
          </cell>
          <cell r="N52">
            <v>27</v>
          </cell>
          <cell r="P52">
            <v>45</v>
          </cell>
        </row>
        <row r="53">
          <cell r="B53" t="str">
            <v>E022-01-1077/2018</v>
          </cell>
          <cell r="C53" t="str">
            <v>NG'ANG'A Francis Ngugi</v>
          </cell>
          <cell r="D53">
            <v>4.3</v>
          </cell>
          <cell r="E53">
            <v>4</v>
          </cell>
          <cell r="F53">
            <v>9</v>
          </cell>
          <cell r="G53">
            <v>17.3</v>
          </cell>
          <cell r="H53">
            <v>8</v>
          </cell>
          <cell r="J53">
            <v>9</v>
          </cell>
          <cell r="K53">
            <v>15</v>
          </cell>
          <cell r="M53">
            <v>32</v>
          </cell>
          <cell r="N53">
            <v>32</v>
          </cell>
          <cell r="P53">
            <v>49</v>
          </cell>
        </row>
        <row r="54">
          <cell r="B54" t="str">
            <v>E022-01-1078/2018</v>
          </cell>
          <cell r="C54" t="str">
            <v>NJUGUNA Claire Wambui</v>
          </cell>
          <cell r="D54">
            <v>3.8</v>
          </cell>
          <cell r="E54">
            <v>4</v>
          </cell>
          <cell r="F54">
            <v>10.5</v>
          </cell>
          <cell r="G54">
            <v>18.3</v>
          </cell>
          <cell r="H54">
            <v>13</v>
          </cell>
          <cell r="J54">
            <v>9</v>
          </cell>
          <cell r="K54">
            <v>14</v>
          </cell>
          <cell r="M54">
            <v>36</v>
          </cell>
          <cell r="N54">
            <v>36</v>
          </cell>
          <cell r="P54">
            <v>54</v>
          </cell>
        </row>
        <row r="55">
          <cell r="B55" t="str">
            <v>E022-01-1079/2018</v>
          </cell>
          <cell r="C55" t="str">
            <v>MUKIRI Ian Ndungu</v>
          </cell>
          <cell r="D55">
            <v>3.3</v>
          </cell>
          <cell r="E55">
            <v>3.5</v>
          </cell>
          <cell r="F55">
            <v>9</v>
          </cell>
          <cell r="G55">
            <v>15.8</v>
          </cell>
          <cell r="H55">
            <v>13</v>
          </cell>
          <cell r="J55">
            <v>5</v>
          </cell>
          <cell r="K55">
            <v>6</v>
          </cell>
          <cell r="M55">
            <v>24</v>
          </cell>
          <cell r="N55">
            <v>24</v>
          </cell>
          <cell r="P55">
            <v>40</v>
          </cell>
        </row>
        <row r="56">
          <cell r="B56" t="str">
            <v>E022-01-1080/2018</v>
          </cell>
          <cell r="C56" t="str">
            <v>KIPYEGON Mark</v>
          </cell>
          <cell r="D56">
            <v>2.1</v>
          </cell>
          <cell r="E56">
            <v>4</v>
          </cell>
          <cell r="F56">
            <v>11.5</v>
          </cell>
          <cell r="G56">
            <v>17.600000000000001</v>
          </cell>
          <cell r="H56">
            <v>14</v>
          </cell>
          <cell r="J56">
            <v>10</v>
          </cell>
          <cell r="K56">
            <v>17</v>
          </cell>
          <cell r="M56">
            <v>41</v>
          </cell>
          <cell r="N56">
            <v>41</v>
          </cell>
          <cell r="P56">
            <v>59</v>
          </cell>
        </row>
        <row r="57">
          <cell r="B57" t="str">
            <v>E022-01-1081/2018</v>
          </cell>
          <cell r="C57" t="str">
            <v>KIOGORA Ntinyari Esther</v>
          </cell>
          <cell r="D57">
            <v>4.8</v>
          </cell>
          <cell r="E57">
            <v>4</v>
          </cell>
          <cell r="F57">
            <v>11.5</v>
          </cell>
          <cell r="G57">
            <v>20.3</v>
          </cell>
          <cell r="H57">
            <v>9</v>
          </cell>
          <cell r="J57">
            <v>3</v>
          </cell>
          <cell r="K57">
            <v>16</v>
          </cell>
          <cell r="M57">
            <v>28</v>
          </cell>
          <cell r="N57">
            <v>28</v>
          </cell>
          <cell r="P57">
            <v>48</v>
          </cell>
        </row>
        <row r="58">
          <cell r="B58" t="str">
            <v>E022-01-1082/2018</v>
          </cell>
          <cell r="C58" t="str">
            <v>MARIMBET Kevin Pere</v>
          </cell>
          <cell r="D58">
            <v>5.7</v>
          </cell>
          <cell r="E58">
            <v>4</v>
          </cell>
          <cell r="F58">
            <v>10</v>
          </cell>
          <cell r="G58">
            <v>19.7</v>
          </cell>
          <cell r="H58">
            <v>14</v>
          </cell>
          <cell r="I58">
            <v>5</v>
          </cell>
          <cell r="K58">
            <v>15</v>
          </cell>
          <cell r="M58">
            <v>34</v>
          </cell>
          <cell r="N58">
            <v>34</v>
          </cell>
          <cell r="P58">
            <v>54</v>
          </cell>
        </row>
        <row r="59">
          <cell r="B59" t="str">
            <v>E022-01-1083/2018</v>
          </cell>
          <cell r="C59" t="str">
            <v>ACHIENG Felix Ouma</v>
          </cell>
          <cell r="D59">
            <v>4.3</v>
          </cell>
          <cell r="E59">
            <v>4</v>
          </cell>
          <cell r="F59">
            <v>12.5</v>
          </cell>
          <cell r="G59">
            <v>20.8</v>
          </cell>
          <cell r="H59">
            <v>14</v>
          </cell>
          <cell r="J59">
            <v>6</v>
          </cell>
          <cell r="K59">
            <v>11</v>
          </cell>
          <cell r="M59">
            <v>31</v>
          </cell>
          <cell r="N59">
            <v>31</v>
          </cell>
          <cell r="P59">
            <v>52</v>
          </cell>
        </row>
        <row r="60">
          <cell r="B60" t="str">
            <v>E022-01-1084/2018</v>
          </cell>
          <cell r="C60" t="str">
            <v>KIPLAGAT Kipkosgei Titus</v>
          </cell>
          <cell r="D60">
            <v>3.6</v>
          </cell>
          <cell r="E60">
            <v>4</v>
          </cell>
          <cell r="F60">
            <v>11.5</v>
          </cell>
          <cell r="G60">
            <v>19.100000000000001</v>
          </cell>
          <cell r="H60">
            <v>11</v>
          </cell>
          <cell r="J60">
            <v>13</v>
          </cell>
          <cell r="K60">
            <v>18</v>
          </cell>
          <cell r="M60">
            <v>42</v>
          </cell>
          <cell r="N60">
            <v>42</v>
          </cell>
          <cell r="P60">
            <v>61</v>
          </cell>
        </row>
        <row r="61">
          <cell r="B61" t="str">
            <v>E022-01-1085/2018</v>
          </cell>
          <cell r="C61" t="str">
            <v>MBUGUA Joseph Kiarie</v>
          </cell>
          <cell r="D61">
            <v>5.2</v>
          </cell>
          <cell r="E61">
            <v>4</v>
          </cell>
          <cell r="F61">
            <v>8</v>
          </cell>
          <cell r="G61">
            <v>17.2</v>
          </cell>
          <cell r="H61">
            <v>15</v>
          </cell>
          <cell r="I61">
            <v>11</v>
          </cell>
          <cell r="K61">
            <v>15</v>
          </cell>
          <cell r="M61">
            <v>41</v>
          </cell>
          <cell r="N61">
            <v>41</v>
          </cell>
          <cell r="P61">
            <v>58</v>
          </cell>
        </row>
        <row r="62">
          <cell r="B62" t="str">
            <v>E022-01-1086/2018</v>
          </cell>
          <cell r="C62" t="str">
            <v>MWAGHADI Brian Nelson</v>
          </cell>
          <cell r="D62">
            <v>7.4</v>
          </cell>
          <cell r="E62">
            <v>4.5</v>
          </cell>
          <cell r="F62">
            <v>9</v>
          </cell>
          <cell r="G62">
            <v>20.9</v>
          </cell>
          <cell r="H62">
            <v>14</v>
          </cell>
          <cell r="J62">
            <v>13</v>
          </cell>
          <cell r="K62">
            <v>19</v>
          </cell>
          <cell r="M62">
            <v>46</v>
          </cell>
          <cell r="N62">
            <v>46</v>
          </cell>
          <cell r="P62">
            <v>67</v>
          </cell>
        </row>
        <row r="63">
          <cell r="B63" t="str">
            <v>E022-01-1087/2018</v>
          </cell>
          <cell r="C63" t="str">
            <v>MUTUA Humphrey Muasya</v>
          </cell>
          <cell r="D63">
            <v>4.3</v>
          </cell>
          <cell r="E63">
            <v>4</v>
          </cell>
          <cell r="F63">
            <v>9</v>
          </cell>
          <cell r="G63">
            <v>17.3</v>
          </cell>
          <cell r="H63">
            <v>5</v>
          </cell>
          <cell r="J63">
            <v>2</v>
          </cell>
          <cell r="K63">
            <v>6</v>
          </cell>
          <cell r="M63">
            <v>13</v>
          </cell>
          <cell r="N63">
            <v>13</v>
          </cell>
          <cell r="P63">
            <v>30</v>
          </cell>
        </row>
        <row r="64">
          <cell r="B64" t="str">
            <v>E022-01-1088/2018</v>
          </cell>
          <cell r="C64" t="str">
            <v>DERRICK Erick Obaso</v>
          </cell>
          <cell r="D64" t="str">
            <v/>
          </cell>
          <cell r="E64" t="str">
            <v/>
          </cell>
          <cell r="F64" t="str">
            <v>-</v>
          </cell>
          <cell r="G64" t="str">
            <v>-</v>
          </cell>
          <cell r="M64" t="str">
            <v/>
          </cell>
          <cell r="N64" t="str">
            <v>-</v>
          </cell>
          <cell r="P64" t="str">
            <v>-</v>
          </cell>
        </row>
        <row r="65">
          <cell r="B65" t="str">
            <v>E022-01-1089/2018</v>
          </cell>
          <cell r="C65" t="str">
            <v>LEEHANEY George</v>
          </cell>
          <cell r="D65">
            <v>1.9</v>
          </cell>
          <cell r="E65">
            <v>3.5</v>
          </cell>
          <cell r="F65">
            <v>11.5</v>
          </cell>
          <cell r="G65">
            <v>16.899999999999999</v>
          </cell>
          <cell r="H65">
            <v>11</v>
          </cell>
          <cell r="J65">
            <v>3</v>
          </cell>
          <cell r="K65">
            <v>10</v>
          </cell>
          <cell r="M65">
            <v>24</v>
          </cell>
          <cell r="N65">
            <v>24</v>
          </cell>
          <cell r="P65">
            <v>41</v>
          </cell>
        </row>
        <row r="66">
          <cell r="B66" t="str">
            <v>E022-01-1090/2018</v>
          </cell>
          <cell r="C66" t="str">
            <v>ASIAGO Nyambaka Kelvin</v>
          </cell>
          <cell r="D66">
            <v>3.8</v>
          </cell>
          <cell r="E66">
            <v>3.5</v>
          </cell>
          <cell r="F66">
            <v>11</v>
          </cell>
          <cell r="G66">
            <v>18.3</v>
          </cell>
          <cell r="H66">
            <v>12</v>
          </cell>
          <cell r="J66">
            <v>14</v>
          </cell>
          <cell r="K66">
            <v>11</v>
          </cell>
          <cell r="M66">
            <v>37</v>
          </cell>
          <cell r="N66">
            <v>37</v>
          </cell>
          <cell r="P66">
            <v>55</v>
          </cell>
        </row>
        <row r="67">
          <cell r="B67" t="str">
            <v>E022-01-1091/2018</v>
          </cell>
          <cell r="C67" t="str">
            <v>KARIUKI Daniel Njau</v>
          </cell>
          <cell r="D67">
            <v>4.3</v>
          </cell>
          <cell r="E67">
            <v>4</v>
          </cell>
          <cell r="F67">
            <v>12</v>
          </cell>
          <cell r="G67">
            <v>20.3</v>
          </cell>
          <cell r="H67">
            <v>15</v>
          </cell>
          <cell r="J67">
            <v>12</v>
          </cell>
          <cell r="K67">
            <v>19</v>
          </cell>
          <cell r="M67">
            <v>46</v>
          </cell>
          <cell r="N67">
            <v>46</v>
          </cell>
          <cell r="P67">
            <v>66</v>
          </cell>
        </row>
        <row r="68">
          <cell r="B68" t="str">
            <v>E022-01-1092/2018</v>
          </cell>
          <cell r="C68" t="str">
            <v>RAWAKA Andrew J Apwoka</v>
          </cell>
          <cell r="D68">
            <v>4.3</v>
          </cell>
          <cell r="E68">
            <v>4</v>
          </cell>
          <cell r="F68">
            <v>11.5</v>
          </cell>
          <cell r="G68">
            <v>19.8</v>
          </cell>
          <cell r="H68">
            <v>16</v>
          </cell>
          <cell r="I68">
            <v>11</v>
          </cell>
          <cell r="J68">
            <v>15</v>
          </cell>
          <cell r="M68">
            <v>42</v>
          </cell>
          <cell r="N68">
            <v>42</v>
          </cell>
          <cell r="P68">
            <v>62</v>
          </cell>
        </row>
        <row r="69">
          <cell r="B69" t="str">
            <v>E022-01-1093/2018</v>
          </cell>
          <cell r="C69" t="str">
            <v>OANDA Gavin Gisemba</v>
          </cell>
          <cell r="D69" t="str">
            <v/>
          </cell>
          <cell r="E69" t="str">
            <v/>
          </cell>
          <cell r="F69" t="str">
            <v>-</v>
          </cell>
          <cell r="G69" t="str">
            <v>-</v>
          </cell>
          <cell r="M69" t="str">
            <v/>
          </cell>
          <cell r="N69" t="str">
            <v>-</v>
          </cell>
          <cell r="P69" t="str">
            <v>-</v>
          </cell>
        </row>
        <row r="70">
          <cell r="B70" t="str">
            <v>E022-01-1094/2018</v>
          </cell>
          <cell r="C70" t="str">
            <v>KEMBOI Collins Kipchirchir</v>
          </cell>
          <cell r="D70">
            <v>4.3</v>
          </cell>
          <cell r="E70">
            <v>4</v>
          </cell>
          <cell r="F70">
            <v>10</v>
          </cell>
          <cell r="G70">
            <v>18.3</v>
          </cell>
          <cell r="H70">
            <v>13</v>
          </cell>
          <cell r="J70">
            <v>13</v>
          </cell>
          <cell r="K70">
            <v>17</v>
          </cell>
          <cell r="M70">
            <v>43</v>
          </cell>
          <cell r="N70">
            <v>43</v>
          </cell>
          <cell r="P70">
            <v>61</v>
          </cell>
        </row>
        <row r="71">
          <cell r="B71" t="str">
            <v>E022-01-1095/2018</v>
          </cell>
          <cell r="C71" t="str">
            <v>KIBET Brian</v>
          </cell>
          <cell r="D71">
            <v>3.3</v>
          </cell>
          <cell r="E71">
            <v>4</v>
          </cell>
          <cell r="F71">
            <v>10</v>
          </cell>
          <cell r="G71">
            <v>17.3</v>
          </cell>
          <cell r="H71">
            <v>12</v>
          </cell>
          <cell r="J71">
            <v>13</v>
          </cell>
          <cell r="K71">
            <v>16</v>
          </cell>
          <cell r="M71">
            <v>41</v>
          </cell>
          <cell r="N71">
            <v>41</v>
          </cell>
          <cell r="P71">
            <v>58</v>
          </cell>
        </row>
        <row r="72">
          <cell r="B72" t="str">
            <v>E022-01-1096/2018</v>
          </cell>
          <cell r="C72" t="str">
            <v>OTHIENO Jacob Magina</v>
          </cell>
          <cell r="D72">
            <v>6</v>
          </cell>
          <cell r="E72">
            <v>4</v>
          </cell>
          <cell r="F72">
            <v>11.5</v>
          </cell>
          <cell r="G72">
            <v>21.5</v>
          </cell>
          <cell r="H72">
            <v>13</v>
          </cell>
          <cell r="J72">
            <v>10</v>
          </cell>
          <cell r="K72">
            <v>19</v>
          </cell>
          <cell r="M72">
            <v>42</v>
          </cell>
          <cell r="N72">
            <v>42</v>
          </cell>
          <cell r="P72">
            <v>64</v>
          </cell>
        </row>
        <row r="73">
          <cell r="B73" t="str">
            <v>E022-01-1097/2018</v>
          </cell>
          <cell r="C73" t="str">
            <v>KUNG U J Gakonya</v>
          </cell>
          <cell r="D73">
            <v>3.6</v>
          </cell>
          <cell r="E73">
            <v>4</v>
          </cell>
          <cell r="F73">
            <v>11</v>
          </cell>
          <cell r="G73">
            <v>18.600000000000001</v>
          </cell>
          <cell r="H73">
            <v>11</v>
          </cell>
          <cell r="J73">
            <v>11</v>
          </cell>
          <cell r="K73">
            <v>18</v>
          </cell>
          <cell r="M73">
            <v>40</v>
          </cell>
          <cell r="N73">
            <v>40</v>
          </cell>
          <cell r="P73">
            <v>59</v>
          </cell>
        </row>
        <row r="74">
          <cell r="B74" t="str">
            <v>E022-01-1098/2018</v>
          </cell>
          <cell r="C74" t="str">
            <v>MUGWE John Njoroge</v>
          </cell>
          <cell r="D74">
            <v>4.8</v>
          </cell>
          <cell r="E74">
            <v>4.5</v>
          </cell>
          <cell r="F74">
            <v>8</v>
          </cell>
          <cell r="G74">
            <v>17.3</v>
          </cell>
          <cell r="H74">
            <v>16</v>
          </cell>
          <cell r="J74">
            <v>8</v>
          </cell>
          <cell r="K74">
            <v>19</v>
          </cell>
          <cell r="M74">
            <v>43</v>
          </cell>
          <cell r="N74">
            <v>43</v>
          </cell>
          <cell r="P74">
            <v>60</v>
          </cell>
        </row>
        <row r="75">
          <cell r="B75" t="str">
            <v>E022-01-1099/2018</v>
          </cell>
          <cell r="C75" t="str">
            <v>WAIRIMU  Everlyn Wanjiku</v>
          </cell>
          <cell r="D75">
            <v>5.5</v>
          </cell>
          <cell r="E75">
            <v>4</v>
          </cell>
          <cell r="F75">
            <v>11.5</v>
          </cell>
          <cell r="G75">
            <v>21</v>
          </cell>
          <cell r="H75">
            <v>9</v>
          </cell>
          <cell r="I75">
            <v>2</v>
          </cell>
          <cell r="K75">
            <v>9</v>
          </cell>
          <cell r="M75">
            <v>20</v>
          </cell>
          <cell r="N75">
            <v>20</v>
          </cell>
          <cell r="P75">
            <v>41</v>
          </cell>
        </row>
        <row r="76">
          <cell r="B76" t="str">
            <v>E022-01-1100/2018</v>
          </cell>
          <cell r="C76" t="str">
            <v>WANJALA Barasa Levy</v>
          </cell>
          <cell r="D76">
            <v>5</v>
          </cell>
          <cell r="E76">
            <v>4</v>
          </cell>
          <cell r="F76">
            <v>9</v>
          </cell>
          <cell r="G76">
            <v>18</v>
          </cell>
          <cell r="H76">
            <v>13</v>
          </cell>
          <cell r="J76">
            <v>7</v>
          </cell>
          <cell r="K76">
            <v>10</v>
          </cell>
          <cell r="M76">
            <v>30</v>
          </cell>
          <cell r="N76">
            <v>30</v>
          </cell>
          <cell r="P76">
            <v>48</v>
          </cell>
        </row>
        <row r="77">
          <cell r="B77" t="str">
            <v>E022-01-1101/2018</v>
          </cell>
          <cell r="C77" t="str">
            <v>THINDIU Keely Njoroge</v>
          </cell>
          <cell r="D77">
            <v>5.2</v>
          </cell>
          <cell r="E77">
            <v>4</v>
          </cell>
          <cell r="F77">
            <v>8</v>
          </cell>
          <cell r="G77">
            <v>17.2</v>
          </cell>
          <cell r="H77">
            <v>14</v>
          </cell>
          <cell r="J77">
            <v>14</v>
          </cell>
          <cell r="K77">
            <v>15</v>
          </cell>
          <cell r="M77">
            <v>43</v>
          </cell>
          <cell r="N77">
            <v>43</v>
          </cell>
          <cell r="P77">
            <v>60</v>
          </cell>
        </row>
        <row r="78">
          <cell r="B78" t="str">
            <v>E022-01-1102/2018</v>
          </cell>
          <cell r="C78" t="str">
            <v>KANYI Carson Wanjohi</v>
          </cell>
          <cell r="D78">
            <v>2.9</v>
          </cell>
          <cell r="E78">
            <v>4</v>
          </cell>
          <cell r="F78">
            <v>10.5</v>
          </cell>
          <cell r="G78">
            <v>17.399999999999999</v>
          </cell>
          <cell r="H78">
            <v>13</v>
          </cell>
          <cell r="J78">
            <v>10</v>
          </cell>
          <cell r="K78">
            <v>13</v>
          </cell>
          <cell r="M78">
            <v>36</v>
          </cell>
          <cell r="N78">
            <v>36</v>
          </cell>
          <cell r="P78">
            <v>53</v>
          </cell>
        </row>
        <row r="79">
          <cell r="B79" t="str">
            <v>E022-01-1169/2018</v>
          </cell>
          <cell r="C79" t="str">
            <v xml:space="preserve">NGANGA Joseph Mwangi </v>
          </cell>
          <cell r="D79">
            <v>4</v>
          </cell>
          <cell r="E79">
            <v>4</v>
          </cell>
          <cell r="F79">
            <v>11</v>
          </cell>
          <cell r="G79">
            <v>19</v>
          </cell>
          <cell r="H79">
            <v>14</v>
          </cell>
          <cell r="J79">
            <v>9</v>
          </cell>
          <cell r="K79">
            <v>12</v>
          </cell>
          <cell r="M79">
            <v>35</v>
          </cell>
          <cell r="N79">
            <v>35</v>
          </cell>
          <cell r="P79">
            <v>54</v>
          </cell>
        </row>
        <row r="80">
          <cell r="B80" t="str">
            <v>E022-01-1283/2018</v>
          </cell>
          <cell r="C80" t="str">
            <v xml:space="preserve">KIPKIRUI Paul </v>
          </cell>
          <cell r="D80">
            <v>6.9</v>
          </cell>
          <cell r="E80">
            <v>4.5</v>
          </cell>
          <cell r="F80">
            <v>9.5</v>
          </cell>
          <cell r="G80">
            <v>20.9</v>
          </cell>
          <cell r="H80">
            <v>12</v>
          </cell>
          <cell r="J80">
            <v>11</v>
          </cell>
          <cell r="K80">
            <v>13</v>
          </cell>
          <cell r="M80">
            <v>36</v>
          </cell>
          <cell r="N80">
            <v>36</v>
          </cell>
          <cell r="P80">
            <v>57</v>
          </cell>
        </row>
        <row r="81">
          <cell r="B81" t="str">
            <v>E022-01-1412/2018</v>
          </cell>
          <cell r="C81" t="str">
            <v xml:space="preserve">MOMANYI Silvester Omwaga </v>
          </cell>
          <cell r="D81">
            <v>4.3</v>
          </cell>
          <cell r="E81">
            <v>2.5</v>
          </cell>
          <cell r="F81">
            <v>12</v>
          </cell>
          <cell r="G81">
            <v>18.8</v>
          </cell>
          <cell r="H81">
            <v>15</v>
          </cell>
          <cell r="J81">
            <v>15</v>
          </cell>
          <cell r="K81">
            <v>15</v>
          </cell>
          <cell r="M81">
            <v>45</v>
          </cell>
          <cell r="N81">
            <v>45</v>
          </cell>
          <cell r="P81">
            <v>64</v>
          </cell>
        </row>
        <row r="82">
          <cell r="B82" t="str">
            <v>E022-01-1473/2018</v>
          </cell>
          <cell r="C82" t="str">
            <v>MWORIA VINCENT MWENDE</v>
          </cell>
          <cell r="D82">
            <v>6.7</v>
          </cell>
          <cell r="E82">
            <v>4</v>
          </cell>
          <cell r="F82">
            <v>9.5</v>
          </cell>
          <cell r="G82">
            <v>20.2</v>
          </cell>
          <cell r="H82">
            <v>17</v>
          </cell>
          <cell r="J82">
            <v>15</v>
          </cell>
          <cell r="K82">
            <v>19</v>
          </cell>
          <cell r="M82">
            <v>51</v>
          </cell>
          <cell r="N82">
            <v>51</v>
          </cell>
          <cell r="P82">
            <v>71</v>
          </cell>
        </row>
        <row r="83">
          <cell r="B83" t="str">
            <v>E022-01-1475/2018</v>
          </cell>
          <cell r="C83" t="str">
            <v>KIARA BRIAN MUGAMBI</v>
          </cell>
          <cell r="D83">
            <v>4.3</v>
          </cell>
          <cell r="E83">
            <v>3.5</v>
          </cell>
          <cell r="F83">
            <v>9.5</v>
          </cell>
          <cell r="G83">
            <v>17.3</v>
          </cell>
          <cell r="H83">
            <v>13</v>
          </cell>
          <cell r="J83">
            <v>12</v>
          </cell>
          <cell r="K83">
            <v>16</v>
          </cell>
          <cell r="M83">
            <v>41</v>
          </cell>
          <cell r="N83">
            <v>41</v>
          </cell>
          <cell r="P83">
            <v>58</v>
          </cell>
        </row>
        <row r="84">
          <cell r="B84" t="str">
            <v>E022-01-1486/2018</v>
          </cell>
          <cell r="C84" t="str">
            <v>MUNENE VICTOR IAN</v>
          </cell>
          <cell r="D84">
            <v>2.4</v>
          </cell>
          <cell r="E84">
            <v>4</v>
          </cell>
          <cell r="F84">
            <v>9.5</v>
          </cell>
          <cell r="G84">
            <v>15.9</v>
          </cell>
          <cell r="H84">
            <v>8</v>
          </cell>
          <cell r="J84">
            <v>4</v>
          </cell>
          <cell r="K84">
            <v>7</v>
          </cell>
          <cell r="M84">
            <v>19</v>
          </cell>
          <cell r="N84">
            <v>19</v>
          </cell>
          <cell r="P84">
            <v>35</v>
          </cell>
        </row>
        <row r="85">
          <cell r="B85" t="str">
            <v>E022-01-1539/2018</v>
          </cell>
          <cell r="C85" t="str">
            <v>MWANGI LUKE VICTOR</v>
          </cell>
          <cell r="D85">
            <v>4.3</v>
          </cell>
          <cell r="E85">
            <v>4</v>
          </cell>
          <cell r="F85">
            <v>9.5</v>
          </cell>
          <cell r="G85">
            <v>17.8</v>
          </cell>
          <cell r="H85">
            <v>13</v>
          </cell>
          <cell r="J85">
            <v>3</v>
          </cell>
          <cell r="K85">
            <v>11</v>
          </cell>
          <cell r="M85">
            <v>27</v>
          </cell>
          <cell r="N85">
            <v>27</v>
          </cell>
          <cell r="P85">
            <v>45</v>
          </cell>
        </row>
        <row r="86">
          <cell r="B86" t="str">
            <v>E022-01-1566/2018</v>
          </cell>
          <cell r="C86" t="str">
            <v>MUIRURI VIVIAN  WANJIRU</v>
          </cell>
          <cell r="D86">
            <v>4.8</v>
          </cell>
          <cell r="E86">
            <v>4</v>
          </cell>
          <cell r="F86">
            <v>11.5</v>
          </cell>
          <cell r="G86">
            <v>20.3</v>
          </cell>
          <cell r="H86">
            <v>7</v>
          </cell>
          <cell r="I86">
            <v>4</v>
          </cell>
          <cell r="K86">
            <v>10</v>
          </cell>
          <cell r="M86">
            <v>21</v>
          </cell>
          <cell r="N86">
            <v>21</v>
          </cell>
          <cell r="P86">
            <v>41</v>
          </cell>
        </row>
        <row r="87">
          <cell r="B87" t="str">
            <v>E022-01-1755/2018</v>
          </cell>
          <cell r="C87" t="str">
            <v xml:space="preserve">WANJOHI Quinton Muriuki </v>
          </cell>
          <cell r="D87" t="str">
            <v/>
          </cell>
          <cell r="E87" t="str">
            <v/>
          </cell>
          <cell r="F87" t="str">
            <v>-</v>
          </cell>
          <cell r="G87" t="str">
            <v>-</v>
          </cell>
          <cell r="M87" t="str">
            <v/>
          </cell>
          <cell r="N87" t="str">
            <v>-</v>
          </cell>
          <cell r="P87" t="str">
            <v>-</v>
          </cell>
        </row>
        <row r="88">
          <cell r="B88" t="str">
            <v>E022-01-1757/2018</v>
          </cell>
          <cell r="C88" t="str">
            <v xml:space="preserve">ORINA Dorothy Kwamboka </v>
          </cell>
          <cell r="D88">
            <v>6</v>
          </cell>
          <cell r="E88">
            <v>4</v>
          </cell>
          <cell r="F88">
            <v>11.5</v>
          </cell>
          <cell r="G88">
            <v>21.5</v>
          </cell>
          <cell r="H88">
            <v>16</v>
          </cell>
          <cell r="J88">
            <v>15</v>
          </cell>
          <cell r="K88">
            <v>16</v>
          </cell>
          <cell r="M88">
            <v>47</v>
          </cell>
          <cell r="N88">
            <v>47</v>
          </cell>
          <cell r="P88">
            <v>69</v>
          </cell>
        </row>
        <row r="89">
          <cell r="B89" t="str">
            <v>E022-01-1764/2018</v>
          </cell>
          <cell r="C89" t="str">
            <v xml:space="preserve">MWANGI Martin Kinyanjui </v>
          </cell>
          <cell r="D89">
            <v>1.7</v>
          </cell>
          <cell r="E89">
            <v>4</v>
          </cell>
          <cell r="F89">
            <v>11</v>
          </cell>
          <cell r="G89">
            <v>16.7</v>
          </cell>
          <cell r="H89">
            <v>12</v>
          </cell>
          <cell r="J89">
            <v>10</v>
          </cell>
          <cell r="K89">
            <v>17</v>
          </cell>
          <cell r="M89">
            <v>39</v>
          </cell>
          <cell r="N89">
            <v>39</v>
          </cell>
          <cell r="P89">
            <v>56</v>
          </cell>
        </row>
        <row r="90">
          <cell r="B90" t="str">
            <v>E022-01-1789/2018</v>
          </cell>
          <cell r="C90" t="str">
            <v>KURIA IAN MARTIN</v>
          </cell>
          <cell r="D90">
            <v>2.4</v>
          </cell>
          <cell r="E90">
            <v>3.5</v>
          </cell>
          <cell r="F90">
            <v>11</v>
          </cell>
          <cell r="G90">
            <v>16.899999999999999</v>
          </cell>
          <cell r="H90">
            <v>11</v>
          </cell>
          <cell r="J90">
            <v>6</v>
          </cell>
          <cell r="K90">
            <v>7</v>
          </cell>
          <cell r="M90">
            <v>24</v>
          </cell>
          <cell r="N90">
            <v>24</v>
          </cell>
          <cell r="P90">
            <v>41</v>
          </cell>
        </row>
        <row r="91">
          <cell r="B91" t="str">
            <v>E022-01-1801/2018</v>
          </cell>
          <cell r="C91" t="str">
            <v>NGANGA  DENNIS MURAINI</v>
          </cell>
          <cell r="D91">
            <v>5.6</v>
          </cell>
          <cell r="E91">
            <v>4</v>
          </cell>
          <cell r="F91">
            <v>9.5</v>
          </cell>
          <cell r="G91">
            <v>19.100000000000001</v>
          </cell>
          <cell r="H91">
            <v>14</v>
          </cell>
          <cell r="J91">
            <v>9</v>
          </cell>
          <cell r="K91">
            <v>18</v>
          </cell>
          <cell r="M91">
            <v>41</v>
          </cell>
          <cell r="N91">
            <v>41</v>
          </cell>
          <cell r="P91">
            <v>60</v>
          </cell>
        </row>
        <row r="92">
          <cell r="B92" t="str">
            <v>E022-01-1813/2018</v>
          </cell>
          <cell r="C92" t="str">
            <v>WANJERI Mary Wanjiku</v>
          </cell>
          <cell r="D92">
            <v>3.1</v>
          </cell>
          <cell r="E92">
            <v>3.5</v>
          </cell>
          <cell r="F92">
            <v>8.5</v>
          </cell>
          <cell r="G92">
            <v>15.1</v>
          </cell>
          <cell r="H92">
            <v>11</v>
          </cell>
          <cell r="J92">
            <v>10</v>
          </cell>
          <cell r="K92">
            <v>13</v>
          </cell>
          <cell r="M92">
            <v>34</v>
          </cell>
          <cell r="N92">
            <v>34</v>
          </cell>
          <cell r="P92">
            <v>49</v>
          </cell>
        </row>
        <row r="93">
          <cell r="B93" t="str">
            <v>E022-01-1816/2018</v>
          </cell>
          <cell r="C93" t="str">
            <v>KIOKO EVANS MUTUKU</v>
          </cell>
          <cell r="D93">
            <v>5.2</v>
          </cell>
          <cell r="E93">
            <v>4.5</v>
          </cell>
          <cell r="F93">
            <v>8</v>
          </cell>
          <cell r="G93">
            <v>17.7</v>
          </cell>
          <cell r="H93">
            <v>13</v>
          </cell>
          <cell r="J93">
            <v>10</v>
          </cell>
          <cell r="K93">
            <v>12</v>
          </cell>
          <cell r="M93">
            <v>35</v>
          </cell>
          <cell r="N93">
            <v>35</v>
          </cell>
          <cell r="P93">
            <v>53</v>
          </cell>
        </row>
        <row r="94">
          <cell r="B94" t="str">
            <v>E022-01-1824/2018</v>
          </cell>
          <cell r="C94" t="str">
            <v xml:space="preserve">KAMIRI Victor Aminiel Njunge </v>
          </cell>
          <cell r="D94">
            <v>2.1</v>
          </cell>
          <cell r="E94">
            <v>4</v>
          </cell>
          <cell r="F94">
            <v>8.5</v>
          </cell>
          <cell r="G94">
            <v>14.6</v>
          </cell>
          <cell r="H94">
            <v>12</v>
          </cell>
          <cell r="J94">
            <v>11</v>
          </cell>
          <cell r="K94">
            <v>8</v>
          </cell>
          <cell r="M94">
            <v>31</v>
          </cell>
          <cell r="N94">
            <v>31</v>
          </cell>
          <cell r="P94">
            <v>46</v>
          </cell>
        </row>
        <row r="95">
          <cell r="B95" t="str">
            <v>E022-01-1828/2018</v>
          </cell>
          <cell r="C95" t="str">
            <v xml:space="preserve">MULWA Joseph Musya </v>
          </cell>
          <cell r="D95">
            <v>0</v>
          </cell>
          <cell r="F95">
            <v>12</v>
          </cell>
          <cell r="G95">
            <v>12</v>
          </cell>
          <cell r="H95">
            <v>14</v>
          </cell>
          <cell r="J95">
            <v>10</v>
          </cell>
          <cell r="K95">
            <v>16</v>
          </cell>
          <cell r="M95">
            <v>40</v>
          </cell>
          <cell r="N95">
            <v>40</v>
          </cell>
          <cell r="P95">
            <v>52</v>
          </cell>
        </row>
        <row r="96">
          <cell r="B96" t="str">
            <v>E022-01-1831/2018</v>
          </cell>
          <cell r="C96" t="str">
            <v>CHERUIYOT Desmond</v>
          </cell>
          <cell r="D96">
            <v>5.2</v>
          </cell>
          <cell r="E96">
            <v>4</v>
          </cell>
          <cell r="F96">
            <v>9.5</v>
          </cell>
          <cell r="G96">
            <v>18.7</v>
          </cell>
          <cell r="H96">
            <v>14</v>
          </cell>
          <cell r="J96">
            <v>12</v>
          </cell>
          <cell r="K96">
            <v>17</v>
          </cell>
          <cell r="M96">
            <v>43</v>
          </cell>
          <cell r="N96">
            <v>43</v>
          </cell>
          <cell r="P96">
            <v>62</v>
          </cell>
        </row>
        <row r="97">
          <cell r="B97" t="str">
            <v>E022-01-1832/2018</v>
          </cell>
          <cell r="C97" t="str">
            <v>MUKIRI LORNACLARE</v>
          </cell>
          <cell r="D97">
            <v>2.1</v>
          </cell>
          <cell r="E97">
            <v>4</v>
          </cell>
          <cell r="F97">
            <v>11</v>
          </cell>
          <cell r="G97">
            <v>17.100000000000001</v>
          </cell>
          <cell r="H97">
            <v>14</v>
          </cell>
          <cell r="J97">
            <v>11</v>
          </cell>
          <cell r="K97">
            <v>19</v>
          </cell>
          <cell r="M97">
            <v>44</v>
          </cell>
          <cell r="N97">
            <v>44</v>
          </cell>
          <cell r="P97">
            <v>61</v>
          </cell>
        </row>
        <row r="98">
          <cell r="B98" t="str">
            <v>E022-01-1838/2018</v>
          </cell>
          <cell r="C98" t="str">
            <v>MATHENGE Timons Kingau</v>
          </cell>
          <cell r="D98">
            <v>4.5</v>
          </cell>
          <cell r="E98">
            <v>4</v>
          </cell>
          <cell r="F98">
            <v>12</v>
          </cell>
          <cell r="G98">
            <v>20.5</v>
          </cell>
          <cell r="H98">
            <v>12</v>
          </cell>
          <cell r="J98">
            <v>13</v>
          </cell>
          <cell r="K98">
            <v>14</v>
          </cell>
          <cell r="M98">
            <v>39</v>
          </cell>
          <cell r="N98">
            <v>39</v>
          </cell>
          <cell r="P98">
            <v>60</v>
          </cell>
        </row>
        <row r="99">
          <cell r="B99" t="str">
            <v>E022-01-1753/2017</v>
          </cell>
          <cell r="C99" t="str">
            <v>CHEPKIRUI Janet</v>
          </cell>
          <cell r="D99">
            <v>7.9</v>
          </cell>
          <cell r="E99">
            <v>4.5</v>
          </cell>
          <cell r="F99">
            <v>11</v>
          </cell>
          <cell r="G99">
            <v>23.4</v>
          </cell>
          <cell r="H99">
            <v>15</v>
          </cell>
          <cell r="J99">
            <v>17</v>
          </cell>
          <cell r="K99">
            <v>19</v>
          </cell>
          <cell r="M99">
            <v>51</v>
          </cell>
          <cell r="N99">
            <v>51</v>
          </cell>
          <cell r="P99">
            <v>74</v>
          </cell>
        </row>
        <row r="100">
          <cell r="B100" t="str">
            <v>E022-01-0736/2017</v>
          </cell>
          <cell r="C100" t="str">
            <v>ESTHER WAMBANI</v>
          </cell>
          <cell r="D100">
            <v>3.8</v>
          </cell>
          <cell r="E100">
            <v>4</v>
          </cell>
          <cell r="F100">
            <v>8.5</v>
          </cell>
          <cell r="G100">
            <v>16.3</v>
          </cell>
          <cell r="H100">
            <v>15</v>
          </cell>
          <cell r="J100">
            <v>11</v>
          </cell>
          <cell r="K100">
            <v>19</v>
          </cell>
          <cell r="M100">
            <v>45</v>
          </cell>
          <cell r="N100">
            <v>45</v>
          </cell>
          <cell r="P100">
            <v>61</v>
          </cell>
        </row>
        <row r="101">
          <cell r="B101" t="str">
            <v>E022-01-0748/2017</v>
          </cell>
          <cell r="C101" t="str">
            <v>SIMIYU M. MICAH</v>
          </cell>
          <cell r="D101">
            <v>3.6</v>
          </cell>
          <cell r="E101">
            <v>4</v>
          </cell>
          <cell r="F101">
            <v>9.5</v>
          </cell>
          <cell r="G101">
            <v>17.100000000000001</v>
          </cell>
          <cell r="H101">
            <v>8</v>
          </cell>
          <cell r="J101">
            <v>10</v>
          </cell>
          <cell r="K101">
            <v>17</v>
          </cell>
          <cell r="M101">
            <v>35</v>
          </cell>
          <cell r="N101">
            <v>35</v>
          </cell>
          <cell r="P101">
            <v>52</v>
          </cell>
        </row>
      </sheetData>
      <sheetData sheetId="9" refreshError="1">
        <row r="12">
          <cell r="B12" t="str">
            <v>E022-01-0113/2018</v>
          </cell>
          <cell r="C12" t="str">
            <v>MANDO VICTOR GITHINJI</v>
          </cell>
          <cell r="D12">
            <v>6.4</v>
          </cell>
          <cell r="E12">
            <v>4.3</v>
          </cell>
          <cell r="F12">
            <v>9.8000000000000007</v>
          </cell>
          <cell r="G12">
            <v>20.5</v>
          </cell>
          <cell r="H12">
            <v>8</v>
          </cell>
          <cell r="I12">
            <v>14</v>
          </cell>
          <cell r="L12">
            <v>8</v>
          </cell>
          <cell r="M12">
            <v>30</v>
          </cell>
          <cell r="N12">
            <v>30</v>
          </cell>
          <cell r="P12">
            <v>51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6.7</v>
          </cell>
          <cell r="E13">
            <v>4.5</v>
          </cell>
          <cell r="F13">
            <v>12.4</v>
          </cell>
          <cell r="G13">
            <v>23.6</v>
          </cell>
          <cell r="H13">
            <v>9</v>
          </cell>
          <cell r="I13">
            <v>15</v>
          </cell>
          <cell r="L13">
            <v>6</v>
          </cell>
          <cell r="M13">
            <v>30</v>
          </cell>
          <cell r="N13">
            <v>30</v>
          </cell>
          <cell r="P13">
            <v>54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5.0999999999999996</v>
          </cell>
          <cell r="E14">
            <v>4.3</v>
          </cell>
          <cell r="F14">
            <v>11.6</v>
          </cell>
          <cell r="G14">
            <v>21</v>
          </cell>
          <cell r="H14">
            <v>17</v>
          </cell>
          <cell r="I14">
            <v>13</v>
          </cell>
          <cell r="K14">
            <v>12</v>
          </cell>
          <cell r="M14">
            <v>42</v>
          </cell>
          <cell r="N14">
            <v>42</v>
          </cell>
          <cell r="P14">
            <v>63</v>
          </cell>
        </row>
        <row r="15">
          <cell r="B15" t="str">
            <v>E022-01-0376/2018</v>
          </cell>
          <cell r="C15" t="str">
            <v xml:space="preserve">GITUMA Michael Kimathi </v>
          </cell>
          <cell r="D15" t="str">
            <v/>
          </cell>
          <cell r="E15" t="str">
            <v/>
          </cell>
          <cell r="F15" t="str">
            <v>-</v>
          </cell>
          <cell r="G15" t="str">
            <v>-</v>
          </cell>
          <cell r="M15" t="str">
            <v/>
          </cell>
          <cell r="N15" t="str">
            <v>-</v>
          </cell>
          <cell r="P15" t="str">
            <v>-</v>
          </cell>
        </row>
        <row r="16">
          <cell r="B16" t="str">
            <v>E022-01-0479/2018</v>
          </cell>
          <cell r="C16" t="str">
            <v>BETT Kipkorir Morgan</v>
          </cell>
          <cell r="D16">
            <v>6.7</v>
          </cell>
          <cell r="E16">
            <v>4.5</v>
          </cell>
          <cell r="F16">
            <v>9.8000000000000007</v>
          </cell>
          <cell r="G16">
            <v>21</v>
          </cell>
          <cell r="H16">
            <v>19</v>
          </cell>
          <cell r="I16">
            <v>14</v>
          </cell>
          <cell r="K16">
            <v>11</v>
          </cell>
          <cell r="M16">
            <v>44</v>
          </cell>
          <cell r="N16">
            <v>44</v>
          </cell>
          <cell r="P16">
            <v>65</v>
          </cell>
        </row>
        <row r="17">
          <cell r="B17" t="str">
            <v>E022-01-0491/2018</v>
          </cell>
          <cell r="C17" t="str">
            <v xml:space="preserve">WAFULA Nickson Wirula </v>
          </cell>
          <cell r="D17">
            <v>5.0999999999999996</v>
          </cell>
          <cell r="E17">
            <v>4.3</v>
          </cell>
          <cell r="F17">
            <v>11.6</v>
          </cell>
          <cell r="G17">
            <v>21</v>
          </cell>
          <cell r="H17">
            <v>17</v>
          </cell>
          <cell r="I17">
            <v>10</v>
          </cell>
          <cell r="K17">
            <v>10</v>
          </cell>
          <cell r="M17">
            <v>37</v>
          </cell>
          <cell r="N17">
            <v>37</v>
          </cell>
          <cell r="P17">
            <v>58</v>
          </cell>
        </row>
        <row r="18">
          <cell r="B18" t="str">
            <v>E022-01-0496/2018</v>
          </cell>
          <cell r="C18" t="str">
            <v xml:space="preserve">WAITHIRA Allan Mucheru </v>
          </cell>
          <cell r="D18">
            <v>7.6</v>
          </cell>
          <cell r="E18">
            <v>4.8</v>
          </cell>
          <cell r="F18">
            <v>10.5</v>
          </cell>
          <cell r="G18">
            <v>22.9</v>
          </cell>
          <cell r="H18">
            <v>20</v>
          </cell>
          <cell r="I18">
            <v>16</v>
          </cell>
          <cell r="K18">
            <v>13</v>
          </cell>
          <cell r="M18">
            <v>49</v>
          </cell>
          <cell r="N18">
            <v>49</v>
          </cell>
          <cell r="P18">
            <v>72</v>
          </cell>
        </row>
        <row r="19">
          <cell r="B19" t="str">
            <v>E022-01-0762/2018</v>
          </cell>
          <cell r="C19" t="str">
            <v>MBAGA Gyavira Tuzinde</v>
          </cell>
          <cell r="D19">
            <v>4</v>
          </cell>
          <cell r="E19">
            <v>3.5</v>
          </cell>
          <cell r="F19">
            <v>10.9</v>
          </cell>
          <cell r="G19">
            <v>18.399999999999999</v>
          </cell>
          <cell r="H19">
            <v>12</v>
          </cell>
          <cell r="I19">
            <v>14</v>
          </cell>
          <cell r="L19">
            <v>8</v>
          </cell>
          <cell r="M19">
            <v>34</v>
          </cell>
          <cell r="N19">
            <v>34</v>
          </cell>
          <cell r="P19">
            <v>52</v>
          </cell>
        </row>
        <row r="20">
          <cell r="B20" t="str">
            <v>E022-01-0764/2018</v>
          </cell>
          <cell r="C20" t="str">
            <v>WAITTHAKA MARTIN MWANGI</v>
          </cell>
          <cell r="D20">
            <v>6</v>
          </cell>
          <cell r="E20">
            <v>4.3</v>
          </cell>
          <cell r="F20">
            <v>9.4</v>
          </cell>
          <cell r="G20">
            <v>19.7</v>
          </cell>
          <cell r="H20">
            <v>13</v>
          </cell>
          <cell r="I20">
            <v>16</v>
          </cell>
          <cell r="L20">
            <v>4</v>
          </cell>
          <cell r="M20">
            <v>33</v>
          </cell>
          <cell r="N20">
            <v>33</v>
          </cell>
          <cell r="P20">
            <v>53</v>
          </cell>
        </row>
        <row r="21">
          <cell r="B21" t="str">
            <v>E022-01-1045/2018</v>
          </cell>
          <cell r="C21" t="str">
            <v>MWALUGHO Elijah Masaka</v>
          </cell>
          <cell r="D21">
            <v>6.2</v>
          </cell>
          <cell r="E21">
            <v>4.3</v>
          </cell>
          <cell r="F21">
            <v>9.4</v>
          </cell>
          <cell r="G21">
            <v>19.899999999999999</v>
          </cell>
          <cell r="H21">
            <v>5</v>
          </cell>
          <cell r="I21">
            <v>13</v>
          </cell>
          <cell r="K21">
            <v>7</v>
          </cell>
          <cell r="M21">
            <v>25</v>
          </cell>
          <cell r="N21">
            <v>25</v>
          </cell>
          <cell r="P21">
            <v>45</v>
          </cell>
        </row>
        <row r="22">
          <cell r="B22" t="str">
            <v>E022-01-1046/2018</v>
          </cell>
          <cell r="C22" t="str">
            <v>OLOLCHOKI Duncan Mwaniki</v>
          </cell>
          <cell r="D22">
            <v>6</v>
          </cell>
          <cell r="E22">
            <v>4.3</v>
          </cell>
          <cell r="F22">
            <v>10.1</v>
          </cell>
          <cell r="G22">
            <v>20.399999999999999</v>
          </cell>
          <cell r="H22">
            <v>18</v>
          </cell>
          <cell r="I22">
            <v>15</v>
          </cell>
          <cell r="K22">
            <v>9</v>
          </cell>
          <cell r="M22">
            <v>42</v>
          </cell>
          <cell r="N22">
            <v>42</v>
          </cell>
          <cell r="P22">
            <v>62</v>
          </cell>
        </row>
        <row r="23">
          <cell r="B23" t="str">
            <v>E022-01-1047/2018</v>
          </cell>
          <cell r="C23" t="str">
            <v>WACHIRA Maurice Mwangi</v>
          </cell>
          <cell r="D23">
            <v>6.4</v>
          </cell>
          <cell r="E23">
            <v>4.5</v>
          </cell>
          <cell r="F23">
            <v>9.4</v>
          </cell>
          <cell r="G23">
            <v>20.3</v>
          </cell>
          <cell r="H23">
            <v>8</v>
          </cell>
          <cell r="I23">
            <v>9</v>
          </cell>
          <cell r="L23">
            <v>3</v>
          </cell>
          <cell r="M23">
            <v>20</v>
          </cell>
          <cell r="N23">
            <v>20</v>
          </cell>
          <cell r="P23">
            <v>40</v>
          </cell>
        </row>
        <row r="24">
          <cell r="B24" t="str">
            <v>E022-01-1048/2018</v>
          </cell>
          <cell r="C24" t="str">
            <v>SESAT Kiprop Ian</v>
          </cell>
          <cell r="D24">
            <v>6</v>
          </cell>
          <cell r="E24">
            <v>4.3</v>
          </cell>
          <cell r="F24">
            <v>10.1</v>
          </cell>
          <cell r="G24">
            <v>20.399999999999999</v>
          </cell>
          <cell r="H24">
            <v>12</v>
          </cell>
          <cell r="I24">
            <v>16</v>
          </cell>
          <cell r="K24">
            <v>12</v>
          </cell>
          <cell r="M24">
            <v>40</v>
          </cell>
          <cell r="N24">
            <v>40</v>
          </cell>
          <cell r="P24">
            <v>60</v>
          </cell>
        </row>
        <row r="25">
          <cell r="B25" t="str">
            <v>E022-01-1049/2018</v>
          </cell>
          <cell r="C25" t="str">
            <v>MUTHIANI Albert Mwenga</v>
          </cell>
          <cell r="D25">
            <v>6.9</v>
          </cell>
          <cell r="E25">
            <v>4.4000000000000004</v>
          </cell>
          <cell r="F25">
            <v>10.1</v>
          </cell>
          <cell r="G25">
            <v>21.4</v>
          </cell>
          <cell r="H25">
            <v>19</v>
          </cell>
          <cell r="I25">
            <v>14</v>
          </cell>
          <cell r="L25">
            <v>7</v>
          </cell>
          <cell r="M25">
            <v>40</v>
          </cell>
          <cell r="N25">
            <v>40</v>
          </cell>
          <cell r="P25">
            <v>61</v>
          </cell>
        </row>
        <row r="26">
          <cell r="B26" t="str">
            <v>E022-01-1050/2018</v>
          </cell>
          <cell r="C26" t="str">
            <v>TSUMA Brian Mwango</v>
          </cell>
          <cell r="D26" t="str">
            <v/>
          </cell>
          <cell r="E26" t="str">
            <v/>
          </cell>
          <cell r="F26" t="str">
            <v>-</v>
          </cell>
          <cell r="G26" t="str">
            <v>-</v>
          </cell>
          <cell r="M26" t="str">
            <v/>
          </cell>
          <cell r="N26" t="str">
            <v>-</v>
          </cell>
          <cell r="P26" t="str">
            <v>-</v>
          </cell>
        </row>
        <row r="27">
          <cell r="B27" t="str">
            <v>E022-01-1051/2018</v>
          </cell>
          <cell r="C27" t="str">
            <v>MWANGI Angela Wakarura</v>
          </cell>
          <cell r="D27">
            <v>7.1</v>
          </cell>
          <cell r="E27">
            <v>4.8</v>
          </cell>
          <cell r="F27">
            <v>11.3</v>
          </cell>
          <cell r="G27">
            <v>23.2</v>
          </cell>
          <cell r="H27">
            <v>19</v>
          </cell>
          <cell r="I27">
            <v>12</v>
          </cell>
          <cell r="K27">
            <v>12</v>
          </cell>
          <cell r="M27">
            <v>43</v>
          </cell>
          <cell r="N27">
            <v>43</v>
          </cell>
          <cell r="P27">
            <v>66</v>
          </cell>
        </row>
        <row r="28">
          <cell r="B28" t="str">
            <v>E022-01-1052/2018</v>
          </cell>
          <cell r="C28" t="str">
            <v>CHEPKIRUI Brillian</v>
          </cell>
          <cell r="D28">
            <v>5.3</v>
          </cell>
          <cell r="E28">
            <v>4</v>
          </cell>
          <cell r="F28">
            <v>9.4</v>
          </cell>
          <cell r="G28">
            <v>18.7</v>
          </cell>
          <cell r="H28">
            <v>4</v>
          </cell>
          <cell r="I28">
            <v>16</v>
          </cell>
          <cell r="K28">
            <v>7</v>
          </cell>
          <cell r="M28">
            <v>27</v>
          </cell>
          <cell r="N28">
            <v>27</v>
          </cell>
          <cell r="P28">
            <v>46</v>
          </cell>
        </row>
        <row r="29">
          <cell r="B29" t="str">
            <v>E022-01-1053/2018</v>
          </cell>
          <cell r="C29" t="str">
            <v>MUCHIRI Dan Munene</v>
          </cell>
          <cell r="D29">
            <v>5.0999999999999996</v>
          </cell>
          <cell r="E29">
            <v>4.3</v>
          </cell>
          <cell r="F29">
            <v>10.5</v>
          </cell>
          <cell r="G29">
            <v>19.899999999999999</v>
          </cell>
          <cell r="H29">
            <v>20</v>
          </cell>
          <cell r="I29">
            <v>15</v>
          </cell>
          <cell r="K29">
            <v>10</v>
          </cell>
          <cell r="M29">
            <v>45</v>
          </cell>
          <cell r="N29">
            <v>45</v>
          </cell>
          <cell r="P29">
            <v>65</v>
          </cell>
        </row>
        <row r="30">
          <cell r="B30" t="str">
            <v>E022-01-1054/2018</v>
          </cell>
          <cell r="C30" t="str">
            <v>MUTEGI Munene Fredrick</v>
          </cell>
          <cell r="D30">
            <v>4.2</v>
          </cell>
          <cell r="E30">
            <v>4</v>
          </cell>
          <cell r="F30">
            <v>10.5</v>
          </cell>
          <cell r="G30">
            <v>18.7</v>
          </cell>
          <cell r="H30">
            <v>5</v>
          </cell>
          <cell r="I30">
            <v>12</v>
          </cell>
          <cell r="K30">
            <v>10</v>
          </cell>
          <cell r="M30">
            <v>27</v>
          </cell>
          <cell r="N30">
            <v>27</v>
          </cell>
          <cell r="P30">
            <v>46</v>
          </cell>
        </row>
        <row r="31">
          <cell r="B31" t="str">
            <v>E022-01-1055/2018</v>
          </cell>
          <cell r="C31" t="str">
            <v>MAINA Josphat Macharia</v>
          </cell>
          <cell r="D31">
            <v>6.7</v>
          </cell>
          <cell r="E31">
            <v>4.3</v>
          </cell>
          <cell r="F31">
            <v>9</v>
          </cell>
          <cell r="G31">
            <v>20</v>
          </cell>
          <cell r="H31">
            <v>7</v>
          </cell>
          <cell r="I31">
            <v>13</v>
          </cell>
          <cell r="K31">
            <v>14</v>
          </cell>
          <cell r="M31">
            <v>34</v>
          </cell>
          <cell r="N31">
            <v>34</v>
          </cell>
          <cell r="P31">
            <v>54</v>
          </cell>
        </row>
        <row r="32">
          <cell r="B32" t="str">
            <v>E022-01-1056/2018</v>
          </cell>
          <cell r="C32" t="str">
            <v>SHIBIRITI Calvine Mwanzi</v>
          </cell>
          <cell r="D32">
            <v>4.2</v>
          </cell>
          <cell r="E32">
            <v>4</v>
          </cell>
          <cell r="F32">
            <v>12</v>
          </cell>
          <cell r="G32">
            <v>20.2</v>
          </cell>
          <cell r="H32">
            <v>10</v>
          </cell>
          <cell r="I32">
            <v>16</v>
          </cell>
          <cell r="L32">
            <v>9</v>
          </cell>
          <cell r="M32">
            <v>35</v>
          </cell>
          <cell r="N32">
            <v>35</v>
          </cell>
          <cell r="P32">
            <v>55</v>
          </cell>
        </row>
        <row r="33">
          <cell r="B33" t="str">
            <v>E022-01-1057/2018</v>
          </cell>
          <cell r="C33" t="str">
            <v>ANITA HEATHER C</v>
          </cell>
          <cell r="D33">
            <v>7.6</v>
          </cell>
          <cell r="E33">
            <v>4.8</v>
          </cell>
          <cell r="F33">
            <v>12.4</v>
          </cell>
          <cell r="G33">
            <v>24.8</v>
          </cell>
          <cell r="H33">
            <v>20</v>
          </cell>
          <cell r="I33">
            <v>18</v>
          </cell>
          <cell r="K33">
            <v>10</v>
          </cell>
          <cell r="M33">
            <v>48</v>
          </cell>
          <cell r="N33">
            <v>48</v>
          </cell>
          <cell r="P33">
            <v>73</v>
          </cell>
        </row>
        <row r="34">
          <cell r="B34" t="str">
            <v>E022-01-1058/2018</v>
          </cell>
          <cell r="C34" t="str">
            <v xml:space="preserve">MOHAMED Hyder Haitham </v>
          </cell>
          <cell r="D34" t="str">
            <v/>
          </cell>
          <cell r="E34" t="str">
            <v/>
          </cell>
          <cell r="F34" t="str">
            <v>-</v>
          </cell>
          <cell r="G34" t="str">
            <v>-</v>
          </cell>
          <cell r="M34" t="str">
            <v/>
          </cell>
          <cell r="N34" t="str">
            <v>-</v>
          </cell>
          <cell r="P34" t="str">
            <v>-</v>
          </cell>
        </row>
        <row r="35">
          <cell r="B35" t="str">
            <v>E022-01-1059/2018</v>
          </cell>
          <cell r="C35" t="str">
            <v>CHEGE Gladwell Nyambura</v>
          </cell>
          <cell r="D35">
            <v>5.3</v>
          </cell>
          <cell r="E35">
            <v>4</v>
          </cell>
          <cell r="F35">
            <v>11.3</v>
          </cell>
          <cell r="G35">
            <v>20.6</v>
          </cell>
          <cell r="H35">
            <v>14</v>
          </cell>
          <cell r="I35">
            <v>15</v>
          </cell>
          <cell r="K35">
            <v>6</v>
          </cell>
          <cell r="M35">
            <v>35</v>
          </cell>
          <cell r="N35">
            <v>35</v>
          </cell>
          <cell r="P35">
            <v>56</v>
          </cell>
        </row>
        <row r="36">
          <cell r="B36" t="str">
            <v>E022-01-1060/2018</v>
          </cell>
          <cell r="C36" t="str">
            <v>MURIUKI Brian Gacheru</v>
          </cell>
          <cell r="D36">
            <v>6.9</v>
          </cell>
          <cell r="E36">
            <v>4.3</v>
          </cell>
          <cell r="F36">
            <v>9.8000000000000007</v>
          </cell>
          <cell r="G36">
            <v>21</v>
          </cell>
          <cell r="H36">
            <v>22</v>
          </cell>
          <cell r="I36">
            <v>14</v>
          </cell>
          <cell r="K36">
            <v>8</v>
          </cell>
          <cell r="M36">
            <v>44</v>
          </cell>
          <cell r="N36">
            <v>44</v>
          </cell>
          <cell r="P36">
            <v>65</v>
          </cell>
        </row>
        <row r="37">
          <cell r="B37" t="str">
            <v>E022-01-1061/2018</v>
          </cell>
          <cell r="C37" t="str">
            <v>MOHAMMAD ALI MBARAK</v>
          </cell>
          <cell r="D37">
            <v>8</v>
          </cell>
          <cell r="E37">
            <v>4.8</v>
          </cell>
          <cell r="F37">
            <v>9.4</v>
          </cell>
          <cell r="G37">
            <v>22.2</v>
          </cell>
          <cell r="H37">
            <v>10</v>
          </cell>
          <cell r="I37">
            <v>14</v>
          </cell>
          <cell r="K37">
            <v>11</v>
          </cell>
          <cell r="M37">
            <v>35</v>
          </cell>
          <cell r="N37">
            <v>35</v>
          </cell>
          <cell r="P37">
            <v>57</v>
          </cell>
        </row>
        <row r="38">
          <cell r="B38" t="str">
            <v>E022-01-1062/2018</v>
          </cell>
          <cell r="C38" t="str">
            <v>MUTUNGA Mariam Mwende</v>
          </cell>
          <cell r="D38" t="str">
            <v/>
          </cell>
          <cell r="E38" t="str">
            <v/>
          </cell>
          <cell r="F38" t="str">
            <v>-</v>
          </cell>
          <cell r="G38" t="str">
            <v>-</v>
          </cell>
          <cell r="M38" t="str">
            <v/>
          </cell>
          <cell r="N38" t="str">
            <v>-</v>
          </cell>
          <cell r="P38" t="str">
            <v>-</v>
          </cell>
        </row>
        <row r="39">
          <cell r="B39" t="str">
            <v>E022-01-1063/2018</v>
          </cell>
          <cell r="C39" t="str">
            <v>MBURUGU Frankline Mutuma</v>
          </cell>
          <cell r="D39">
            <v>6.2</v>
          </cell>
          <cell r="E39">
            <v>4.3</v>
          </cell>
          <cell r="F39">
            <v>11.3</v>
          </cell>
          <cell r="G39">
            <v>21.8</v>
          </cell>
          <cell r="H39">
            <v>18</v>
          </cell>
          <cell r="I39">
            <v>14</v>
          </cell>
          <cell r="K39">
            <v>9</v>
          </cell>
          <cell r="M39">
            <v>41</v>
          </cell>
          <cell r="N39">
            <v>41</v>
          </cell>
          <cell r="P39">
            <v>63</v>
          </cell>
        </row>
        <row r="40">
          <cell r="B40" t="str">
            <v>E022-01-1064/2018</v>
          </cell>
          <cell r="C40" t="str">
            <v>MUTHEE Amos Munene</v>
          </cell>
          <cell r="D40">
            <v>6</v>
          </cell>
          <cell r="E40">
            <v>4.3</v>
          </cell>
          <cell r="F40">
            <v>11.6</v>
          </cell>
          <cell r="G40">
            <v>21.9</v>
          </cell>
          <cell r="H40">
            <v>16</v>
          </cell>
          <cell r="I40">
            <v>14</v>
          </cell>
          <cell r="J40">
            <v>16</v>
          </cell>
          <cell r="M40">
            <v>46</v>
          </cell>
          <cell r="N40">
            <v>46</v>
          </cell>
          <cell r="P40">
            <v>68</v>
          </cell>
        </row>
        <row r="41">
          <cell r="B41" t="str">
            <v>E022-01-1065/2018</v>
          </cell>
          <cell r="C41" t="str">
            <v>MACHARIA Paul Muchogo</v>
          </cell>
          <cell r="D41">
            <v>6.7</v>
          </cell>
          <cell r="E41">
            <v>4.0999999999999996</v>
          </cell>
          <cell r="F41">
            <v>11.3</v>
          </cell>
          <cell r="G41">
            <v>22.1</v>
          </cell>
          <cell r="H41">
            <v>19</v>
          </cell>
          <cell r="I41">
            <v>19</v>
          </cell>
          <cell r="K41">
            <v>14</v>
          </cell>
          <cell r="M41">
            <v>52</v>
          </cell>
          <cell r="N41">
            <v>52</v>
          </cell>
          <cell r="P41">
            <v>74</v>
          </cell>
        </row>
        <row r="42">
          <cell r="B42" t="str">
            <v>E022-01-1066/2018</v>
          </cell>
          <cell r="C42" t="str">
            <v>MUTURI Lorna Muthoni</v>
          </cell>
          <cell r="D42">
            <v>8.4</v>
          </cell>
          <cell r="E42">
            <v>4.8</v>
          </cell>
          <cell r="F42">
            <v>9.4</v>
          </cell>
          <cell r="G42">
            <v>22.6</v>
          </cell>
          <cell r="H42">
            <v>18</v>
          </cell>
          <cell r="I42">
            <v>11</v>
          </cell>
          <cell r="K42">
            <v>11</v>
          </cell>
          <cell r="M42">
            <v>40</v>
          </cell>
          <cell r="N42">
            <v>40</v>
          </cell>
          <cell r="P42">
            <v>63</v>
          </cell>
        </row>
        <row r="43">
          <cell r="B43" t="str">
            <v>E022-01-1067/2018</v>
          </cell>
          <cell r="C43" t="str">
            <v>ONGAYO Aswan Abishai</v>
          </cell>
          <cell r="D43">
            <v>6.7</v>
          </cell>
          <cell r="E43">
            <v>4.4000000000000004</v>
          </cell>
          <cell r="F43">
            <v>10.9</v>
          </cell>
          <cell r="G43">
            <v>22</v>
          </cell>
          <cell r="H43">
            <v>17</v>
          </cell>
          <cell r="I43">
            <v>13</v>
          </cell>
          <cell r="K43">
            <v>10</v>
          </cell>
          <cell r="M43">
            <v>40</v>
          </cell>
          <cell r="N43">
            <v>40</v>
          </cell>
          <cell r="P43">
            <v>62</v>
          </cell>
        </row>
        <row r="44">
          <cell r="B44" t="str">
            <v>E022-01-1068/2018</v>
          </cell>
          <cell r="C44" t="str">
            <v>GITHINJI Anthony Kanogo</v>
          </cell>
          <cell r="D44">
            <v>7.6</v>
          </cell>
          <cell r="E44">
            <v>4.8</v>
          </cell>
          <cell r="F44">
            <v>9</v>
          </cell>
          <cell r="G44">
            <v>21.4</v>
          </cell>
          <cell r="H44">
            <v>15</v>
          </cell>
          <cell r="I44">
            <v>13</v>
          </cell>
          <cell r="L44">
            <v>8</v>
          </cell>
          <cell r="M44">
            <v>36</v>
          </cell>
          <cell r="N44">
            <v>36</v>
          </cell>
          <cell r="P44">
            <v>57</v>
          </cell>
        </row>
        <row r="45">
          <cell r="B45" t="str">
            <v>E022-01-1069/2018</v>
          </cell>
          <cell r="C45" t="str">
            <v>MUKURI Ephantus Muturi</v>
          </cell>
          <cell r="D45">
            <v>5.8</v>
          </cell>
          <cell r="E45">
            <v>4.3</v>
          </cell>
          <cell r="F45">
            <v>9.8000000000000007</v>
          </cell>
          <cell r="G45">
            <v>19.899999999999999</v>
          </cell>
          <cell r="H45">
            <v>8</v>
          </cell>
          <cell r="I45">
            <v>14</v>
          </cell>
          <cell r="L45">
            <v>9</v>
          </cell>
          <cell r="M45">
            <v>31</v>
          </cell>
          <cell r="N45">
            <v>31</v>
          </cell>
          <cell r="P45">
            <v>51</v>
          </cell>
        </row>
        <row r="46">
          <cell r="B46" t="str">
            <v>E022-01-1070/2018</v>
          </cell>
          <cell r="C46" t="str">
            <v>BRIAN Festus</v>
          </cell>
          <cell r="D46">
            <v>6.2</v>
          </cell>
          <cell r="E46">
            <v>4.3</v>
          </cell>
          <cell r="F46">
            <v>11.3</v>
          </cell>
          <cell r="G46">
            <v>21.8</v>
          </cell>
          <cell r="H46">
            <v>15</v>
          </cell>
          <cell r="I46">
            <v>13</v>
          </cell>
          <cell r="L46">
            <v>8</v>
          </cell>
          <cell r="M46">
            <v>36</v>
          </cell>
          <cell r="N46">
            <v>36</v>
          </cell>
          <cell r="P46">
            <v>58</v>
          </cell>
        </row>
        <row r="47">
          <cell r="B47" t="str">
            <v>E022-01-1071/2018</v>
          </cell>
          <cell r="C47" t="str">
            <v>GATHITU Benson Githutha</v>
          </cell>
          <cell r="D47">
            <v>4.4000000000000004</v>
          </cell>
          <cell r="E47">
            <v>4.3</v>
          </cell>
          <cell r="F47">
            <v>11.3</v>
          </cell>
          <cell r="G47">
            <v>20</v>
          </cell>
          <cell r="H47">
            <v>9</v>
          </cell>
          <cell r="K47">
            <v>10</v>
          </cell>
          <cell r="L47">
            <v>5</v>
          </cell>
          <cell r="M47">
            <v>24</v>
          </cell>
          <cell r="N47">
            <v>24</v>
          </cell>
          <cell r="P47">
            <v>44</v>
          </cell>
        </row>
        <row r="48">
          <cell r="B48" t="str">
            <v>E022-01-1072/2018</v>
          </cell>
          <cell r="C48" t="str">
            <v>MESSI Joseph Mbayi</v>
          </cell>
          <cell r="D48">
            <v>4.4000000000000004</v>
          </cell>
          <cell r="E48">
            <v>3.5</v>
          </cell>
          <cell r="F48">
            <v>11.3</v>
          </cell>
          <cell r="G48">
            <v>19.2</v>
          </cell>
          <cell r="H48">
            <v>5</v>
          </cell>
          <cell r="I48">
            <v>13</v>
          </cell>
          <cell r="K48">
            <v>12</v>
          </cell>
          <cell r="M48">
            <v>30</v>
          </cell>
          <cell r="N48">
            <v>30</v>
          </cell>
          <cell r="P48">
            <v>49</v>
          </cell>
        </row>
        <row r="49">
          <cell r="B49" t="str">
            <v>E022-01-1073/2018</v>
          </cell>
          <cell r="C49" t="str">
            <v>OCHAKO Mercyline Buyaki</v>
          </cell>
          <cell r="D49">
            <v>4.4000000000000004</v>
          </cell>
          <cell r="E49">
            <v>3.8</v>
          </cell>
          <cell r="F49">
            <v>10.9</v>
          </cell>
          <cell r="G49">
            <v>19.100000000000001</v>
          </cell>
          <cell r="H49">
            <v>19</v>
          </cell>
          <cell r="I49">
            <v>16</v>
          </cell>
          <cell r="K49">
            <v>11</v>
          </cell>
          <cell r="M49">
            <v>46</v>
          </cell>
          <cell r="N49">
            <v>46</v>
          </cell>
          <cell r="P49">
            <v>65</v>
          </cell>
        </row>
        <row r="50">
          <cell r="B50" t="str">
            <v>E022-01-1074/2018</v>
          </cell>
          <cell r="C50" t="str">
            <v>SHANZA Allan Ogude</v>
          </cell>
          <cell r="D50">
            <v>5.0999999999999996</v>
          </cell>
          <cell r="E50">
            <v>3.9</v>
          </cell>
          <cell r="F50">
            <v>12</v>
          </cell>
          <cell r="G50">
            <v>21</v>
          </cell>
          <cell r="H50">
            <v>6</v>
          </cell>
          <cell r="I50">
            <v>15</v>
          </cell>
          <cell r="L50">
            <v>6</v>
          </cell>
          <cell r="M50">
            <v>27</v>
          </cell>
          <cell r="N50">
            <v>27</v>
          </cell>
          <cell r="P50">
            <v>48</v>
          </cell>
        </row>
        <row r="51">
          <cell r="B51" t="str">
            <v>E022-01-1075/2018</v>
          </cell>
          <cell r="C51" t="str">
            <v>KIPTOO Brian</v>
          </cell>
          <cell r="D51">
            <v>7.3</v>
          </cell>
          <cell r="E51">
            <v>4.8</v>
          </cell>
          <cell r="F51">
            <v>11.3</v>
          </cell>
          <cell r="G51">
            <v>23.4</v>
          </cell>
          <cell r="H51">
            <v>22</v>
          </cell>
          <cell r="I51">
            <v>14</v>
          </cell>
          <cell r="L51">
            <v>6</v>
          </cell>
          <cell r="M51">
            <v>42</v>
          </cell>
          <cell r="N51">
            <v>42</v>
          </cell>
          <cell r="P51">
            <v>65</v>
          </cell>
        </row>
        <row r="52">
          <cell r="B52" t="str">
            <v>E022-01-1076/2018</v>
          </cell>
          <cell r="C52" t="str">
            <v>KIPKURUI Franklyn</v>
          </cell>
          <cell r="D52">
            <v>7.8</v>
          </cell>
          <cell r="E52">
            <v>4.8</v>
          </cell>
          <cell r="F52">
            <v>10.5</v>
          </cell>
          <cell r="G52">
            <v>23.1</v>
          </cell>
          <cell r="H52">
            <v>17</v>
          </cell>
          <cell r="I52">
            <v>14</v>
          </cell>
          <cell r="K52">
            <v>6</v>
          </cell>
          <cell r="M52">
            <v>37</v>
          </cell>
          <cell r="N52">
            <v>37</v>
          </cell>
          <cell r="P52">
            <v>60</v>
          </cell>
        </row>
        <row r="53">
          <cell r="B53" t="str">
            <v>E022-01-1077/2018</v>
          </cell>
          <cell r="C53" t="str">
            <v>NG'ANG'A Francis Ngugi</v>
          </cell>
          <cell r="D53">
            <v>5.0999999999999996</v>
          </cell>
          <cell r="E53">
            <v>3.8</v>
          </cell>
          <cell r="F53">
            <v>5.3</v>
          </cell>
          <cell r="G53">
            <v>14.2</v>
          </cell>
          <cell r="H53">
            <v>16</v>
          </cell>
          <cell r="I53">
            <v>13</v>
          </cell>
          <cell r="K53">
            <v>9</v>
          </cell>
          <cell r="M53">
            <v>38</v>
          </cell>
          <cell r="N53">
            <v>38</v>
          </cell>
          <cell r="P53">
            <v>52</v>
          </cell>
        </row>
        <row r="54">
          <cell r="B54" t="str">
            <v>E022-01-1078/2018</v>
          </cell>
          <cell r="C54" t="str">
            <v>NJUGUNA Claire Wambui</v>
          </cell>
          <cell r="D54">
            <v>7.1</v>
          </cell>
          <cell r="E54">
            <v>4.5999999999999996</v>
          </cell>
          <cell r="F54">
            <v>10.5</v>
          </cell>
          <cell r="G54">
            <v>22.2</v>
          </cell>
          <cell r="H54">
            <v>14</v>
          </cell>
          <cell r="I54">
            <v>15</v>
          </cell>
          <cell r="K54">
            <v>6</v>
          </cell>
          <cell r="M54">
            <v>35</v>
          </cell>
          <cell r="N54">
            <v>35</v>
          </cell>
          <cell r="P54">
            <v>57</v>
          </cell>
        </row>
        <row r="55">
          <cell r="B55" t="str">
            <v>E022-01-1079/2018</v>
          </cell>
          <cell r="C55" t="str">
            <v>MUKIRI Ian Ndungu</v>
          </cell>
          <cell r="D55">
            <v>5.0999999999999996</v>
          </cell>
          <cell r="E55">
            <v>3.8</v>
          </cell>
          <cell r="F55">
            <v>10.9</v>
          </cell>
          <cell r="G55">
            <v>19.8</v>
          </cell>
          <cell r="H55">
            <v>10</v>
          </cell>
          <cell r="J55">
            <v>11</v>
          </cell>
          <cell r="K55">
            <v>8</v>
          </cell>
          <cell r="M55">
            <v>29</v>
          </cell>
          <cell r="N55">
            <v>29</v>
          </cell>
          <cell r="P55">
            <v>49</v>
          </cell>
        </row>
        <row r="56">
          <cell r="B56" t="str">
            <v>E022-01-1080/2018</v>
          </cell>
          <cell r="C56" t="str">
            <v>KIPYEGON Mark</v>
          </cell>
          <cell r="D56">
            <v>3.8</v>
          </cell>
          <cell r="E56">
            <v>3.5</v>
          </cell>
          <cell r="F56">
            <v>11.6</v>
          </cell>
          <cell r="G56">
            <v>18.899999999999999</v>
          </cell>
          <cell r="H56">
            <v>16</v>
          </cell>
          <cell r="K56">
            <v>11</v>
          </cell>
          <cell r="L56">
            <v>10</v>
          </cell>
          <cell r="M56">
            <v>37</v>
          </cell>
          <cell r="N56">
            <v>37</v>
          </cell>
          <cell r="P56">
            <v>56</v>
          </cell>
        </row>
        <row r="57">
          <cell r="B57" t="str">
            <v>E022-01-1081/2018</v>
          </cell>
          <cell r="C57" t="str">
            <v>KIOGORA Ntinyari Esther</v>
          </cell>
          <cell r="D57">
            <v>6</v>
          </cell>
          <cell r="E57">
            <v>3.5</v>
          </cell>
          <cell r="F57">
            <v>9.4</v>
          </cell>
          <cell r="G57">
            <v>18.899999999999999</v>
          </cell>
          <cell r="H57">
            <v>10</v>
          </cell>
          <cell r="I57">
            <v>15</v>
          </cell>
          <cell r="K57">
            <v>14</v>
          </cell>
          <cell r="M57">
            <v>39</v>
          </cell>
          <cell r="N57">
            <v>39</v>
          </cell>
          <cell r="P57">
            <v>58</v>
          </cell>
        </row>
        <row r="58">
          <cell r="B58" t="str">
            <v>E022-01-1082/2018</v>
          </cell>
          <cell r="C58" t="str">
            <v>MARIMBET Kevin Pere</v>
          </cell>
          <cell r="D58">
            <v>5.6</v>
          </cell>
          <cell r="E58">
            <v>4</v>
          </cell>
          <cell r="F58">
            <v>11.3</v>
          </cell>
          <cell r="G58">
            <v>20.9</v>
          </cell>
          <cell r="H58">
            <v>22</v>
          </cell>
          <cell r="I58">
            <v>17</v>
          </cell>
          <cell r="K58">
            <v>14</v>
          </cell>
          <cell r="M58">
            <v>53</v>
          </cell>
          <cell r="N58">
            <v>53</v>
          </cell>
          <cell r="P58">
            <v>74</v>
          </cell>
        </row>
        <row r="59">
          <cell r="B59" t="str">
            <v>E022-01-1083/2018</v>
          </cell>
          <cell r="C59" t="str">
            <v>ACHIENG Felix Ouma</v>
          </cell>
          <cell r="D59">
            <v>5.3</v>
          </cell>
          <cell r="E59">
            <v>3.8</v>
          </cell>
          <cell r="F59">
            <v>10.9</v>
          </cell>
          <cell r="G59">
            <v>20</v>
          </cell>
          <cell r="H59">
            <v>14</v>
          </cell>
          <cell r="I59">
            <v>17</v>
          </cell>
          <cell r="K59">
            <v>10</v>
          </cell>
          <cell r="M59">
            <v>41</v>
          </cell>
          <cell r="N59">
            <v>41</v>
          </cell>
          <cell r="P59">
            <v>61</v>
          </cell>
        </row>
        <row r="60">
          <cell r="B60" t="str">
            <v>E022-01-1084/2018</v>
          </cell>
          <cell r="C60" t="str">
            <v>KIPLAGAT Kipkosgei Titus</v>
          </cell>
          <cell r="D60">
            <v>8</v>
          </cell>
          <cell r="E60">
            <v>4.8</v>
          </cell>
          <cell r="F60">
            <v>10.9</v>
          </cell>
          <cell r="G60">
            <v>23.7</v>
          </cell>
          <cell r="H60">
            <v>9</v>
          </cell>
          <cell r="K60">
            <v>11</v>
          </cell>
          <cell r="L60">
            <v>11</v>
          </cell>
          <cell r="M60">
            <v>31</v>
          </cell>
          <cell r="N60">
            <v>31</v>
          </cell>
          <cell r="P60">
            <v>55</v>
          </cell>
        </row>
        <row r="61">
          <cell r="B61" t="str">
            <v>E022-01-1085/2018</v>
          </cell>
          <cell r="C61" t="str">
            <v>MBUGUA Joseph Kiarie</v>
          </cell>
          <cell r="D61">
            <v>6.2</v>
          </cell>
          <cell r="E61">
            <v>4</v>
          </cell>
          <cell r="F61">
            <v>9.4</v>
          </cell>
          <cell r="G61">
            <v>19.600000000000001</v>
          </cell>
          <cell r="H61">
            <v>10</v>
          </cell>
          <cell r="I61">
            <v>14</v>
          </cell>
          <cell r="K61">
            <v>8</v>
          </cell>
          <cell r="M61">
            <v>32</v>
          </cell>
          <cell r="N61">
            <v>32</v>
          </cell>
          <cell r="P61">
            <v>52</v>
          </cell>
        </row>
        <row r="62">
          <cell r="B62" t="str">
            <v>E022-01-1086/2018</v>
          </cell>
          <cell r="C62" t="str">
            <v>MWAGHADI Brian Nelson</v>
          </cell>
          <cell r="D62">
            <v>6.4</v>
          </cell>
          <cell r="E62">
            <v>4</v>
          </cell>
          <cell r="F62">
            <v>10.5</v>
          </cell>
          <cell r="G62">
            <v>20.9</v>
          </cell>
          <cell r="H62">
            <v>14</v>
          </cell>
          <cell r="I62">
            <v>15</v>
          </cell>
          <cell r="K62">
            <v>7</v>
          </cell>
          <cell r="M62">
            <v>36</v>
          </cell>
          <cell r="N62">
            <v>36</v>
          </cell>
          <cell r="P62">
            <v>57</v>
          </cell>
        </row>
        <row r="63">
          <cell r="B63" t="str">
            <v>E022-01-1087/2018</v>
          </cell>
          <cell r="C63" t="str">
            <v>MUTUA Humphrey Muasya</v>
          </cell>
          <cell r="D63">
            <v>3.6</v>
          </cell>
          <cell r="E63">
            <v>3.4</v>
          </cell>
          <cell r="F63">
            <v>10.1</v>
          </cell>
          <cell r="G63">
            <v>17.100000000000001</v>
          </cell>
          <cell r="H63">
            <v>5</v>
          </cell>
          <cell r="K63">
            <v>4</v>
          </cell>
          <cell r="L63">
            <v>3</v>
          </cell>
          <cell r="M63">
            <v>12</v>
          </cell>
          <cell r="N63">
            <v>12</v>
          </cell>
          <cell r="P63">
            <v>29</v>
          </cell>
        </row>
        <row r="64">
          <cell r="B64" t="str">
            <v>E022-01-1088/2018</v>
          </cell>
          <cell r="C64" t="str">
            <v>DERRICK Erick Obaso</v>
          </cell>
          <cell r="D64" t="str">
            <v/>
          </cell>
          <cell r="E64" t="str">
            <v/>
          </cell>
          <cell r="F64" t="str">
            <v>-</v>
          </cell>
          <cell r="G64" t="str">
            <v>-</v>
          </cell>
          <cell r="M64" t="str">
            <v/>
          </cell>
          <cell r="N64" t="str">
            <v>-</v>
          </cell>
          <cell r="P64" t="str">
            <v>-</v>
          </cell>
        </row>
        <row r="65">
          <cell r="B65" t="str">
            <v>E022-01-1089/2018</v>
          </cell>
          <cell r="C65" t="str">
            <v>LEEHANEY George</v>
          </cell>
          <cell r="D65">
            <v>4.4000000000000004</v>
          </cell>
          <cell r="E65">
            <v>3.4</v>
          </cell>
          <cell r="F65">
            <v>11.6</v>
          </cell>
          <cell r="G65">
            <v>19.399999999999999</v>
          </cell>
          <cell r="H65">
            <v>5</v>
          </cell>
          <cell r="I65">
            <v>11</v>
          </cell>
          <cell r="K65">
            <v>9</v>
          </cell>
          <cell r="M65">
            <v>25</v>
          </cell>
          <cell r="N65">
            <v>25</v>
          </cell>
          <cell r="P65">
            <v>44</v>
          </cell>
        </row>
        <row r="66">
          <cell r="B66" t="str">
            <v>E022-01-1090/2018</v>
          </cell>
          <cell r="C66" t="str">
            <v>ASIAGO Nyambaka Kelvin</v>
          </cell>
          <cell r="D66">
            <v>4.4000000000000004</v>
          </cell>
          <cell r="E66">
            <v>3.8</v>
          </cell>
          <cell r="F66">
            <v>10.1</v>
          </cell>
          <cell r="G66">
            <v>18.3</v>
          </cell>
          <cell r="H66">
            <v>4</v>
          </cell>
          <cell r="I66">
            <v>16</v>
          </cell>
          <cell r="K66">
            <v>6</v>
          </cell>
          <cell r="M66">
            <v>26</v>
          </cell>
          <cell r="N66">
            <v>26</v>
          </cell>
          <cell r="P66">
            <v>44</v>
          </cell>
        </row>
        <row r="67">
          <cell r="B67" t="str">
            <v>E022-01-1091/2018</v>
          </cell>
          <cell r="C67" t="str">
            <v>KARIUKI Daniel Njau</v>
          </cell>
          <cell r="D67">
            <v>6.9</v>
          </cell>
          <cell r="E67">
            <v>4</v>
          </cell>
          <cell r="F67">
            <v>5.3</v>
          </cell>
          <cell r="G67">
            <v>16.2</v>
          </cell>
          <cell r="H67">
            <v>16</v>
          </cell>
          <cell r="I67">
            <v>14</v>
          </cell>
          <cell r="K67">
            <v>15</v>
          </cell>
          <cell r="M67">
            <v>45</v>
          </cell>
          <cell r="N67">
            <v>45</v>
          </cell>
          <cell r="P67">
            <v>61</v>
          </cell>
        </row>
        <row r="68">
          <cell r="B68" t="str">
            <v>E022-01-1092/2018</v>
          </cell>
          <cell r="C68" t="str">
            <v>RAWAKA Andrew J Apwoka</v>
          </cell>
          <cell r="D68">
            <v>5.8</v>
          </cell>
          <cell r="E68">
            <v>4.3</v>
          </cell>
          <cell r="F68">
            <v>10.9</v>
          </cell>
          <cell r="G68">
            <v>21</v>
          </cell>
          <cell r="H68">
            <v>11</v>
          </cell>
          <cell r="I68">
            <v>18</v>
          </cell>
          <cell r="K68">
            <v>7</v>
          </cell>
          <cell r="M68">
            <v>36</v>
          </cell>
          <cell r="N68">
            <v>36</v>
          </cell>
          <cell r="P68">
            <v>57</v>
          </cell>
        </row>
        <row r="69">
          <cell r="B69" t="str">
            <v>E022-01-1093/2018</v>
          </cell>
          <cell r="C69" t="str">
            <v>OANDA Gavin Gisemba</v>
          </cell>
          <cell r="D69" t="str">
            <v/>
          </cell>
          <cell r="E69" t="str">
            <v/>
          </cell>
          <cell r="F69" t="str">
            <v>-</v>
          </cell>
          <cell r="G69" t="str">
            <v>-</v>
          </cell>
          <cell r="M69" t="str">
            <v/>
          </cell>
          <cell r="N69" t="str">
            <v>-</v>
          </cell>
          <cell r="P69" t="str">
            <v>-</v>
          </cell>
        </row>
        <row r="70">
          <cell r="B70" t="str">
            <v>E022-01-1094/2018</v>
          </cell>
          <cell r="C70" t="str">
            <v>KEMBOI Collins Kipchirchir</v>
          </cell>
          <cell r="D70">
            <v>8.6999999999999993</v>
          </cell>
          <cell r="E70">
            <v>4.9000000000000004</v>
          </cell>
          <cell r="F70">
            <v>12</v>
          </cell>
          <cell r="G70">
            <v>25.6</v>
          </cell>
          <cell r="H70">
            <v>17</v>
          </cell>
          <cell r="I70">
            <v>17</v>
          </cell>
          <cell r="K70">
            <v>10</v>
          </cell>
          <cell r="M70">
            <v>44</v>
          </cell>
          <cell r="N70">
            <v>44</v>
          </cell>
          <cell r="P70">
            <v>70</v>
          </cell>
        </row>
        <row r="71">
          <cell r="B71" t="str">
            <v>E022-01-1095/2018</v>
          </cell>
          <cell r="C71" t="str">
            <v>KIBET Brian</v>
          </cell>
          <cell r="D71">
            <v>7.8</v>
          </cell>
          <cell r="E71">
            <v>4.9000000000000004</v>
          </cell>
          <cell r="F71">
            <v>10.9</v>
          </cell>
          <cell r="G71">
            <v>23.6</v>
          </cell>
          <cell r="H71">
            <v>8</v>
          </cell>
          <cell r="I71">
            <v>15</v>
          </cell>
          <cell r="K71">
            <v>7</v>
          </cell>
          <cell r="M71">
            <v>30</v>
          </cell>
          <cell r="N71">
            <v>30</v>
          </cell>
          <cell r="P71">
            <v>54</v>
          </cell>
        </row>
        <row r="72">
          <cell r="B72" t="str">
            <v>E022-01-1096/2018</v>
          </cell>
          <cell r="C72" t="str">
            <v>OTHIENO Jacob Magina</v>
          </cell>
          <cell r="D72">
            <v>6.4</v>
          </cell>
          <cell r="E72">
            <v>3.8</v>
          </cell>
          <cell r="F72">
            <v>11.6</v>
          </cell>
          <cell r="G72">
            <v>21.8</v>
          </cell>
          <cell r="H72">
            <v>19</v>
          </cell>
          <cell r="I72">
            <v>12</v>
          </cell>
          <cell r="L72">
            <v>4</v>
          </cell>
          <cell r="M72">
            <v>35</v>
          </cell>
          <cell r="N72">
            <v>35</v>
          </cell>
          <cell r="P72">
            <v>57</v>
          </cell>
        </row>
        <row r="73">
          <cell r="B73" t="str">
            <v>E022-01-1097/2018</v>
          </cell>
          <cell r="C73" t="str">
            <v>KUNG U J Gakonya</v>
          </cell>
          <cell r="D73">
            <v>3.1</v>
          </cell>
          <cell r="E73">
            <v>3.3</v>
          </cell>
          <cell r="F73">
            <v>10.1</v>
          </cell>
          <cell r="G73">
            <v>16.5</v>
          </cell>
          <cell r="H73">
            <v>8</v>
          </cell>
          <cell r="I73">
            <v>4</v>
          </cell>
          <cell r="J73">
            <v>8</v>
          </cell>
          <cell r="M73">
            <v>20</v>
          </cell>
          <cell r="N73">
            <v>20</v>
          </cell>
          <cell r="P73">
            <v>37</v>
          </cell>
        </row>
        <row r="74">
          <cell r="B74" t="str">
            <v>E022-01-1098/2018</v>
          </cell>
          <cell r="C74" t="str">
            <v>MUGWE John Njoroge</v>
          </cell>
          <cell r="D74">
            <v>7.3</v>
          </cell>
          <cell r="E74">
            <v>4.5999999999999996</v>
          </cell>
          <cell r="F74">
            <v>10.5</v>
          </cell>
          <cell r="G74">
            <v>22.4</v>
          </cell>
          <cell r="H74">
            <v>8</v>
          </cell>
          <cell r="I74">
            <v>15</v>
          </cell>
          <cell r="M74">
            <v>23</v>
          </cell>
          <cell r="N74">
            <v>23</v>
          </cell>
          <cell r="P74">
            <v>45</v>
          </cell>
        </row>
        <row r="75">
          <cell r="B75" t="str">
            <v>E022-01-1099/2018</v>
          </cell>
          <cell r="C75" t="str">
            <v>WAIRIMU  Everlyn Wanjiku</v>
          </cell>
          <cell r="D75">
            <v>8.4</v>
          </cell>
          <cell r="E75">
            <v>4.8</v>
          </cell>
          <cell r="F75">
            <v>8.3000000000000007</v>
          </cell>
          <cell r="G75">
            <v>21.5</v>
          </cell>
          <cell r="H75">
            <v>19</v>
          </cell>
          <cell r="I75">
            <v>17</v>
          </cell>
          <cell r="L75">
            <v>7</v>
          </cell>
          <cell r="M75">
            <v>43</v>
          </cell>
          <cell r="N75">
            <v>43</v>
          </cell>
          <cell r="P75">
            <v>65</v>
          </cell>
        </row>
        <row r="76">
          <cell r="B76" t="str">
            <v>E022-01-1100/2018</v>
          </cell>
          <cell r="C76" t="str">
            <v>WANJALA Barasa Levy</v>
          </cell>
          <cell r="D76">
            <v>6</v>
          </cell>
          <cell r="E76">
            <v>3.5</v>
          </cell>
          <cell r="F76">
            <v>10.1</v>
          </cell>
          <cell r="G76">
            <v>19.600000000000001</v>
          </cell>
          <cell r="H76">
            <v>17</v>
          </cell>
          <cell r="I76">
            <v>15</v>
          </cell>
          <cell r="K76">
            <v>13</v>
          </cell>
          <cell r="M76">
            <v>45</v>
          </cell>
          <cell r="N76">
            <v>45</v>
          </cell>
          <cell r="P76">
            <v>65</v>
          </cell>
        </row>
        <row r="77">
          <cell r="B77" t="str">
            <v>E022-01-1101/2018</v>
          </cell>
          <cell r="C77" t="str">
            <v>THINDIU Keely Njoroge</v>
          </cell>
          <cell r="D77">
            <v>7.1</v>
          </cell>
          <cell r="E77">
            <v>4.9000000000000004</v>
          </cell>
          <cell r="F77">
            <v>9</v>
          </cell>
          <cell r="G77">
            <v>21</v>
          </cell>
          <cell r="H77">
            <v>17</v>
          </cell>
          <cell r="I77">
            <v>16</v>
          </cell>
          <cell r="K77">
            <v>5</v>
          </cell>
          <cell r="M77">
            <v>38</v>
          </cell>
          <cell r="N77">
            <v>38</v>
          </cell>
          <cell r="P77">
            <v>59</v>
          </cell>
        </row>
        <row r="78">
          <cell r="B78" t="str">
            <v>E022-01-1102/2018</v>
          </cell>
          <cell r="C78" t="str">
            <v>KANYI Carson Wanjohi</v>
          </cell>
          <cell r="D78">
            <v>7.6</v>
          </cell>
          <cell r="E78">
            <v>4.5999999999999996</v>
          </cell>
          <cell r="F78">
            <v>10.5</v>
          </cell>
          <cell r="G78">
            <v>22.7</v>
          </cell>
          <cell r="H78">
            <v>17</v>
          </cell>
          <cell r="I78">
            <v>17</v>
          </cell>
          <cell r="K78">
            <v>11</v>
          </cell>
          <cell r="M78">
            <v>45</v>
          </cell>
          <cell r="N78">
            <v>45</v>
          </cell>
          <cell r="P78">
            <v>68</v>
          </cell>
        </row>
        <row r="79">
          <cell r="B79" t="str">
            <v>E022-01-1169/2018</v>
          </cell>
          <cell r="C79" t="str">
            <v xml:space="preserve">NGANGA Joseph Mwangi </v>
          </cell>
          <cell r="D79">
            <v>6.4</v>
          </cell>
          <cell r="E79">
            <v>3.8</v>
          </cell>
          <cell r="F79">
            <v>10.5</v>
          </cell>
          <cell r="G79">
            <v>20.7</v>
          </cell>
          <cell r="H79">
            <v>8</v>
          </cell>
          <cell r="I79">
            <v>9</v>
          </cell>
          <cell r="L79">
            <v>6</v>
          </cell>
          <cell r="M79">
            <v>23</v>
          </cell>
          <cell r="N79">
            <v>23</v>
          </cell>
          <cell r="P79">
            <v>44</v>
          </cell>
        </row>
        <row r="80">
          <cell r="B80" t="str">
            <v>E022-01-1283/2018</v>
          </cell>
          <cell r="C80" t="str">
            <v xml:space="preserve">KIPKIRUI Paul </v>
          </cell>
          <cell r="D80">
            <v>5.6</v>
          </cell>
          <cell r="E80">
            <v>3.5</v>
          </cell>
          <cell r="F80">
            <v>11.3</v>
          </cell>
          <cell r="G80">
            <v>20.399999999999999</v>
          </cell>
          <cell r="H80">
            <v>15</v>
          </cell>
          <cell r="I80">
            <v>13</v>
          </cell>
          <cell r="K80">
            <v>10</v>
          </cell>
          <cell r="M80">
            <v>38</v>
          </cell>
          <cell r="N80">
            <v>38</v>
          </cell>
          <cell r="P80">
            <v>58</v>
          </cell>
        </row>
        <row r="81">
          <cell r="B81" t="str">
            <v>E022-01-1412/2018</v>
          </cell>
          <cell r="C81" t="str">
            <v xml:space="preserve">MOMANYI Silvester Omwaga </v>
          </cell>
          <cell r="D81">
            <v>6.9</v>
          </cell>
          <cell r="E81">
            <v>4.3</v>
          </cell>
          <cell r="F81">
            <v>10.5</v>
          </cell>
          <cell r="G81">
            <v>21.7</v>
          </cell>
          <cell r="H81">
            <v>15</v>
          </cell>
          <cell r="K81">
            <v>10</v>
          </cell>
          <cell r="L81">
            <v>3</v>
          </cell>
          <cell r="M81">
            <v>28</v>
          </cell>
          <cell r="N81">
            <v>28</v>
          </cell>
          <cell r="P81">
            <v>50</v>
          </cell>
        </row>
        <row r="82">
          <cell r="B82" t="str">
            <v>E022-01-1473/2018</v>
          </cell>
          <cell r="C82" t="str">
            <v>MWORIA VINCENT MWENDE</v>
          </cell>
          <cell r="D82">
            <v>6.9</v>
          </cell>
          <cell r="E82">
            <v>4.3</v>
          </cell>
          <cell r="F82">
            <v>12</v>
          </cell>
          <cell r="G82">
            <v>23.2</v>
          </cell>
          <cell r="H82">
            <v>18</v>
          </cell>
          <cell r="I82">
            <v>18</v>
          </cell>
          <cell r="J82">
            <v>7</v>
          </cell>
          <cell r="M82">
            <v>43</v>
          </cell>
          <cell r="N82">
            <v>43</v>
          </cell>
          <cell r="P82">
            <v>66</v>
          </cell>
        </row>
        <row r="83">
          <cell r="B83" t="str">
            <v>E022-01-1475/2018</v>
          </cell>
          <cell r="C83" t="str">
            <v>KIARA BRIAN MUGAMBI</v>
          </cell>
          <cell r="D83">
            <v>7.6</v>
          </cell>
          <cell r="E83">
            <v>4.8</v>
          </cell>
          <cell r="F83">
            <v>10.1</v>
          </cell>
          <cell r="G83">
            <v>22.5</v>
          </cell>
          <cell r="H83">
            <v>16</v>
          </cell>
          <cell r="I83">
            <v>14</v>
          </cell>
          <cell r="K83">
            <v>12</v>
          </cell>
          <cell r="M83">
            <v>42</v>
          </cell>
          <cell r="N83">
            <v>42</v>
          </cell>
          <cell r="P83">
            <v>65</v>
          </cell>
        </row>
        <row r="84">
          <cell r="B84" t="str">
            <v>E022-01-1486/2018</v>
          </cell>
          <cell r="C84" t="str">
            <v>MUNENE VICTOR IAN</v>
          </cell>
          <cell r="D84">
            <v>5.6</v>
          </cell>
          <cell r="E84">
            <v>4</v>
          </cell>
          <cell r="F84">
            <v>9.4</v>
          </cell>
          <cell r="G84">
            <v>19</v>
          </cell>
          <cell r="H84">
            <v>14</v>
          </cell>
          <cell r="I84">
            <v>9</v>
          </cell>
          <cell r="K84">
            <v>7</v>
          </cell>
          <cell r="M84">
            <v>30</v>
          </cell>
          <cell r="N84">
            <v>30</v>
          </cell>
          <cell r="P84">
            <v>49</v>
          </cell>
        </row>
        <row r="85">
          <cell r="B85" t="str">
            <v>E022-01-1539/2018</v>
          </cell>
          <cell r="C85" t="str">
            <v>MWANGI LUKE VICTOR</v>
          </cell>
          <cell r="D85">
            <v>2.7</v>
          </cell>
          <cell r="E85">
            <v>3</v>
          </cell>
          <cell r="F85">
            <v>10.9</v>
          </cell>
          <cell r="G85">
            <v>16.600000000000001</v>
          </cell>
          <cell r="H85">
            <v>12</v>
          </cell>
          <cell r="I85">
            <v>10</v>
          </cell>
          <cell r="L85">
            <v>5</v>
          </cell>
          <cell r="M85">
            <v>27</v>
          </cell>
          <cell r="N85">
            <v>27</v>
          </cell>
          <cell r="P85">
            <v>44</v>
          </cell>
        </row>
        <row r="86">
          <cell r="B86" t="str">
            <v>E022-01-1566/2018</v>
          </cell>
          <cell r="C86" t="str">
            <v>MUIRURI VIVIAN  WANJIRU</v>
          </cell>
          <cell r="D86">
            <v>7.1</v>
          </cell>
          <cell r="E86">
            <v>4.9000000000000004</v>
          </cell>
          <cell r="F86">
            <v>8.3000000000000007</v>
          </cell>
          <cell r="G86">
            <v>20.3</v>
          </cell>
          <cell r="H86">
            <v>17</v>
          </cell>
          <cell r="I86">
            <v>13</v>
          </cell>
          <cell r="K86">
            <v>3</v>
          </cell>
          <cell r="M86">
            <v>33</v>
          </cell>
          <cell r="N86">
            <v>33</v>
          </cell>
          <cell r="P86">
            <v>53</v>
          </cell>
        </row>
        <row r="87">
          <cell r="B87" t="str">
            <v>E022-01-1755/2018</v>
          </cell>
          <cell r="C87" t="str">
            <v xml:space="preserve">WANJOHI Quinton Muriuki </v>
          </cell>
          <cell r="D87" t="str">
            <v/>
          </cell>
          <cell r="E87" t="str">
            <v/>
          </cell>
          <cell r="F87">
            <v>7.5</v>
          </cell>
          <cell r="G87">
            <v>7.5</v>
          </cell>
          <cell r="M87" t="str">
            <v/>
          </cell>
          <cell r="N87" t="str">
            <v>-</v>
          </cell>
          <cell r="P87" t="str">
            <v>7.5C</v>
          </cell>
        </row>
        <row r="88">
          <cell r="B88" t="str">
            <v>E022-01-1757/2018</v>
          </cell>
          <cell r="C88" t="str">
            <v xml:space="preserve">ORINA Dorothy Kwamboka </v>
          </cell>
          <cell r="D88">
            <v>7.3</v>
          </cell>
          <cell r="E88">
            <v>4.5999999999999996</v>
          </cell>
          <cell r="F88">
            <v>11.6</v>
          </cell>
          <cell r="G88">
            <v>23.5</v>
          </cell>
          <cell r="H88">
            <v>17</v>
          </cell>
          <cell r="I88">
            <v>18</v>
          </cell>
          <cell r="J88">
            <v>15</v>
          </cell>
          <cell r="M88">
            <v>50</v>
          </cell>
          <cell r="N88">
            <v>50</v>
          </cell>
          <cell r="P88">
            <v>74</v>
          </cell>
        </row>
        <row r="89">
          <cell r="B89" t="str">
            <v>E022-01-1764/2018</v>
          </cell>
          <cell r="C89" t="str">
            <v xml:space="preserve">MWANGI Martin Kinyanjui </v>
          </cell>
          <cell r="D89">
            <v>2.4</v>
          </cell>
          <cell r="E89">
            <v>3</v>
          </cell>
          <cell r="F89">
            <v>10.1</v>
          </cell>
          <cell r="G89">
            <v>15.5</v>
          </cell>
          <cell r="H89">
            <v>10</v>
          </cell>
          <cell r="I89">
            <v>6</v>
          </cell>
          <cell r="K89">
            <v>8</v>
          </cell>
          <cell r="M89">
            <v>24</v>
          </cell>
          <cell r="N89">
            <v>24</v>
          </cell>
          <cell r="P89">
            <v>40</v>
          </cell>
        </row>
        <row r="90">
          <cell r="B90" t="str">
            <v>E022-01-1789/2018</v>
          </cell>
          <cell r="C90" t="str">
            <v>KURIA IAN MARTIN</v>
          </cell>
          <cell r="D90">
            <v>5.8</v>
          </cell>
          <cell r="E90">
            <v>3.8</v>
          </cell>
          <cell r="F90">
            <v>9.4</v>
          </cell>
          <cell r="G90">
            <v>19</v>
          </cell>
          <cell r="H90">
            <v>7</v>
          </cell>
          <cell r="I90">
            <v>14</v>
          </cell>
          <cell r="L90">
            <v>11</v>
          </cell>
          <cell r="M90">
            <v>32</v>
          </cell>
          <cell r="N90">
            <v>32</v>
          </cell>
          <cell r="P90">
            <v>51</v>
          </cell>
        </row>
        <row r="91">
          <cell r="B91" t="str">
            <v>E022-01-1801/2018</v>
          </cell>
          <cell r="C91" t="str">
            <v>NGANGA  DENNIS MURAINI</v>
          </cell>
          <cell r="D91">
            <v>5.3</v>
          </cell>
          <cell r="E91">
            <v>3.8</v>
          </cell>
          <cell r="F91">
            <v>10.5</v>
          </cell>
          <cell r="G91">
            <v>19.600000000000001</v>
          </cell>
          <cell r="H91">
            <v>10</v>
          </cell>
          <cell r="I91">
            <v>11</v>
          </cell>
          <cell r="K91">
            <v>8</v>
          </cell>
          <cell r="M91">
            <v>29</v>
          </cell>
          <cell r="N91">
            <v>29</v>
          </cell>
          <cell r="P91">
            <v>49</v>
          </cell>
        </row>
        <row r="92">
          <cell r="B92" t="str">
            <v>E022-01-1813/2018</v>
          </cell>
          <cell r="C92" t="str">
            <v>WANJERI Mary Wanjiku</v>
          </cell>
          <cell r="D92">
            <v>6.2</v>
          </cell>
          <cell r="E92">
            <v>4</v>
          </cell>
          <cell r="F92">
            <v>10.1</v>
          </cell>
          <cell r="G92">
            <v>20.3</v>
          </cell>
          <cell r="H92">
            <v>15</v>
          </cell>
          <cell r="I92">
            <v>14</v>
          </cell>
          <cell r="K92">
            <v>10</v>
          </cell>
          <cell r="M92">
            <v>39</v>
          </cell>
          <cell r="N92">
            <v>39</v>
          </cell>
          <cell r="P92">
            <v>59</v>
          </cell>
        </row>
        <row r="93">
          <cell r="B93" t="str">
            <v>E022-01-1816/2018</v>
          </cell>
          <cell r="C93" t="str">
            <v>KIOKO EVANS MUTUKU</v>
          </cell>
          <cell r="D93">
            <v>7.1</v>
          </cell>
          <cell r="E93">
            <v>4.5999999999999996</v>
          </cell>
          <cell r="F93">
            <v>10.1</v>
          </cell>
          <cell r="G93">
            <v>21.8</v>
          </cell>
          <cell r="H93">
            <v>19</v>
          </cell>
          <cell r="I93">
            <v>15</v>
          </cell>
          <cell r="K93">
            <v>7</v>
          </cell>
          <cell r="M93">
            <v>41</v>
          </cell>
          <cell r="N93">
            <v>41</v>
          </cell>
          <cell r="P93">
            <v>63</v>
          </cell>
        </row>
        <row r="94">
          <cell r="B94" t="str">
            <v>E022-01-1824/2018</v>
          </cell>
          <cell r="C94" t="str">
            <v xml:space="preserve">KAMIRI Victor Aminiel Njunge </v>
          </cell>
          <cell r="D94">
            <v>1.3</v>
          </cell>
          <cell r="E94">
            <v>3</v>
          </cell>
          <cell r="F94">
            <v>9.8000000000000007</v>
          </cell>
          <cell r="G94">
            <v>14.1</v>
          </cell>
          <cell r="H94">
            <v>11</v>
          </cell>
          <cell r="I94">
            <v>11</v>
          </cell>
          <cell r="K94">
            <v>4</v>
          </cell>
          <cell r="M94">
            <v>26</v>
          </cell>
          <cell r="N94">
            <v>26</v>
          </cell>
          <cell r="P94">
            <v>40</v>
          </cell>
        </row>
        <row r="95">
          <cell r="B95" t="str">
            <v>E022-01-1828/2018</v>
          </cell>
          <cell r="C95" t="str">
            <v xml:space="preserve">MULWA Joseph Musya </v>
          </cell>
          <cell r="D95">
            <v>6.2</v>
          </cell>
          <cell r="E95">
            <v>0</v>
          </cell>
          <cell r="F95">
            <v>10.5</v>
          </cell>
          <cell r="G95">
            <v>16.7</v>
          </cell>
          <cell r="H95">
            <v>16</v>
          </cell>
          <cell r="I95">
            <v>13</v>
          </cell>
          <cell r="K95">
            <v>6</v>
          </cell>
          <cell r="M95">
            <v>35</v>
          </cell>
          <cell r="N95">
            <v>35</v>
          </cell>
          <cell r="P95">
            <v>52</v>
          </cell>
        </row>
        <row r="96">
          <cell r="B96" t="str">
            <v>E022-01-1831/2018</v>
          </cell>
          <cell r="C96" t="str">
            <v>CHERUIYOT Desmond</v>
          </cell>
          <cell r="D96">
            <v>7.3</v>
          </cell>
          <cell r="E96">
            <v>4.8</v>
          </cell>
          <cell r="F96">
            <v>10.5</v>
          </cell>
          <cell r="G96">
            <v>22.6</v>
          </cell>
          <cell r="H96">
            <v>10</v>
          </cell>
          <cell r="I96">
            <v>19</v>
          </cell>
          <cell r="K96">
            <v>13</v>
          </cell>
          <cell r="M96">
            <v>42</v>
          </cell>
          <cell r="N96">
            <v>42</v>
          </cell>
          <cell r="P96">
            <v>65</v>
          </cell>
        </row>
        <row r="97">
          <cell r="B97" t="str">
            <v>E022-01-1832/2018</v>
          </cell>
          <cell r="C97" t="str">
            <v>MUKIRI LORNACLARE</v>
          </cell>
          <cell r="D97">
            <v>4.4000000000000004</v>
          </cell>
          <cell r="E97">
            <v>3.3</v>
          </cell>
          <cell r="F97">
            <v>9.4</v>
          </cell>
          <cell r="G97">
            <v>17.100000000000001</v>
          </cell>
          <cell r="H97">
            <v>17</v>
          </cell>
          <cell r="I97">
            <v>13</v>
          </cell>
          <cell r="K97">
            <v>9</v>
          </cell>
          <cell r="M97">
            <v>39</v>
          </cell>
          <cell r="N97">
            <v>39</v>
          </cell>
          <cell r="P97">
            <v>56</v>
          </cell>
        </row>
        <row r="98">
          <cell r="B98" t="str">
            <v>E022-01-1838/2018</v>
          </cell>
          <cell r="C98" t="str">
            <v>MATHENGE Timons Kingau</v>
          </cell>
          <cell r="D98">
            <v>6.9</v>
          </cell>
          <cell r="E98">
            <v>3.8</v>
          </cell>
          <cell r="F98">
            <v>10.5</v>
          </cell>
          <cell r="G98">
            <v>21.2</v>
          </cell>
          <cell r="H98">
            <v>14</v>
          </cell>
          <cell r="I98">
            <v>13</v>
          </cell>
          <cell r="L98">
            <v>9</v>
          </cell>
          <cell r="M98">
            <v>36</v>
          </cell>
          <cell r="N98">
            <v>36</v>
          </cell>
          <cell r="P98">
            <v>57</v>
          </cell>
        </row>
        <row r="99">
          <cell r="B99" t="str">
            <v>E022-01-1753/2017</v>
          </cell>
          <cell r="C99" t="str">
            <v>CHEPKIRUI Janet</v>
          </cell>
          <cell r="D99">
            <v>8.1999999999999993</v>
          </cell>
          <cell r="E99">
            <v>4.8</v>
          </cell>
          <cell r="F99">
            <v>10.5</v>
          </cell>
          <cell r="G99">
            <v>23.5</v>
          </cell>
          <cell r="H99">
            <v>19</v>
          </cell>
          <cell r="I99">
            <v>15</v>
          </cell>
          <cell r="K99">
            <v>12</v>
          </cell>
          <cell r="M99">
            <v>46</v>
          </cell>
          <cell r="N99">
            <v>46</v>
          </cell>
          <cell r="P99">
            <v>70</v>
          </cell>
        </row>
        <row r="100">
          <cell r="B100" t="str">
            <v>E022-01-0736/2017</v>
          </cell>
          <cell r="C100" t="str">
            <v>WAMBANI Esther</v>
          </cell>
          <cell r="D100">
            <v>5.8</v>
          </cell>
          <cell r="E100">
            <v>3.8</v>
          </cell>
          <cell r="F100">
            <v>8.3000000000000007</v>
          </cell>
          <cell r="G100">
            <v>17.899999999999999</v>
          </cell>
          <cell r="H100">
            <v>13</v>
          </cell>
          <cell r="I100">
            <v>9</v>
          </cell>
          <cell r="L100">
            <v>2</v>
          </cell>
          <cell r="M100">
            <v>24</v>
          </cell>
          <cell r="N100">
            <v>24</v>
          </cell>
          <cell r="P100">
            <v>42</v>
          </cell>
        </row>
        <row r="101">
          <cell r="B101" t="str">
            <v>E022-01-0748/2017</v>
          </cell>
          <cell r="C101" t="str">
            <v>SIMIYU M. MIGAH</v>
          </cell>
          <cell r="D101">
            <v>5.6</v>
          </cell>
          <cell r="E101">
            <v>3.8</v>
          </cell>
          <cell r="F101">
            <v>9.8000000000000007</v>
          </cell>
          <cell r="G101">
            <v>19.2</v>
          </cell>
          <cell r="H101">
            <v>11</v>
          </cell>
          <cell r="I101">
            <v>4</v>
          </cell>
          <cell r="K101">
            <v>10</v>
          </cell>
          <cell r="M101">
            <v>25</v>
          </cell>
          <cell r="N101">
            <v>25</v>
          </cell>
          <cell r="P101">
            <v>44</v>
          </cell>
        </row>
        <row r="102">
          <cell r="D102" t="str">
            <v/>
          </cell>
          <cell r="E102" t="str">
            <v/>
          </cell>
          <cell r="M102" t="str">
            <v/>
          </cell>
          <cell r="N102" t="str">
            <v>-</v>
          </cell>
          <cell r="P102" t="str">
            <v>-</v>
          </cell>
        </row>
        <row r="103">
          <cell r="D103" t="str">
            <v/>
          </cell>
          <cell r="E103" t="str">
            <v/>
          </cell>
          <cell r="M103" t="str">
            <v/>
          </cell>
          <cell r="N103" t="str">
            <v>-</v>
          </cell>
          <cell r="P103" t="str">
            <v>-</v>
          </cell>
        </row>
        <row r="104">
          <cell r="D104" t="str">
            <v/>
          </cell>
          <cell r="E104" t="str">
            <v/>
          </cell>
          <cell r="M104" t="str">
            <v/>
          </cell>
          <cell r="N104" t="str">
            <v>-</v>
          </cell>
          <cell r="P104" t="str">
            <v>-</v>
          </cell>
        </row>
        <row r="105">
          <cell r="D105" t="str">
            <v/>
          </cell>
          <cell r="E105" t="str">
            <v/>
          </cell>
          <cell r="M105" t="str">
            <v/>
          </cell>
          <cell r="N105" t="str">
            <v>-</v>
          </cell>
          <cell r="P105" t="str">
            <v>-</v>
          </cell>
        </row>
        <row r="106">
          <cell r="D106" t="str">
            <v/>
          </cell>
          <cell r="E106" t="str">
            <v/>
          </cell>
          <cell r="M106" t="str">
            <v/>
          </cell>
          <cell r="N106" t="str">
            <v>-</v>
          </cell>
          <cell r="P106" t="str">
            <v>-</v>
          </cell>
        </row>
        <row r="107">
          <cell r="D107" t="str">
            <v/>
          </cell>
          <cell r="E107" t="str">
            <v/>
          </cell>
          <cell r="M107" t="str">
            <v/>
          </cell>
          <cell r="N107" t="str">
            <v>-</v>
          </cell>
          <cell r="P107" t="str">
            <v>-</v>
          </cell>
        </row>
        <row r="108">
          <cell r="D108" t="str">
            <v/>
          </cell>
          <cell r="E108" t="str">
            <v/>
          </cell>
          <cell r="M108" t="str">
            <v xml:space="preserve"> </v>
          </cell>
          <cell r="N108" t="str">
            <v>-</v>
          </cell>
          <cell r="P108" t="str">
            <v>-</v>
          </cell>
        </row>
      </sheetData>
      <sheetData sheetId="10" refreshError="1">
        <row r="12">
          <cell r="B12" t="str">
            <v>E022-01-0113/2018</v>
          </cell>
          <cell r="C12" t="str">
            <v>MANDO VICTOR GITHINJI</v>
          </cell>
          <cell r="D12">
            <v>3.8</v>
          </cell>
          <cell r="E12">
            <v>3</v>
          </cell>
          <cell r="F12">
            <v>10</v>
          </cell>
          <cell r="G12">
            <v>16.8</v>
          </cell>
          <cell r="H12">
            <v>9.5</v>
          </cell>
          <cell r="K12">
            <v>2</v>
          </cell>
          <cell r="L12">
            <v>5</v>
          </cell>
          <cell r="M12">
            <v>16.5</v>
          </cell>
          <cell r="N12">
            <v>16.5</v>
          </cell>
          <cell r="P12">
            <v>33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7.1</v>
          </cell>
          <cell r="E13">
            <v>3.2</v>
          </cell>
          <cell r="F13">
            <v>10</v>
          </cell>
          <cell r="G13">
            <v>20.3</v>
          </cell>
          <cell r="H13">
            <v>13</v>
          </cell>
          <cell r="I13">
            <v>19</v>
          </cell>
          <cell r="L13">
            <v>9</v>
          </cell>
          <cell r="M13">
            <v>41</v>
          </cell>
          <cell r="N13">
            <v>41</v>
          </cell>
          <cell r="P13">
            <v>61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5.7</v>
          </cell>
          <cell r="E14">
            <v>3.6</v>
          </cell>
          <cell r="F14">
            <v>11</v>
          </cell>
          <cell r="G14">
            <v>20.3</v>
          </cell>
          <cell r="H14">
            <v>21</v>
          </cell>
          <cell r="I14">
            <v>10</v>
          </cell>
          <cell r="K14">
            <v>18</v>
          </cell>
          <cell r="M14">
            <v>49</v>
          </cell>
          <cell r="N14">
            <v>49</v>
          </cell>
          <cell r="P14">
            <v>69</v>
          </cell>
        </row>
        <row r="15">
          <cell r="B15" t="str">
            <v>E022-01-0376/2018</v>
          </cell>
          <cell r="C15" t="str">
            <v xml:space="preserve">GITUMA Michael Kimathi </v>
          </cell>
          <cell r="D15" t="str">
            <v/>
          </cell>
          <cell r="E15" t="str">
            <v/>
          </cell>
          <cell r="F15" t="str">
            <v>-</v>
          </cell>
          <cell r="G15" t="str">
            <v>-</v>
          </cell>
          <cell r="M15" t="str">
            <v/>
          </cell>
          <cell r="N15" t="str">
            <v>-</v>
          </cell>
          <cell r="P15" t="str">
            <v>-</v>
          </cell>
        </row>
        <row r="16">
          <cell r="B16" t="str">
            <v>E022-01-0479/2018</v>
          </cell>
          <cell r="C16" t="str">
            <v>BETT Kipkorir Morgan</v>
          </cell>
          <cell r="D16">
            <v>7.4</v>
          </cell>
          <cell r="E16">
            <v>3.5</v>
          </cell>
          <cell r="F16">
            <v>10</v>
          </cell>
          <cell r="G16">
            <v>20.9</v>
          </cell>
          <cell r="H16">
            <v>14</v>
          </cell>
          <cell r="I16">
            <v>14</v>
          </cell>
          <cell r="K16">
            <v>8</v>
          </cell>
          <cell r="M16">
            <v>36</v>
          </cell>
          <cell r="N16">
            <v>36</v>
          </cell>
          <cell r="P16">
            <v>57</v>
          </cell>
        </row>
        <row r="17">
          <cell r="B17" t="str">
            <v>E022-01-0491/2018</v>
          </cell>
          <cell r="C17" t="str">
            <v xml:space="preserve">WAFULA Nickson Wirula </v>
          </cell>
          <cell r="D17">
            <v>4.3</v>
          </cell>
          <cell r="E17">
            <v>3.2</v>
          </cell>
          <cell r="F17">
            <v>10</v>
          </cell>
          <cell r="G17">
            <v>17.5</v>
          </cell>
          <cell r="H17">
            <v>17</v>
          </cell>
          <cell r="I17">
            <v>19</v>
          </cell>
          <cell r="K17">
            <v>8</v>
          </cell>
          <cell r="M17">
            <v>44</v>
          </cell>
          <cell r="N17">
            <v>44</v>
          </cell>
          <cell r="P17">
            <v>62</v>
          </cell>
        </row>
        <row r="18">
          <cell r="B18" t="str">
            <v>E022-01-0496/2018</v>
          </cell>
          <cell r="C18" t="str">
            <v xml:space="preserve">WAITHIRA Allan Mucheru </v>
          </cell>
          <cell r="D18">
            <v>7.7</v>
          </cell>
          <cell r="E18">
            <v>3.7</v>
          </cell>
          <cell r="F18">
            <v>10</v>
          </cell>
          <cell r="G18">
            <v>21.4</v>
          </cell>
          <cell r="H18">
            <v>16.5</v>
          </cell>
          <cell r="I18">
            <v>12</v>
          </cell>
          <cell r="K18">
            <v>8</v>
          </cell>
          <cell r="M18">
            <v>36.5</v>
          </cell>
          <cell r="N18">
            <v>36.5</v>
          </cell>
          <cell r="P18">
            <v>58</v>
          </cell>
        </row>
        <row r="19">
          <cell r="B19" t="str">
            <v>E022-01-0762/2018</v>
          </cell>
          <cell r="C19" t="str">
            <v>MBAGA Gyavira Tuzinde</v>
          </cell>
          <cell r="D19">
            <v>5.0999999999999996</v>
          </cell>
          <cell r="E19">
            <v>3.2</v>
          </cell>
          <cell r="F19">
            <v>10</v>
          </cell>
          <cell r="G19">
            <v>18.3</v>
          </cell>
          <cell r="H19">
            <v>8</v>
          </cell>
          <cell r="I19">
            <v>9</v>
          </cell>
          <cell r="J19">
            <v>6</v>
          </cell>
          <cell r="M19">
            <v>23</v>
          </cell>
          <cell r="N19">
            <v>23</v>
          </cell>
          <cell r="P19">
            <v>41</v>
          </cell>
        </row>
        <row r="20">
          <cell r="B20" t="str">
            <v>E022-01-0764/2018</v>
          </cell>
          <cell r="C20" t="str">
            <v>WAITHAKA MARTIN MWANGI</v>
          </cell>
          <cell r="D20">
            <v>3.2</v>
          </cell>
          <cell r="E20">
            <v>4</v>
          </cell>
          <cell r="F20">
            <v>11</v>
          </cell>
          <cell r="G20">
            <v>18.2</v>
          </cell>
          <cell r="H20">
            <v>12</v>
          </cell>
          <cell r="I20">
            <v>14</v>
          </cell>
          <cell r="K20">
            <v>3</v>
          </cell>
          <cell r="M20">
            <v>29</v>
          </cell>
          <cell r="N20">
            <v>29</v>
          </cell>
          <cell r="P20">
            <v>47</v>
          </cell>
        </row>
        <row r="21">
          <cell r="B21" t="str">
            <v>E022-01-1045/2018</v>
          </cell>
          <cell r="C21" t="str">
            <v>MWALUGHO Elijah Masaka</v>
          </cell>
          <cell r="D21">
            <v>6.1</v>
          </cell>
          <cell r="E21">
            <v>3.6</v>
          </cell>
          <cell r="F21">
            <v>10</v>
          </cell>
          <cell r="G21">
            <v>19.7</v>
          </cell>
          <cell r="H21">
            <v>8</v>
          </cell>
          <cell r="I21">
            <v>12</v>
          </cell>
          <cell r="L21">
            <v>4</v>
          </cell>
          <cell r="M21">
            <v>24</v>
          </cell>
          <cell r="N21">
            <v>24</v>
          </cell>
          <cell r="P21">
            <v>44</v>
          </cell>
        </row>
        <row r="22">
          <cell r="B22" t="str">
            <v>E022-01-1046/2018</v>
          </cell>
          <cell r="C22" t="str">
            <v>OLOLCHOKI Duncan Mwaniki</v>
          </cell>
          <cell r="D22">
            <v>4.3</v>
          </cell>
          <cell r="E22">
            <v>3.5</v>
          </cell>
          <cell r="F22">
            <v>10</v>
          </cell>
          <cell r="G22">
            <v>17.8</v>
          </cell>
          <cell r="H22">
            <v>16</v>
          </cell>
          <cell r="I22">
            <v>14</v>
          </cell>
          <cell r="L22">
            <v>8</v>
          </cell>
          <cell r="M22">
            <v>38</v>
          </cell>
          <cell r="N22">
            <v>38</v>
          </cell>
          <cell r="P22">
            <v>56</v>
          </cell>
        </row>
        <row r="23">
          <cell r="B23" t="str">
            <v>E022-01-1047/2018</v>
          </cell>
          <cell r="C23" t="str">
            <v>WACHIRA Maurice Mwangi</v>
          </cell>
          <cell r="D23">
            <v>5</v>
          </cell>
          <cell r="E23">
            <v>2.9</v>
          </cell>
          <cell r="F23">
            <v>10</v>
          </cell>
          <cell r="G23">
            <v>17.899999999999999</v>
          </cell>
          <cell r="H23">
            <v>16</v>
          </cell>
          <cell r="I23">
            <v>10</v>
          </cell>
          <cell r="J23">
            <v>10.5</v>
          </cell>
          <cell r="M23">
            <v>36.5</v>
          </cell>
          <cell r="N23">
            <v>36.5</v>
          </cell>
          <cell r="P23">
            <v>54</v>
          </cell>
        </row>
        <row r="24">
          <cell r="B24" t="str">
            <v>E022-01-1048/2018</v>
          </cell>
          <cell r="C24" t="str">
            <v>SESAT Kiprop Ian</v>
          </cell>
          <cell r="D24">
            <v>5.6</v>
          </cell>
          <cell r="E24">
            <v>3.7</v>
          </cell>
          <cell r="F24">
            <v>10</v>
          </cell>
          <cell r="G24">
            <v>19.3</v>
          </cell>
          <cell r="H24">
            <v>12</v>
          </cell>
          <cell r="I24">
            <v>18</v>
          </cell>
          <cell r="L24">
            <v>7.5</v>
          </cell>
          <cell r="M24">
            <v>37.5</v>
          </cell>
          <cell r="N24">
            <v>37.5</v>
          </cell>
          <cell r="P24">
            <v>57</v>
          </cell>
        </row>
        <row r="25">
          <cell r="B25" t="str">
            <v>E022-01-1049/2018</v>
          </cell>
          <cell r="C25" t="str">
            <v>MUTHIANI Albert Mwenga</v>
          </cell>
          <cell r="D25">
            <v>7.8</v>
          </cell>
          <cell r="E25">
            <v>3.6</v>
          </cell>
          <cell r="F25">
            <v>10</v>
          </cell>
          <cell r="G25">
            <v>21.4</v>
          </cell>
          <cell r="H25">
            <v>15</v>
          </cell>
          <cell r="J25">
            <v>12</v>
          </cell>
          <cell r="L25">
            <v>8</v>
          </cell>
          <cell r="M25">
            <v>35</v>
          </cell>
          <cell r="N25">
            <v>35</v>
          </cell>
          <cell r="P25">
            <v>56</v>
          </cell>
        </row>
        <row r="26">
          <cell r="B26" t="str">
            <v>E022-01-1050/2018</v>
          </cell>
          <cell r="C26" t="str">
            <v>TSUMA Brian Mwango</v>
          </cell>
          <cell r="D26" t="str">
            <v/>
          </cell>
          <cell r="E26" t="str">
            <v/>
          </cell>
          <cell r="F26" t="str">
            <v>-</v>
          </cell>
          <cell r="G26" t="str">
            <v>-</v>
          </cell>
          <cell r="M26" t="str">
            <v/>
          </cell>
          <cell r="N26" t="str">
            <v>-</v>
          </cell>
          <cell r="P26" t="str">
            <v>-</v>
          </cell>
        </row>
        <row r="27">
          <cell r="B27" t="str">
            <v>E022-01-1051/2018</v>
          </cell>
          <cell r="C27" t="str">
            <v>MWANGI Angela Wakarura</v>
          </cell>
          <cell r="D27">
            <v>9.4</v>
          </cell>
          <cell r="E27">
            <v>3.5</v>
          </cell>
          <cell r="F27">
            <v>10</v>
          </cell>
          <cell r="G27">
            <v>22.9</v>
          </cell>
          <cell r="H27">
            <v>14</v>
          </cell>
          <cell r="J27">
            <v>6.5</v>
          </cell>
          <cell r="K27">
            <v>8.5</v>
          </cell>
          <cell r="M27">
            <v>29</v>
          </cell>
          <cell r="N27">
            <v>29</v>
          </cell>
          <cell r="P27">
            <v>52</v>
          </cell>
        </row>
        <row r="28">
          <cell r="B28" t="str">
            <v>E022-01-1052/2018</v>
          </cell>
          <cell r="C28" t="str">
            <v>CHEPKIRUI Brillian</v>
          </cell>
          <cell r="D28">
            <v>6.7</v>
          </cell>
          <cell r="E28">
            <v>2.8</v>
          </cell>
          <cell r="F28">
            <v>10</v>
          </cell>
          <cell r="G28">
            <v>19.5</v>
          </cell>
          <cell r="M28" t="str">
            <v/>
          </cell>
          <cell r="N28" t="str">
            <v>-</v>
          </cell>
          <cell r="P28" t="str">
            <v>19.5C</v>
          </cell>
        </row>
        <row r="29">
          <cell r="B29" t="str">
            <v>E022-01-1053/2018</v>
          </cell>
          <cell r="C29" t="str">
            <v>MUCHIRI Dan Munene</v>
          </cell>
          <cell r="D29">
            <v>9.5</v>
          </cell>
          <cell r="E29">
            <v>3.1</v>
          </cell>
          <cell r="F29">
            <v>10</v>
          </cell>
          <cell r="G29">
            <v>22.6</v>
          </cell>
          <cell r="H29">
            <v>14</v>
          </cell>
          <cell r="I29">
            <v>14</v>
          </cell>
          <cell r="K29">
            <v>7</v>
          </cell>
          <cell r="M29">
            <v>35</v>
          </cell>
          <cell r="N29">
            <v>35</v>
          </cell>
          <cell r="P29">
            <v>58</v>
          </cell>
        </row>
        <row r="30">
          <cell r="B30" t="str">
            <v>E022-01-1054/2018</v>
          </cell>
          <cell r="C30" t="str">
            <v>MUTEGI Munene Fredrick</v>
          </cell>
          <cell r="D30">
            <v>3.2</v>
          </cell>
          <cell r="E30">
            <v>1.6</v>
          </cell>
          <cell r="F30">
            <v>10</v>
          </cell>
          <cell r="G30">
            <v>14.8</v>
          </cell>
          <cell r="H30">
            <v>5.5</v>
          </cell>
          <cell r="I30">
            <v>11</v>
          </cell>
          <cell r="K30">
            <v>0</v>
          </cell>
          <cell r="M30">
            <v>16.5</v>
          </cell>
          <cell r="N30">
            <v>16.5</v>
          </cell>
          <cell r="P30">
            <v>31</v>
          </cell>
        </row>
        <row r="31">
          <cell r="B31" t="str">
            <v>E022-01-1055/2018</v>
          </cell>
          <cell r="C31" t="str">
            <v>MAINA Josphat Macharia</v>
          </cell>
          <cell r="D31">
            <v>8.8000000000000007</v>
          </cell>
          <cell r="E31">
            <v>3.8</v>
          </cell>
          <cell r="F31">
            <v>10</v>
          </cell>
          <cell r="G31">
            <v>22.6</v>
          </cell>
          <cell r="H31">
            <v>20</v>
          </cell>
          <cell r="I31">
            <v>18</v>
          </cell>
          <cell r="L31">
            <v>9</v>
          </cell>
          <cell r="M31">
            <v>47</v>
          </cell>
          <cell r="N31">
            <v>47</v>
          </cell>
          <cell r="P31">
            <v>70</v>
          </cell>
        </row>
        <row r="32">
          <cell r="B32" t="str">
            <v>E022-01-1056/2018</v>
          </cell>
          <cell r="C32" t="str">
            <v>SHIBIRITI Calvine Mwanzi</v>
          </cell>
          <cell r="D32">
            <v>6.7</v>
          </cell>
          <cell r="E32">
            <v>3.4</v>
          </cell>
          <cell r="F32">
            <v>10</v>
          </cell>
          <cell r="G32">
            <v>20.100000000000001</v>
          </cell>
          <cell r="H32">
            <v>16.5</v>
          </cell>
          <cell r="I32">
            <v>17</v>
          </cell>
          <cell r="L32">
            <v>14.5</v>
          </cell>
          <cell r="M32">
            <v>48</v>
          </cell>
          <cell r="N32">
            <v>48</v>
          </cell>
          <cell r="P32">
            <v>68</v>
          </cell>
        </row>
        <row r="33">
          <cell r="B33" t="str">
            <v>E022-01-1057/2018</v>
          </cell>
          <cell r="C33" t="str">
            <v>ANITA HEATHER C</v>
          </cell>
          <cell r="D33">
            <v>5.5</v>
          </cell>
          <cell r="E33">
            <v>3.4</v>
          </cell>
          <cell r="F33">
            <v>11</v>
          </cell>
          <cell r="G33">
            <v>19.899999999999999</v>
          </cell>
          <cell r="H33">
            <v>13</v>
          </cell>
          <cell r="I33">
            <v>20</v>
          </cell>
          <cell r="L33">
            <v>6</v>
          </cell>
          <cell r="M33">
            <v>39</v>
          </cell>
          <cell r="N33">
            <v>39</v>
          </cell>
          <cell r="P33">
            <v>59</v>
          </cell>
        </row>
        <row r="34">
          <cell r="B34" t="str">
            <v>E022-01-1058/2018</v>
          </cell>
          <cell r="C34" t="str">
            <v xml:space="preserve">MOHAMED Hyder Haitham </v>
          </cell>
          <cell r="D34" t="str">
            <v/>
          </cell>
          <cell r="E34" t="str">
            <v/>
          </cell>
          <cell r="F34" t="str">
            <v>-</v>
          </cell>
          <cell r="G34" t="str">
            <v>-</v>
          </cell>
          <cell r="M34" t="str">
            <v/>
          </cell>
          <cell r="N34" t="str">
            <v>-</v>
          </cell>
          <cell r="P34" t="str">
            <v>-</v>
          </cell>
        </row>
        <row r="35">
          <cell r="B35" t="str">
            <v>E022-01-1059/2018</v>
          </cell>
          <cell r="C35" t="str">
            <v>CHEGE Gladwell Nyambura</v>
          </cell>
          <cell r="D35">
            <v>7.7</v>
          </cell>
          <cell r="E35">
            <v>3.3</v>
          </cell>
          <cell r="F35">
            <v>10</v>
          </cell>
          <cell r="G35">
            <v>21</v>
          </cell>
          <cell r="H35">
            <v>18</v>
          </cell>
          <cell r="I35">
            <v>20</v>
          </cell>
          <cell r="L35">
            <v>7</v>
          </cell>
          <cell r="M35">
            <v>45</v>
          </cell>
          <cell r="N35">
            <v>45</v>
          </cell>
          <cell r="P35">
            <v>66</v>
          </cell>
        </row>
        <row r="36">
          <cell r="B36" t="str">
            <v>E022-01-1060/2018</v>
          </cell>
          <cell r="C36" t="str">
            <v>MURIUKI Brian Gacheru</v>
          </cell>
          <cell r="D36">
            <v>7.7</v>
          </cell>
          <cell r="E36">
            <v>3.1</v>
          </cell>
          <cell r="F36">
            <v>10</v>
          </cell>
          <cell r="G36">
            <v>20.8</v>
          </cell>
          <cell r="H36">
            <v>13</v>
          </cell>
          <cell r="I36">
            <v>11</v>
          </cell>
          <cell r="K36">
            <v>10</v>
          </cell>
          <cell r="M36">
            <v>34</v>
          </cell>
          <cell r="N36">
            <v>34</v>
          </cell>
          <cell r="P36">
            <v>55</v>
          </cell>
        </row>
        <row r="37">
          <cell r="B37" t="str">
            <v>E022-01-1061/2018</v>
          </cell>
          <cell r="C37" t="str">
            <v>MOHAMMAD ALI MBARAK</v>
          </cell>
          <cell r="D37">
            <v>6.2</v>
          </cell>
          <cell r="E37">
            <v>3.4</v>
          </cell>
          <cell r="F37">
            <v>10</v>
          </cell>
          <cell r="G37">
            <v>19.600000000000001</v>
          </cell>
          <cell r="H37">
            <v>27</v>
          </cell>
          <cell r="I37">
            <v>17</v>
          </cell>
          <cell r="L37">
            <v>13</v>
          </cell>
          <cell r="M37">
            <v>57</v>
          </cell>
          <cell r="N37">
            <v>57</v>
          </cell>
          <cell r="P37">
            <v>77</v>
          </cell>
        </row>
        <row r="38">
          <cell r="B38" t="str">
            <v>E022-01-1062/2018</v>
          </cell>
          <cell r="C38" t="str">
            <v>MUTUNGA Mariam Mwende</v>
          </cell>
          <cell r="D38" t="str">
            <v/>
          </cell>
          <cell r="E38" t="str">
            <v/>
          </cell>
          <cell r="F38" t="str">
            <v>-</v>
          </cell>
          <cell r="G38" t="str">
            <v>-</v>
          </cell>
          <cell r="M38" t="str">
            <v/>
          </cell>
          <cell r="N38" t="str">
            <v>-</v>
          </cell>
          <cell r="P38" t="str">
            <v>-</v>
          </cell>
        </row>
        <row r="39">
          <cell r="B39" t="str">
            <v>E022-01-1063/2018</v>
          </cell>
          <cell r="C39" t="str">
            <v>MBURUGU Frankline Mutuma</v>
          </cell>
          <cell r="D39">
            <v>4.4000000000000004</v>
          </cell>
          <cell r="E39">
            <v>2.9</v>
          </cell>
          <cell r="F39">
            <v>11</v>
          </cell>
          <cell r="G39">
            <v>18.3</v>
          </cell>
          <cell r="H39">
            <v>15</v>
          </cell>
          <cell r="I39">
            <v>10</v>
          </cell>
          <cell r="J39">
            <v>2.5</v>
          </cell>
          <cell r="M39">
            <v>27.5</v>
          </cell>
          <cell r="N39">
            <v>27.5</v>
          </cell>
          <cell r="P39">
            <v>46</v>
          </cell>
        </row>
        <row r="40">
          <cell r="B40" t="str">
            <v>E022-01-1064/2018</v>
          </cell>
          <cell r="C40" t="str">
            <v>MUTHEE Amos Munene</v>
          </cell>
          <cell r="D40">
            <v>5.5</v>
          </cell>
          <cell r="E40">
            <v>3.8</v>
          </cell>
          <cell r="F40">
            <v>10</v>
          </cell>
          <cell r="G40">
            <v>19.3</v>
          </cell>
          <cell r="H40">
            <v>24</v>
          </cell>
          <cell r="I40">
            <v>12.5</v>
          </cell>
          <cell r="L40">
            <v>14.5</v>
          </cell>
          <cell r="M40">
            <v>51</v>
          </cell>
          <cell r="N40">
            <v>51</v>
          </cell>
          <cell r="P40">
            <v>70</v>
          </cell>
        </row>
        <row r="41">
          <cell r="B41" t="str">
            <v>E022-01-1065/2018</v>
          </cell>
          <cell r="C41" t="str">
            <v>MACHARIA Paul Muchogo</v>
          </cell>
          <cell r="D41">
            <v>7.4</v>
          </cell>
          <cell r="E41">
            <v>3.5</v>
          </cell>
          <cell r="F41">
            <v>10</v>
          </cell>
          <cell r="G41">
            <v>20.9</v>
          </cell>
          <cell r="H41">
            <v>22.5</v>
          </cell>
          <cell r="I41">
            <v>17</v>
          </cell>
          <cell r="J41">
            <v>10</v>
          </cell>
          <cell r="M41">
            <v>49.5</v>
          </cell>
          <cell r="N41">
            <v>49.5</v>
          </cell>
          <cell r="P41">
            <v>70</v>
          </cell>
        </row>
        <row r="42">
          <cell r="B42" t="str">
            <v>E022-01-1066/2018</v>
          </cell>
          <cell r="C42" t="str">
            <v>MUTURI Lorna Muthoni</v>
          </cell>
          <cell r="D42">
            <v>7.2</v>
          </cell>
          <cell r="E42">
            <v>3.8</v>
          </cell>
          <cell r="F42">
            <v>10</v>
          </cell>
          <cell r="G42">
            <v>21</v>
          </cell>
          <cell r="H42">
            <v>26</v>
          </cell>
          <cell r="I42">
            <v>20</v>
          </cell>
          <cell r="K42">
            <v>17</v>
          </cell>
          <cell r="M42">
            <v>63</v>
          </cell>
          <cell r="N42">
            <v>63</v>
          </cell>
          <cell r="P42">
            <v>84</v>
          </cell>
        </row>
        <row r="43">
          <cell r="B43" t="str">
            <v>E022-01-1067/2018</v>
          </cell>
          <cell r="C43" t="str">
            <v>ONGAYO Aswan Abishai</v>
          </cell>
          <cell r="D43">
            <v>4.4000000000000004</v>
          </cell>
          <cell r="E43">
            <v>3.7</v>
          </cell>
          <cell r="F43">
            <v>10</v>
          </cell>
          <cell r="G43">
            <v>18.100000000000001</v>
          </cell>
          <cell r="H43">
            <v>6</v>
          </cell>
          <cell r="I43">
            <v>16.5</v>
          </cell>
          <cell r="L43">
            <v>11.5</v>
          </cell>
          <cell r="M43">
            <v>34</v>
          </cell>
          <cell r="N43">
            <v>34</v>
          </cell>
          <cell r="P43">
            <v>52</v>
          </cell>
        </row>
        <row r="44">
          <cell r="B44" t="str">
            <v>E022-01-1068/2018</v>
          </cell>
          <cell r="C44" t="str">
            <v>GITHINJI Anthony Kanogo</v>
          </cell>
          <cell r="D44">
            <v>6.7</v>
          </cell>
          <cell r="E44">
            <v>1.1000000000000001</v>
          </cell>
          <cell r="F44">
            <v>10</v>
          </cell>
          <cell r="G44">
            <v>17.8</v>
          </cell>
          <cell r="H44">
            <v>17</v>
          </cell>
          <cell r="I44">
            <v>13</v>
          </cell>
          <cell r="K44">
            <v>11</v>
          </cell>
          <cell r="M44">
            <v>41</v>
          </cell>
          <cell r="N44">
            <v>41</v>
          </cell>
          <cell r="P44">
            <v>59</v>
          </cell>
        </row>
        <row r="45">
          <cell r="B45" t="str">
            <v>E022-01-1069/2018</v>
          </cell>
          <cell r="C45" t="str">
            <v>MUKURI Ephantus Muturi</v>
          </cell>
          <cell r="D45">
            <v>6</v>
          </cell>
          <cell r="E45">
            <v>3.7</v>
          </cell>
          <cell r="F45">
            <v>10</v>
          </cell>
          <cell r="G45">
            <v>19.7</v>
          </cell>
          <cell r="H45">
            <v>12.5</v>
          </cell>
          <cell r="I45">
            <v>14.5</v>
          </cell>
          <cell r="K45">
            <v>4</v>
          </cell>
          <cell r="M45">
            <v>31</v>
          </cell>
          <cell r="N45">
            <v>31</v>
          </cell>
          <cell r="P45">
            <v>51</v>
          </cell>
        </row>
        <row r="46">
          <cell r="B46" t="str">
            <v>E022-01-1070/2018</v>
          </cell>
          <cell r="C46" t="str">
            <v>BRIAN Festus</v>
          </cell>
          <cell r="D46">
            <v>6.7</v>
          </cell>
          <cell r="E46">
            <v>3.6</v>
          </cell>
          <cell r="F46">
            <v>10</v>
          </cell>
          <cell r="G46">
            <v>20.3</v>
          </cell>
          <cell r="H46">
            <v>23.5</v>
          </cell>
          <cell r="I46">
            <v>12</v>
          </cell>
          <cell r="L46">
            <v>9</v>
          </cell>
          <cell r="M46">
            <v>44.5</v>
          </cell>
          <cell r="N46">
            <v>44.5</v>
          </cell>
          <cell r="P46">
            <v>65</v>
          </cell>
        </row>
        <row r="47">
          <cell r="B47" t="str">
            <v>E022-01-1071/2018</v>
          </cell>
          <cell r="C47" t="str">
            <v>GATHITU Benson Githutha</v>
          </cell>
          <cell r="D47">
            <v>6.2</v>
          </cell>
          <cell r="E47">
            <v>3.4</v>
          </cell>
          <cell r="F47">
            <v>10</v>
          </cell>
          <cell r="G47">
            <v>19.600000000000001</v>
          </cell>
          <cell r="H47">
            <v>11.5</v>
          </cell>
          <cell r="I47">
            <v>13</v>
          </cell>
          <cell r="J47">
            <v>8</v>
          </cell>
          <cell r="M47">
            <v>32.5</v>
          </cell>
          <cell r="N47">
            <v>32.5</v>
          </cell>
          <cell r="P47">
            <v>52</v>
          </cell>
        </row>
        <row r="48">
          <cell r="B48" t="str">
            <v>E022-01-1072/2018</v>
          </cell>
          <cell r="C48" t="str">
            <v>MESSI Joseph Mbayi</v>
          </cell>
          <cell r="D48">
            <v>4.5999999999999996</v>
          </cell>
          <cell r="E48">
            <v>2.9</v>
          </cell>
          <cell r="F48">
            <v>10</v>
          </cell>
          <cell r="G48">
            <v>17.5</v>
          </cell>
          <cell r="H48">
            <v>13.5</v>
          </cell>
          <cell r="I48">
            <v>12</v>
          </cell>
          <cell r="K48">
            <v>6</v>
          </cell>
          <cell r="M48">
            <v>31.5</v>
          </cell>
          <cell r="N48">
            <v>31.5</v>
          </cell>
          <cell r="P48">
            <v>49</v>
          </cell>
        </row>
        <row r="49">
          <cell r="B49" t="str">
            <v>E022-01-1073/2018</v>
          </cell>
          <cell r="C49" t="str">
            <v>OCHAKO Mercyline Buyaki</v>
          </cell>
          <cell r="D49">
            <v>7.1</v>
          </cell>
          <cell r="E49">
            <v>3.6</v>
          </cell>
          <cell r="F49">
            <v>10</v>
          </cell>
          <cell r="G49">
            <v>20.7</v>
          </cell>
          <cell r="H49">
            <v>13.5</v>
          </cell>
          <cell r="I49">
            <v>17</v>
          </cell>
          <cell r="K49">
            <v>7</v>
          </cell>
          <cell r="M49">
            <v>37.5</v>
          </cell>
          <cell r="N49">
            <v>37.5</v>
          </cell>
          <cell r="P49">
            <v>58</v>
          </cell>
        </row>
        <row r="50">
          <cell r="B50" t="str">
            <v>E022-01-1074/2018</v>
          </cell>
          <cell r="C50" t="str">
            <v>SHANZA Allan Ogude</v>
          </cell>
          <cell r="D50">
            <v>6.5</v>
          </cell>
          <cell r="E50">
            <v>3.3</v>
          </cell>
          <cell r="F50">
            <v>10</v>
          </cell>
          <cell r="G50">
            <v>19.8</v>
          </cell>
          <cell r="H50">
            <v>15</v>
          </cell>
          <cell r="I50">
            <v>17</v>
          </cell>
          <cell r="J50">
            <v>3</v>
          </cell>
          <cell r="M50">
            <v>35</v>
          </cell>
          <cell r="N50">
            <v>35</v>
          </cell>
          <cell r="P50">
            <v>55</v>
          </cell>
        </row>
        <row r="51">
          <cell r="B51" t="str">
            <v>E022-01-1075/2018</v>
          </cell>
          <cell r="C51" t="str">
            <v>KIPTOO Brian</v>
          </cell>
          <cell r="D51">
            <v>7.3</v>
          </cell>
          <cell r="E51">
            <v>3.9</v>
          </cell>
          <cell r="F51">
            <v>10</v>
          </cell>
          <cell r="G51">
            <v>21.2</v>
          </cell>
          <cell r="H51">
            <v>9.5</v>
          </cell>
          <cell r="I51">
            <v>17</v>
          </cell>
          <cell r="K51">
            <v>3</v>
          </cell>
          <cell r="M51">
            <v>29.5</v>
          </cell>
          <cell r="N51">
            <v>29.5</v>
          </cell>
          <cell r="P51">
            <v>51</v>
          </cell>
        </row>
        <row r="52">
          <cell r="B52" t="str">
            <v>E022-01-1076/2018</v>
          </cell>
          <cell r="C52" t="str">
            <v>KIPKURUI Franklyn</v>
          </cell>
          <cell r="D52">
            <v>8.3000000000000007</v>
          </cell>
          <cell r="E52">
            <v>3.4</v>
          </cell>
          <cell r="F52">
            <v>10</v>
          </cell>
          <cell r="G52">
            <v>21.7</v>
          </cell>
          <cell r="H52">
            <v>8.5</v>
          </cell>
          <cell r="I52">
            <v>19</v>
          </cell>
          <cell r="J52">
            <v>8</v>
          </cell>
          <cell r="M52">
            <v>35.5</v>
          </cell>
          <cell r="N52">
            <v>35.5</v>
          </cell>
          <cell r="P52">
            <v>57</v>
          </cell>
        </row>
        <row r="53">
          <cell r="B53" t="str">
            <v>E022-01-1077/2018</v>
          </cell>
          <cell r="C53" t="str">
            <v>NG'ANG'A Francis Ngugi</v>
          </cell>
          <cell r="D53">
            <v>5.9</v>
          </cell>
          <cell r="E53">
            <v>2</v>
          </cell>
          <cell r="F53">
            <v>10</v>
          </cell>
          <cell r="G53">
            <v>17.899999999999999</v>
          </cell>
          <cell r="H53">
            <v>17</v>
          </cell>
          <cell r="I53">
            <v>18</v>
          </cell>
          <cell r="L53">
            <v>6</v>
          </cell>
          <cell r="M53">
            <v>41</v>
          </cell>
          <cell r="N53">
            <v>41</v>
          </cell>
          <cell r="P53">
            <v>59</v>
          </cell>
        </row>
        <row r="54">
          <cell r="B54" t="str">
            <v>E022-01-1078/2018</v>
          </cell>
          <cell r="C54" t="str">
            <v>NJUGUNA Claire Wambui</v>
          </cell>
          <cell r="D54">
            <v>7.5</v>
          </cell>
          <cell r="E54">
            <v>3.5</v>
          </cell>
          <cell r="F54">
            <v>10</v>
          </cell>
          <cell r="G54">
            <v>21</v>
          </cell>
          <cell r="H54">
            <v>10.5</v>
          </cell>
          <cell r="I54">
            <v>11</v>
          </cell>
          <cell r="L54">
            <v>4</v>
          </cell>
          <cell r="M54">
            <v>25.5</v>
          </cell>
          <cell r="N54">
            <v>25.5</v>
          </cell>
          <cell r="P54">
            <v>47</v>
          </cell>
        </row>
        <row r="55">
          <cell r="B55" t="str">
            <v>E022-01-1079/2018</v>
          </cell>
          <cell r="C55" t="str">
            <v>MUKIRI Ian Ndungu</v>
          </cell>
          <cell r="D55">
            <v>5.2</v>
          </cell>
          <cell r="E55">
            <v>2.4</v>
          </cell>
          <cell r="F55">
            <v>10</v>
          </cell>
          <cell r="G55">
            <v>17.600000000000001</v>
          </cell>
          <cell r="H55">
            <v>10.5</v>
          </cell>
          <cell r="I55">
            <v>11.5</v>
          </cell>
          <cell r="J55">
            <v>5</v>
          </cell>
          <cell r="M55">
            <v>27</v>
          </cell>
          <cell r="N55">
            <v>27</v>
          </cell>
          <cell r="P55">
            <v>45</v>
          </cell>
        </row>
        <row r="56">
          <cell r="B56" t="str">
            <v>E022-01-1080/2018</v>
          </cell>
          <cell r="C56" t="str">
            <v>KIPYEGON Mark</v>
          </cell>
          <cell r="D56">
            <v>5.9</v>
          </cell>
          <cell r="E56">
            <v>3.9</v>
          </cell>
          <cell r="F56">
            <v>9</v>
          </cell>
          <cell r="G56">
            <v>18.8</v>
          </cell>
          <cell r="H56">
            <v>23</v>
          </cell>
          <cell r="I56">
            <v>3</v>
          </cell>
          <cell r="K56">
            <v>0</v>
          </cell>
          <cell r="M56">
            <v>26</v>
          </cell>
          <cell r="N56">
            <v>26</v>
          </cell>
          <cell r="P56">
            <v>45</v>
          </cell>
        </row>
        <row r="57">
          <cell r="B57" t="str">
            <v>E022-01-1081/2018</v>
          </cell>
          <cell r="C57" t="str">
            <v>KIOGORA Ntinyari Esther</v>
          </cell>
          <cell r="D57">
            <v>7.6</v>
          </cell>
          <cell r="E57">
            <v>3.8</v>
          </cell>
          <cell r="F57">
            <v>8</v>
          </cell>
          <cell r="G57">
            <v>19.399999999999999</v>
          </cell>
          <cell r="H57">
            <v>10</v>
          </cell>
          <cell r="J57">
            <v>4</v>
          </cell>
          <cell r="K57">
            <v>4</v>
          </cell>
          <cell r="M57">
            <v>18</v>
          </cell>
          <cell r="N57">
            <v>18</v>
          </cell>
          <cell r="P57">
            <v>37</v>
          </cell>
        </row>
        <row r="58">
          <cell r="B58" t="str">
            <v>E022-01-1082/2018</v>
          </cell>
          <cell r="C58" t="str">
            <v>MARIMBET Kevin Pere</v>
          </cell>
          <cell r="D58">
            <v>6.2</v>
          </cell>
          <cell r="E58">
            <v>2.8</v>
          </cell>
          <cell r="F58">
            <v>11</v>
          </cell>
          <cell r="G58">
            <v>20</v>
          </cell>
          <cell r="H58">
            <v>25</v>
          </cell>
          <cell r="I58">
            <v>16</v>
          </cell>
          <cell r="J58">
            <v>12</v>
          </cell>
          <cell r="M58">
            <v>53</v>
          </cell>
          <cell r="N58">
            <v>53</v>
          </cell>
          <cell r="P58">
            <v>73</v>
          </cell>
        </row>
        <row r="59">
          <cell r="B59" t="str">
            <v>E022-01-1083/2018</v>
          </cell>
          <cell r="C59" t="str">
            <v>ACHIENG Felix Ouma</v>
          </cell>
          <cell r="D59">
            <v>4</v>
          </cell>
          <cell r="E59">
            <v>3.7</v>
          </cell>
          <cell r="F59">
            <v>9</v>
          </cell>
          <cell r="G59">
            <v>16.7</v>
          </cell>
          <cell r="H59">
            <v>21</v>
          </cell>
          <cell r="I59">
            <v>6</v>
          </cell>
          <cell r="L59">
            <v>10</v>
          </cell>
          <cell r="M59">
            <v>37</v>
          </cell>
          <cell r="N59">
            <v>37</v>
          </cell>
          <cell r="P59">
            <v>54</v>
          </cell>
        </row>
        <row r="60">
          <cell r="B60" t="str">
            <v>E022-01-1084/2018</v>
          </cell>
          <cell r="C60" t="str">
            <v>KIPLAGAT Kipkosgei Titus</v>
          </cell>
          <cell r="D60">
            <v>5.8</v>
          </cell>
          <cell r="E60">
            <v>3</v>
          </cell>
          <cell r="F60">
            <v>10</v>
          </cell>
          <cell r="G60">
            <v>18.8</v>
          </cell>
          <cell r="H60">
            <v>11</v>
          </cell>
          <cell r="I60">
            <v>16</v>
          </cell>
          <cell r="K60">
            <v>5</v>
          </cell>
          <cell r="M60">
            <v>32</v>
          </cell>
          <cell r="N60">
            <v>32</v>
          </cell>
          <cell r="P60">
            <v>51</v>
          </cell>
        </row>
        <row r="61">
          <cell r="B61" t="str">
            <v>E022-01-1085/2018</v>
          </cell>
          <cell r="C61" t="str">
            <v>MBUGUA Joseph Kiarie</v>
          </cell>
          <cell r="D61">
            <v>5.5</v>
          </cell>
          <cell r="E61">
            <v>3.6</v>
          </cell>
          <cell r="F61">
            <v>10</v>
          </cell>
          <cell r="G61">
            <v>19.100000000000001</v>
          </cell>
          <cell r="H61">
            <v>8.5</v>
          </cell>
          <cell r="I61">
            <v>18</v>
          </cell>
          <cell r="K61">
            <v>12</v>
          </cell>
          <cell r="M61">
            <v>38.5</v>
          </cell>
          <cell r="N61">
            <v>38.5</v>
          </cell>
          <cell r="P61">
            <v>58</v>
          </cell>
        </row>
        <row r="62">
          <cell r="B62" t="str">
            <v>E022-01-1086/2018</v>
          </cell>
          <cell r="C62" t="str">
            <v>MWAGHADI Brian Nelson</v>
          </cell>
          <cell r="D62">
            <v>6.6</v>
          </cell>
          <cell r="E62">
            <v>3.9</v>
          </cell>
          <cell r="F62">
            <v>10</v>
          </cell>
          <cell r="G62">
            <v>20.5</v>
          </cell>
          <cell r="H62">
            <v>15</v>
          </cell>
          <cell r="I62">
            <v>19</v>
          </cell>
          <cell r="L62">
            <v>8</v>
          </cell>
          <cell r="M62">
            <v>42</v>
          </cell>
          <cell r="N62">
            <v>42</v>
          </cell>
          <cell r="P62">
            <v>63</v>
          </cell>
        </row>
        <row r="63">
          <cell r="B63" t="str">
            <v>E022-01-1087/2018</v>
          </cell>
          <cell r="C63" t="str">
            <v>MUTUA Humphrey Muasya</v>
          </cell>
          <cell r="D63">
            <v>4.8</v>
          </cell>
          <cell r="E63">
            <v>3.6</v>
          </cell>
          <cell r="F63">
            <v>9</v>
          </cell>
          <cell r="G63">
            <v>17.399999999999999</v>
          </cell>
          <cell r="H63">
            <v>11</v>
          </cell>
          <cell r="I63">
            <v>16</v>
          </cell>
          <cell r="J63">
            <v>0.5</v>
          </cell>
          <cell r="M63">
            <v>27.5</v>
          </cell>
          <cell r="N63">
            <v>27.5</v>
          </cell>
          <cell r="P63">
            <v>45</v>
          </cell>
        </row>
        <row r="64">
          <cell r="B64" t="str">
            <v>E022-01-1088/2018</v>
          </cell>
          <cell r="C64" t="str">
            <v>DERRICK Erick Obaso</v>
          </cell>
          <cell r="D64" t="str">
            <v/>
          </cell>
          <cell r="E64" t="str">
            <v/>
          </cell>
          <cell r="F64" t="str">
            <v>-</v>
          </cell>
          <cell r="G64" t="str">
            <v>-</v>
          </cell>
          <cell r="M64" t="str">
            <v/>
          </cell>
          <cell r="N64" t="str">
            <v>-</v>
          </cell>
          <cell r="P64" t="str">
            <v>-</v>
          </cell>
        </row>
        <row r="65">
          <cell r="B65" t="str">
            <v>E022-01-1089/2018</v>
          </cell>
          <cell r="C65" t="str">
            <v>LEEHANEY George</v>
          </cell>
          <cell r="D65">
            <v>5.7</v>
          </cell>
          <cell r="E65">
            <v>3.1</v>
          </cell>
          <cell r="F65">
            <v>9</v>
          </cell>
          <cell r="G65">
            <v>17.8</v>
          </cell>
          <cell r="H65">
            <v>14.5</v>
          </cell>
          <cell r="I65">
            <v>17</v>
          </cell>
          <cell r="K65">
            <v>6</v>
          </cell>
          <cell r="M65">
            <v>37.5</v>
          </cell>
          <cell r="N65">
            <v>37.5</v>
          </cell>
          <cell r="P65">
            <v>55</v>
          </cell>
        </row>
        <row r="66">
          <cell r="B66" t="str">
            <v>E022-01-1090/2018</v>
          </cell>
          <cell r="C66" t="str">
            <v>ASIAGO Nyambaka Kelvin</v>
          </cell>
          <cell r="D66">
            <v>3.4</v>
          </cell>
          <cell r="E66">
            <v>3</v>
          </cell>
          <cell r="F66">
            <v>10</v>
          </cell>
          <cell r="G66">
            <v>16.399999999999999</v>
          </cell>
          <cell r="H66">
            <v>7.5</v>
          </cell>
          <cell r="I66">
            <v>7</v>
          </cell>
          <cell r="L66">
            <v>2</v>
          </cell>
          <cell r="M66">
            <v>16.5</v>
          </cell>
          <cell r="N66">
            <v>16.5</v>
          </cell>
          <cell r="P66">
            <v>33</v>
          </cell>
        </row>
        <row r="67">
          <cell r="B67" t="str">
            <v>E022-01-1091/2018</v>
          </cell>
          <cell r="C67" t="str">
            <v>KARIUKI Daniel Njau</v>
          </cell>
          <cell r="D67">
            <v>6.4</v>
          </cell>
          <cell r="E67">
            <v>3.6</v>
          </cell>
          <cell r="F67">
            <v>11</v>
          </cell>
          <cell r="G67">
            <v>21</v>
          </cell>
          <cell r="H67">
            <v>16</v>
          </cell>
          <cell r="I67">
            <v>9</v>
          </cell>
          <cell r="K67">
            <v>4</v>
          </cell>
          <cell r="M67">
            <v>29</v>
          </cell>
          <cell r="N67">
            <v>29</v>
          </cell>
          <cell r="P67">
            <v>50</v>
          </cell>
        </row>
        <row r="68">
          <cell r="B68" t="str">
            <v>E022-01-1092/2018</v>
          </cell>
          <cell r="C68" t="str">
            <v>RAWAKA Andrew J Apwoka</v>
          </cell>
          <cell r="D68">
            <v>5.9</v>
          </cell>
          <cell r="E68">
            <v>3.3</v>
          </cell>
          <cell r="F68">
            <v>10</v>
          </cell>
          <cell r="G68">
            <v>19.2</v>
          </cell>
          <cell r="H68">
            <v>18</v>
          </cell>
          <cell r="J68">
            <v>1.5</v>
          </cell>
          <cell r="K68">
            <v>7</v>
          </cell>
          <cell r="M68">
            <v>26.5</v>
          </cell>
          <cell r="N68">
            <v>26.5</v>
          </cell>
          <cell r="P68">
            <v>46</v>
          </cell>
        </row>
        <row r="69">
          <cell r="B69" t="str">
            <v>E022-01-1093/2018</v>
          </cell>
          <cell r="C69" t="str">
            <v>OANDA Gavin Gisemba</v>
          </cell>
          <cell r="D69" t="str">
            <v/>
          </cell>
          <cell r="E69" t="str">
            <v/>
          </cell>
          <cell r="F69" t="str">
            <v>-</v>
          </cell>
          <cell r="G69" t="str">
            <v>-</v>
          </cell>
          <cell r="M69" t="str">
            <v/>
          </cell>
          <cell r="N69" t="str">
            <v>-</v>
          </cell>
          <cell r="P69" t="str">
            <v>-</v>
          </cell>
        </row>
        <row r="70">
          <cell r="B70" t="str">
            <v>E022-01-1094/2018</v>
          </cell>
          <cell r="C70" t="str">
            <v>KEMBOI Collins Kipchirchir</v>
          </cell>
          <cell r="D70">
            <v>6.8</v>
          </cell>
          <cell r="E70">
            <v>3.9</v>
          </cell>
          <cell r="F70">
            <v>10</v>
          </cell>
          <cell r="G70">
            <v>20.7</v>
          </cell>
          <cell r="H70">
            <v>8.5</v>
          </cell>
          <cell r="I70">
            <v>14</v>
          </cell>
          <cell r="K70">
            <v>3</v>
          </cell>
          <cell r="M70">
            <v>25.5</v>
          </cell>
          <cell r="N70">
            <v>25.5</v>
          </cell>
          <cell r="P70">
            <v>46</v>
          </cell>
        </row>
        <row r="71">
          <cell r="B71" t="str">
            <v>E022-01-1095/2018</v>
          </cell>
          <cell r="C71" t="str">
            <v>KIBET Brian</v>
          </cell>
          <cell r="D71">
            <v>5.7</v>
          </cell>
          <cell r="E71">
            <v>3.4</v>
          </cell>
          <cell r="F71">
            <v>11</v>
          </cell>
          <cell r="G71">
            <v>20.100000000000001</v>
          </cell>
          <cell r="H71">
            <v>8</v>
          </cell>
          <cell r="I71">
            <v>9</v>
          </cell>
          <cell r="K71">
            <v>3.5</v>
          </cell>
          <cell r="M71">
            <v>20.5</v>
          </cell>
          <cell r="N71">
            <v>20.5</v>
          </cell>
          <cell r="P71">
            <v>41</v>
          </cell>
        </row>
        <row r="72">
          <cell r="B72" t="str">
            <v>E022-01-1096/2018</v>
          </cell>
          <cell r="C72" t="str">
            <v>OTHIENO Jacob Magina</v>
          </cell>
          <cell r="D72">
            <v>6.4</v>
          </cell>
          <cell r="E72">
            <v>3.5</v>
          </cell>
          <cell r="F72">
            <v>10</v>
          </cell>
          <cell r="G72">
            <v>19.899999999999999</v>
          </cell>
          <cell r="H72">
            <v>9</v>
          </cell>
          <cell r="I72">
            <v>11</v>
          </cell>
          <cell r="K72">
            <v>7.5</v>
          </cell>
          <cell r="M72">
            <v>27.5</v>
          </cell>
          <cell r="N72">
            <v>27.5</v>
          </cell>
          <cell r="P72">
            <v>47</v>
          </cell>
        </row>
        <row r="73">
          <cell r="B73" t="str">
            <v>E022-01-1097/2018</v>
          </cell>
          <cell r="C73" t="str">
            <v>KUNG U J Gakonya</v>
          </cell>
          <cell r="D73">
            <v>5</v>
          </cell>
          <cell r="E73">
            <v>3.2</v>
          </cell>
          <cell r="F73">
            <v>10</v>
          </cell>
          <cell r="G73">
            <v>18.2</v>
          </cell>
          <cell r="H73">
            <v>14</v>
          </cell>
          <cell r="I73">
            <v>9</v>
          </cell>
          <cell r="K73">
            <v>1</v>
          </cell>
          <cell r="M73">
            <v>24</v>
          </cell>
          <cell r="N73">
            <v>24</v>
          </cell>
          <cell r="P73">
            <v>42</v>
          </cell>
        </row>
        <row r="74">
          <cell r="B74" t="str">
            <v>E022-01-1098/2018</v>
          </cell>
          <cell r="C74" t="str">
            <v>MUGWE John Njoroge</v>
          </cell>
          <cell r="D74">
            <v>5.5</v>
          </cell>
          <cell r="E74">
            <v>3</v>
          </cell>
          <cell r="F74">
            <v>10</v>
          </cell>
          <cell r="G74">
            <v>18.5</v>
          </cell>
          <cell r="H74">
            <v>15.5</v>
          </cell>
          <cell r="J74">
            <v>8</v>
          </cell>
          <cell r="K74">
            <v>2</v>
          </cell>
          <cell r="M74">
            <v>25.5</v>
          </cell>
          <cell r="N74">
            <v>25.5</v>
          </cell>
          <cell r="P74">
            <v>44</v>
          </cell>
        </row>
        <row r="75">
          <cell r="B75" t="str">
            <v>E022-01-1099/2018</v>
          </cell>
          <cell r="C75" t="str">
            <v>WAIRIMU  Everlyn Wanjiku</v>
          </cell>
          <cell r="D75">
            <v>6.2</v>
          </cell>
          <cell r="E75">
            <v>3.8</v>
          </cell>
          <cell r="F75">
            <v>9</v>
          </cell>
          <cell r="G75">
            <v>19</v>
          </cell>
          <cell r="H75">
            <v>14</v>
          </cell>
          <cell r="I75">
            <v>17</v>
          </cell>
          <cell r="K75">
            <v>11</v>
          </cell>
          <cell r="M75">
            <v>42</v>
          </cell>
          <cell r="N75">
            <v>42</v>
          </cell>
          <cell r="P75">
            <v>61</v>
          </cell>
        </row>
        <row r="76">
          <cell r="B76" t="str">
            <v>E022-01-1100/2018</v>
          </cell>
          <cell r="C76" t="str">
            <v>WANJALA Barasa Levy</v>
          </cell>
          <cell r="D76">
            <v>7.2</v>
          </cell>
          <cell r="E76">
            <v>3.9</v>
          </cell>
          <cell r="F76">
            <v>11</v>
          </cell>
          <cell r="G76">
            <v>22.1</v>
          </cell>
          <cell r="H76">
            <v>14.5</v>
          </cell>
          <cell r="K76">
            <v>3</v>
          </cell>
          <cell r="L76">
            <v>9</v>
          </cell>
          <cell r="M76">
            <v>26.5</v>
          </cell>
          <cell r="N76">
            <v>26.5</v>
          </cell>
          <cell r="P76">
            <v>49</v>
          </cell>
        </row>
        <row r="77">
          <cell r="B77" t="str">
            <v>E022-01-1101/2018</v>
          </cell>
          <cell r="C77" t="str">
            <v>THINDIU Keely Njoroge</v>
          </cell>
          <cell r="D77">
            <v>7.2</v>
          </cell>
          <cell r="E77">
            <v>3.6</v>
          </cell>
          <cell r="F77">
            <v>10</v>
          </cell>
          <cell r="G77">
            <v>20.8</v>
          </cell>
          <cell r="H77">
            <v>10.5</v>
          </cell>
          <cell r="I77">
            <v>14</v>
          </cell>
          <cell r="L77">
            <v>11</v>
          </cell>
          <cell r="M77">
            <v>35.5</v>
          </cell>
          <cell r="N77">
            <v>35.5</v>
          </cell>
          <cell r="P77">
            <v>56</v>
          </cell>
        </row>
        <row r="78">
          <cell r="B78" t="str">
            <v>E022-01-1102/2018</v>
          </cell>
          <cell r="C78" t="str">
            <v>KANYI Carson Wanjohi</v>
          </cell>
          <cell r="D78">
            <v>5.3</v>
          </cell>
          <cell r="E78">
            <v>3.4</v>
          </cell>
          <cell r="F78">
            <v>10</v>
          </cell>
          <cell r="G78">
            <v>18.7</v>
          </cell>
          <cell r="H78">
            <v>14.5</v>
          </cell>
          <cell r="I78">
            <v>20</v>
          </cell>
          <cell r="L78">
            <v>5.5</v>
          </cell>
          <cell r="M78">
            <v>40</v>
          </cell>
          <cell r="N78">
            <v>40</v>
          </cell>
          <cell r="P78">
            <v>59</v>
          </cell>
        </row>
        <row r="79">
          <cell r="B79" t="str">
            <v>E022-01-1169/2018</v>
          </cell>
          <cell r="C79" t="str">
            <v xml:space="preserve">NGANGA Joseph Mwangi </v>
          </cell>
          <cell r="D79">
            <v>7.5</v>
          </cell>
          <cell r="E79">
            <v>3.9</v>
          </cell>
          <cell r="F79">
            <v>11</v>
          </cell>
          <cell r="G79">
            <v>22.4</v>
          </cell>
          <cell r="H79">
            <v>16</v>
          </cell>
          <cell r="I79">
            <v>13</v>
          </cell>
          <cell r="L79">
            <v>11.5</v>
          </cell>
          <cell r="M79">
            <v>40.5</v>
          </cell>
          <cell r="N79">
            <v>40.5</v>
          </cell>
          <cell r="P79">
            <v>63</v>
          </cell>
        </row>
        <row r="80">
          <cell r="B80" t="str">
            <v>E022-01-1283/2018</v>
          </cell>
          <cell r="C80" t="str">
            <v xml:space="preserve">KIPKIRUI Paul </v>
          </cell>
          <cell r="D80">
            <v>6.6</v>
          </cell>
          <cell r="E80">
            <v>2.6</v>
          </cell>
          <cell r="F80">
            <v>10</v>
          </cell>
          <cell r="G80">
            <v>19.2</v>
          </cell>
          <cell r="H80">
            <v>11</v>
          </cell>
          <cell r="I80">
            <v>16</v>
          </cell>
          <cell r="K80">
            <v>12</v>
          </cell>
          <cell r="M80">
            <v>39</v>
          </cell>
          <cell r="N80">
            <v>39</v>
          </cell>
          <cell r="P80">
            <v>58</v>
          </cell>
        </row>
        <row r="81">
          <cell r="B81" t="str">
            <v>E022-01-1412/2018</v>
          </cell>
          <cell r="C81" t="str">
            <v xml:space="preserve">MOMANYI Silvester Omwaga </v>
          </cell>
          <cell r="D81">
            <v>7.5</v>
          </cell>
          <cell r="E81">
            <v>3.7</v>
          </cell>
          <cell r="F81">
            <v>10</v>
          </cell>
          <cell r="G81">
            <v>21.2</v>
          </cell>
          <cell r="H81">
            <v>12</v>
          </cell>
          <cell r="I81">
            <v>15</v>
          </cell>
          <cell r="K81">
            <v>2</v>
          </cell>
          <cell r="M81">
            <v>29</v>
          </cell>
          <cell r="N81">
            <v>29</v>
          </cell>
          <cell r="P81">
            <v>50</v>
          </cell>
        </row>
        <row r="82">
          <cell r="B82" t="str">
            <v>E022-01-1473/2018</v>
          </cell>
          <cell r="C82" t="str">
            <v>MWORIA VINCENT MWENDE</v>
          </cell>
          <cell r="D82">
            <v>8.9</v>
          </cell>
          <cell r="E82">
            <v>3.9</v>
          </cell>
          <cell r="F82">
            <v>10</v>
          </cell>
          <cell r="G82">
            <v>22.8</v>
          </cell>
          <cell r="H82">
            <v>28</v>
          </cell>
          <cell r="I82">
            <v>19</v>
          </cell>
          <cell r="J82">
            <v>8</v>
          </cell>
          <cell r="M82">
            <v>55</v>
          </cell>
          <cell r="N82">
            <v>55</v>
          </cell>
          <cell r="P82">
            <v>78</v>
          </cell>
        </row>
        <row r="83">
          <cell r="B83" t="str">
            <v>E022-01-1475/2018</v>
          </cell>
          <cell r="C83" t="str">
            <v>KIARA BRIAN MUGAMBI</v>
          </cell>
          <cell r="D83">
            <v>6.1</v>
          </cell>
          <cell r="E83">
            <v>2.9</v>
          </cell>
          <cell r="F83">
            <v>10</v>
          </cell>
          <cell r="G83">
            <v>19</v>
          </cell>
          <cell r="H83">
            <v>16.5</v>
          </cell>
          <cell r="I83">
            <v>3</v>
          </cell>
          <cell r="J83">
            <v>3.5</v>
          </cell>
          <cell r="M83">
            <v>23</v>
          </cell>
          <cell r="N83">
            <v>23</v>
          </cell>
          <cell r="P83">
            <v>42</v>
          </cell>
        </row>
        <row r="84">
          <cell r="B84" t="str">
            <v>E022-01-1486/2018</v>
          </cell>
          <cell r="C84" t="str">
            <v>MUNENE VICTOR IAN</v>
          </cell>
          <cell r="D84">
            <v>5.5</v>
          </cell>
          <cell r="E84">
            <v>3.2</v>
          </cell>
          <cell r="F84">
            <v>10</v>
          </cell>
          <cell r="G84">
            <v>18.7</v>
          </cell>
          <cell r="H84">
            <v>4</v>
          </cell>
          <cell r="I84">
            <v>10</v>
          </cell>
          <cell r="J84">
            <v>4.5</v>
          </cell>
          <cell r="M84">
            <v>18.5</v>
          </cell>
          <cell r="N84">
            <v>18.5</v>
          </cell>
          <cell r="P84">
            <v>37</v>
          </cell>
        </row>
        <row r="85">
          <cell r="B85" t="str">
            <v>E022-01-1539/2018</v>
          </cell>
          <cell r="C85" t="str">
            <v>MWANGI LUKE VICTOR</v>
          </cell>
          <cell r="D85">
            <v>3.4</v>
          </cell>
          <cell r="E85">
            <v>3.5</v>
          </cell>
          <cell r="F85">
            <v>10</v>
          </cell>
          <cell r="G85">
            <v>16.899999999999999</v>
          </cell>
          <cell r="H85">
            <v>12</v>
          </cell>
          <cell r="I85">
            <v>15</v>
          </cell>
          <cell r="L85">
            <v>7</v>
          </cell>
          <cell r="M85">
            <v>34</v>
          </cell>
          <cell r="N85">
            <v>34</v>
          </cell>
          <cell r="P85">
            <v>51</v>
          </cell>
        </row>
        <row r="86">
          <cell r="B86" t="str">
            <v>E022-01-1566/2018</v>
          </cell>
          <cell r="C86" t="str">
            <v>MUIRURI VIVIAN  WANJIRU</v>
          </cell>
          <cell r="D86">
            <v>7.9</v>
          </cell>
          <cell r="E86">
            <v>3</v>
          </cell>
          <cell r="F86">
            <v>10</v>
          </cell>
          <cell r="G86">
            <v>20.9</v>
          </cell>
          <cell r="H86">
            <v>10.5</v>
          </cell>
          <cell r="K86">
            <v>2</v>
          </cell>
          <cell r="L86">
            <v>7</v>
          </cell>
          <cell r="M86">
            <v>19.5</v>
          </cell>
          <cell r="N86">
            <v>19.5</v>
          </cell>
          <cell r="P86">
            <v>40</v>
          </cell>
        </row>
        <row r="87">
          <cell r="B87" t="str">
            <v>E022-01-1755/2018</v>
          </cell>
          <cell r="C87" t="str">
            <v xml:space="preserve">WANJOHI Quinton Muriuki </v>
          </cell>
          <cell r="D87" t="str">
            <v>ERROR</v>
          </cell>
          <cell r="E87" t="str">
            <v>ERROR</v>
          </cell>
          <cell r="F87" t="str">
            <v>-</v>
          </cell>
          <cell r="G87" t="str">
            <v>CHECK</v>
          </cell>
          <cell r="M87" t="str">
            <v/>
          </cell>
          <cell r="N87" t="str">
            <v>-</v>
          </cell>
          <cell r="P87" t="str">
            <v>CHECK</v>
          </cell>
        </row>
        <row r="88">
          <cell r="B88" t="str">
            <v>E022-01-1757/2018</v>
          </cell>
          <cell r="C88" t="str">
            <v xml:space="preserve">ORINA Dorothy Kwamboka </v>
          </cell>
          <cell r="D88">
            <v>5.6</v>
          </cell>
          <cell r="E88">
            <v>3.4</v>
          </cell>
          <cell r="F88">
            <v>11</v>
          </cell>
          <cell r="G88">
            <v>20</v>
          </cell>
          <cell r="H88">
            <v>19</v>
          </cell>
          <cell r="I88">
            <v>17</v>
          </cell>
          <cell r="K88">
            <v>17</v>
          </cell>
          <cell r="M88">
            <v>53</v>
          </cell>
          <cell r="N88">
            <v>53</v>
          </cell>
          <cell r="P88">
            <v>73</v>
          </cell>
        </row>
        <row r="89">
          <cell r="B89" t="str">
            <v>E022-01-1764/2018</v>
          </cell>
          <cell r="C89" t="str">
            <v xml:space="preserve">MWANGI Martin Kinyanjui </v>
          </cell>
          <cell r="D89">
            <v>5.5</v>
          </cell>
          <cell r="E89">
            <v>2.5</v>
          </cell>
          <cell r="F89">
            <v>10</v>
          </cell>
          <cell r="G89">
            <v>18</v>
          </cell>
          <cell r="H89">
            <v>5</v>
          </cell>
          <cell r="I89">
            <v>15</v>
          </cell>
          <cell r="K89">
            <v>7</v>
          </cell>
          <cell r="M89">
            <v>27</v>
          </cell>
          <cell r="N89">
            <v>27</v>
          </cell>
          <cell r="P89">
            <v>45</v>
          </cell>
        </row>
        <row r="90">
          <cell r="B90" t="str">
            <v>E022-01-1789/2018</v>
          </cell>
          <cell r="C90" t="str">
            <v>KURIA IAN MARTIN</v>
          </cell>
          <cell r="D90">
            <v>6.2</v>
          </cell>
          <cell r="E90">
            <v>2.9</v>
          </cell>
          <cell r="F90">
            <v>10</v>
          </cell>
          <cell r="G90">
            <v>19.100000000000001</v>
          </cell>
          <cell r="H90">
            <v>16</v>
          </cell>
          <cell r="I90">
            <v>8</v>
          </cell>
          <cell r="M90">
            <v>24</v>
          </cell>
          <cell r="N90">
            <v>24</v>
          </cell>
          <cell r="P90">
            <v>43</v>
          </cell>
        </row>
        <row r="91">
          <cell r="B91" t="str">
            <v>E022-01-1801/2018</v>
          </cell>
          <cell r="C91" t="str">
            <v>NGANGA  DENNIS MURAINI</v>
          </cell>
          <cell r="D91">
            <v>5.5</v>
          </cell>
          <cell r="E91">
            <v>3.4</v>
          </cell>
          <cell r="F91">
            <v>10</v>
          </cell>
          <cell r="G91">
            <v>18.899999999999999</v>
          </cell>
          <cell r="H91">
            <v>4</v>
          </cell>
          <cell r="I91">
            <v>12</v>
          </cell>
          <cell r="J91">
            <v>2.5</v>
          </cell>
          <cell r="M91">
            <v>18.5</v>
          </cell>
          <cell r="N91">
            <v>18.5</v>
          </cell>
          <cell r="P91">
            <v>37</v>
          </cell>
        </row>
        <row r="92">
          <cell r="B92" t="str">
            <v>E022-01-1813/2018</v>
          </cell>
          <cell r="C92" t="str">
            <v>WANJERI Mary Wanjiku</v>
          </cell>
          <cell r="D92">
            <v>5</v>
          </cell>
          <cell r="E92">
            <v>3.1</v>
          </cell>
          <cell r="F92">
            <v>10</v>
          </cell>
          <cell r="G92">
            <v>18.100000000000001</v>
          </cell>
          <cell r="H92">
            <v>9</v>
          </cell>
          <cell r="K92">
            <v>2.5</v>
          </cell>
          <cell r="L92">
            <v>3</v>
          </cell>
          <cell r="M92">
            <v>14.5</v>
          </cell>
          <cell r="N92">
            <v>14.5</v>
          </cell>
          <cell r="P92">
            <v>33</v>
          </cell>
        </row>
        <row r="93">
          <cell r="B93" t="str">
            <v>E022-01-1816/2018</v>
          </cell>
          <cell r="C93" t="str">
            <v>KIOKO EVANS MUTUKU</v>
          </cell>
          <cell r="D93">
            <v>5.8</v>
          </cell>
          <cell r="E93">
            <v>3.5</v>
          </cell>
          <cell r="F93">
            <v>8</v>
          </cell>
          <cell r="G93">
            <v>17.3</v>
          </cell>
          <cell r="H93">
            <v>15</v>
          </cell>
          <cell r="I93">
            <v>12</v>
          </cell>
          <cell r="K93">
            <v>0</v>
          </cell>
          <cell r="M93">
            <v>27</v>
          </cell>
          <cell r="N93">
            <v>27</v>
          </cell>
          <cell r="P93">
            <v>44</v>
          </cell>
        </row>
        <row r="94">
          <cell r="B94" t="str">
            <v>E022-01-1824/2018</v>
          </cell>
          <cell r="C94" t="str">
            <v xml:space="preserve">KAMIRI Victor Aminiel Njunge </v>
          </cell>
          <cell r="D94">
            <v>5.0999999999999996</v>
          </cell>
          <cell r="E94">
            <v>3.4</v>
          </cell>
          <cell r="F94">
            <v>10</v>
          </cell>
          <cell r="G94">
            <v>18.5</v>
          </cell>
          <cell r="H94">
            <v>7</v>
          </cell>
          <cell r="I94">
            <v>13</v>
          </cell>
          <cell r="J94">
            <v>4</v>
          </cell>
          <cell r="M94">
            <v>24</v>
          </cell>
          <cell r="N94">
            <v>24</v>
          </cell>
          <cell r="P94">
            <v>43</v>
          </cell>
        </row>
        <row r="95">
          <cell r="B95" t="str">
            <v>E022-01-1828/2018</v>
          </cell>
          <cell r="C95" t="str">
            <v xml:space="preserve">MULWA Joseph Musya </v>
          </cell>
          <cell r="D95">
            <v>8.1999999999999993</v>
          </cell>
          <cell r="E95">
            <v>3.6</v>
          </cell>
          <cell r="F95">
            <v>10</v>
          </cell>
          <cell r="G95">
            <v>21.8</v>
          </cell>
          <cell r="H95">
            <v>20</v>
          </cell>
          <cell r="I95">
            <v>19</v>
          </cell>
          <cell r="L95">
            <v>11</v>
          </cell>
          <cell r="M95">
            <v>50</v>
          </cell>
          <cell r="N95">
            <v>50</v>
          </cell>
          <cell r="P95">
            <v>72</v>
          </cell>
        </row>
        <row r="96">
          <cell r="B96" t="str">
            <v>E022-01-1831/2018</v>
          </cell>
          <cell r="C96" t="str">
            <v>CHERUIYOT Desmond</v>
          </cell>
          <cell r="D96">
            <v>6.5</v>
          </cell>
          <cell r="E96">
            <v>3.2</v>
          </cell>
          <cell r="F96">
            <v>10</v>
          </cell>
          <cell r="G96">
            <v>19.7</v>
          </cell>
          <cell r="H96">
            <v>12</v>
          </cell>
          <cell r="I96">
            <v>14</v>
          </cell>
          <cell r="K96">
            <v>3</v>
          </cell>
          <cell r="M96">
            <v>29</v>
          </cell>
          <cell r="N96">
            <v>29</v>
          </cell>
          <cell r="P96">
            <v>49</v>
          </cell>
        </row>
        <row r="97">
          <cell r="B97" t="str">
            <v>E022-01-1832/2018</v>
          </cell>
          <cell r="C97" t="str">
            <v>MUKIRI LORNACLARE</v>
          </cell>
          <cell r="D97">
            <v>4.2</v>
          </cell>
          <cell r="E97">
            <v>2.8</v>
          </cell>
          <cell r="F97">
            <v>10</v>
          </cell>
          <cell r="G97">
            <v>17</v>
          </cell>
          <cell r="H97">
            <v>6</v>
          </cell>
          <cell r="I97">
            <v>8</v>
          </cell>
          <cell r="K97">
            <v>1</v>
          </cell>
          <cell r="M97">
            <v>15</v>
          </cell>
          <cell r="N97">
            <v>15</v>
          </cell>
          <cell r="P97">
            <v>32</v>
          </cell>
        </row>
        <row r="98">
          <cell r="B98" t="str">
            <v>E022-01-1838/2018</v>
          </cell>
          <cell r="C98" t="str">
            <v>MATHENGE Timons Kingau</v>
          </cell>
          <cell r="D98">
            <v>7.7</v>
          </cell>
          <cell r="E98">
            <v>3.1</v>
          </cell>
          <cell r="F98">
            <v>10</v>
          </cell>
          <cell r="G98">
            <v>20.8</v>
          </cell>
          <cell r="H98">
            <v>11.5</v>
          </cell>
          <cell r="I98">
            <v>5</v>
          </cell>
          <cell r="J98">
            <v>4</v>
          </cell>
          <cell r="M98">
            <v>20.5</v>
          </cell>
          <cell r="N98">
            <v>20.5</v>
          </cell>
          <cell r="P98">
            <v>41</v>
          </cell>
        </row>
        <row r="99">
          <cell r="B99" t="str">
            <v>E022-01-1753/2017</v>
          </cell>
          <cell r="C99" t="str">
            <v>CHEPKIRUI Janet</v>
          </cell>
          <cell r="D99">
            <v>7</v>
          </cell>
          <cell r="E99">
            <v>2.9</v>
          </cell>
          <cell r="F99">
            <v>10</v>
          </cell>
          <cell r="G99">
            <v>19.899999999999999</v>
          </cell>
          <cell r="H99">
            <v>28</v>
          </cell>
          <cell r="J99">
            <v>9</v>
          </cell>
          <cell r="L99">
            <v>13</v>
          </cell>
          <cell r="M99">
            <v>50</v>
          </cell>
          <cell r="N99">
            <v>50</v>
          </cell>
          <cell r="P99">
            <v>70</v>
          </cell>
        </row>
        <row r="100">
          <cell r="B100" t="str">
            <v>E022-01-0748/2017</v>
          </cell>
          <cell r="C100" t="str">
            <v>SIMIYU Micah M.</v>
          </cell>
          <cell r="D100">
            <v>5.4</v>
          </cell>
          <cell r="E100">
            <v>2.8</v>
          </cell>
          <cell r="F100">
            <v>10</v>
          </cell>
          <cell r="G100">
            <v>18.2</v>
          </cell>
          <cell r="H100">
            <v>12</v>
          </cell>
          <cell r="J100">
            <v>8</v>
          </cell>
          <cell r="L100">
            <v>7</v>
          </cell>
          <cell r="M100">
            <v>27</v>
          </cell>
          <cell r="N100">
            <v>27</v>
          </cell>
          <cell r="P100">
            <v>45</v>
          </cell>
        </row>
        <row r="101">
          <cell r="B101" t="str">
            <v>E022-01-0736/2017</v>
          </cell>
          <cell r="C101" t="str">
            <v>Esther WAMBANI</v>
          </cell>
          <cell r="D101">
            <v>3.8</v>
          </cell>
          <cell r="E101">
            <v>2.2999999999999998</v>
          </cell>
          <cell r="F101">
            <v>10</v>
          </cell>
          <cell r="G101">
            <v>16.100000000000001</v>
          </cell>
          <cell r="H101">
            <v>20</v>
          </cell>
          <cell r="I101">
            <v>16</v>
          </cell>
          <cell r="J101">
            <v>5.5</v>
          </cell>
          <cell r="M101">
            <v>41.5</v>
          </cell>
          <cell r="N101">
            <v>41.5</v>
          </cell>
          <cell r="P101">
            <v>58</v>
          </cell>
        </row>
        <row r="102">
          <cell r="D102" t="str">
            <v/>
          </cell>
          <cell r="E102" t="str">
            <v/>
          </cell>
          <cell r="M102" t="str">
            <v/>
          </cell>
          <cell r="N102" t="str">
            <v>-</v>
          </cell>
          <cell r="P102" t="str">
            <v>-</v>
          </cell>
        </row>
        <row r="103">
          <cell r="D103" t="str">
            <v/>
          </cell>
          <cell r="E103" t="str">
            <v/>
          </cell>
          <cell r="M103" t="str">
            <v/>
          </cell>
          <cell r="N103" t="str">
            <v>-</v>
          </cell>
          <cell r="P103" t="str">
            <v>-</v>
          </cell>
        </row>
        <row r="104">
          <cell r="D104" t="str">
            <v/>
          </cell>
          <cell r="E104" t="str">
            <v/>
          </cell>
          <cell r="M104" t="str">
            <v/>
          </cell>
          <cell r="N104" t="str">
            <v>-</v>
          </cell>
          <cell r="P104" t="str">
            <v>-</v>
          </cell>
        </row>
        <row r="105">
          <cell r="D105" t="str">
            <v/>
          </cell>
          <cell r="E105" t="str">
            <v/>
          </cell>
          <cell r="M105" t="str">
            <v/>
          </cell>
          <cell r="N105" t="str">
            <v>-</v>
          </cell>
          <cell r="P105" t="str">
            <v>-</v>
          </cell>
        </row>
        <row r="106">
          <cell r="D106" t="str">
            <v/>
          </cell>
          <cell r="E106" t="str">
            <v/>
          </cell>
          <cell r="M106" t="str">
            <v/>
          </cell>
          <cell r="N106" t="str">
            <v>-</v>
          </cell>
          <cell r="P106" t="str">
            <v>-</v>
          </cell>
        </row>
        <row r="107">
          <cell r="D107" t="str">
            <v/>
          </cell>
          <cell r="E107" t="str">
            <v/>
          </cell>
          <cell r="M107" t="str">
            <v/>
          </cell>
          <cell r="N107" t="str">
            <v>-</v>
          </cell>
          <cell r="P107" t="str">
            <v>-</v>
          </cell>
        </row>
        <row r="108">
          <cell r="D108" t="str">
            <v/>
          </cell>
          <cell r="E108" t="str">
            <v/>
          </cell>
          <cell r="M108" t="str">
            <v xml:space="preserve"> </v>
          </cell>
          <cell r="N108" t="str">
            <v>-</v>
          </cell>
          <cell r="P108" t="str">
            <v>-</v>
          </cell>
        </row>
      </sheetData>
      <sheetData sheetId="11" refreshError="1">
        <row r="12">
          <cell r="B12" t="str">
            <v>E022-01-0113/2018</v>
          </cell>
          <cell r="C12" t="str">
            <v>MANDO VICTOR GITHINJI</v>
          </cell>
          <cell r="D12">
            <v>7.8</v>
          </cell>
          <cell r="E12">
            <v>4.5</v>
          </cell>
          <cell r="F12">
            <v>9.5</v>
          </cell>
          <cell r="G12">
            <v>21.8</v>
          </cell>
          <cell r="H12">
            <v>14</v>
          </cell>
          <cell r="I12">
            <v>4</v>
          </cell>
          <cell r="K12">
            <v>3</v>
          </cell>
          <cell r="M12">
            <v>21</v>
          </cell>
          <cell r="N12">
            <v>21</v>
          </cell>
          <cell r="P12">
            <v>43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8.6999999999999993</v>
          </cell>
          <cell r="E13">
            <v>4.5</v>
          </cell>
          <cell r="F13">
            <v>9.5</v>
          </cell>
          <cell r="G13">
            <v>22.7</v>
          </cell>
          <cell r="H13">
            <v>11.5</v>
          </cell>
          <cell r="I13">
            <v>19</v>
          </cell>
          <cell r="K13">
            <v>19</v>
          </cell>
          <cell r="M13">
            <v>49.5</v>
          </cell>
          <cell r="N13">
            <v>49.5</v>
          </cell>
          <cell r="P13">
            <v>72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1.7</v>
          </cell>
          <cell r="E14">
            <v>4.5</v>
          </cell>
          <cell r="F14">
            <v>12.5</v>
          </cell>
          <cell r="G14">
            <v>18.7</v>
          </cell>
          <cell r="H14">
            <v>11</v>
          </cell>
          <cell r="I14">
            <v>7</v>
          </cell>
          <cell r="K14">
            <v>13</v>
          </cell>
          <cell r="M14">
            <v>31</v>
          </cell>
          <cell r="N14">
            <v>31</v>
          </cell>
          <cell r="P14">
            <v>50</v>
          </cell>
        </row>
        <row r="15">
          <cell r="B15" t="str">
            <v>E022-01-0479/2018</v>
          </cell>
          <cell r="C15" t="str">
            <v>BETT Kipkorir Morgan</v>
          </cell>
          <cell r="D15">
            <v>3.8</v>
          </cell>
          <cell r="E15">
            <v>4.7</v>
          </cell>
          <cell r="F15">
            <v>12.5</v>
          </cell>
          <cell r="G15">
            <v>21</v>
          </cell>
          <cell r="H15">
            <v>17</v>
          </cell>
          <cell r="I15">
            <v>16</v>
          </cell>
          <cell r="K15">
            <v>10</v>
          </cell>
          <cell r="M15">
            <v>43</v>
          </cell>
          <cell r="N15">
            <v>43</v>
          </cell>
          <cell r="P15">
            <v>64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6.2</v>
          </cell>
          <cell r="E16">
            <v>4.5</v>
          </cell>
          <cell r="F16">
            <v>13</v>
          </cell>
          <cell r="G16">
            <v>23.7</v>
          </cell>
          <cell r="H16">
            <v>17</v>
          </cell>
          <cell r="I16">
            <v>10</v>
          </cell>
          <cell r="K16">
            <v>5</v>
          </cell>
          <cell r="M16">
            <v>32</v>
          </cell>
          <cell r="N16">
            <v>32</v>
          </cell>
          <cell r="P16">
            <v>56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5.8</v>
          </cell>
          <cell r="E17">
            <v>4.3</v>
          </cell>
          <cell r="F17">
            <v>13</v>
          </cell>
          <cell r="G17">
            <v>23.1</v>
          </cell>
          <cell r="M17" t="str">
            <v/>
          </cell>
          <cell r="N17" t="str">
            <v>-</v>
          </cell>
          <cell r="P17" t="str">
            <v>23.1C</v>
          </cell>
        </row>
        <row r="18">
          <cell r="B18" t="str">
            <v>E022-01-0762/2018</v>
          </cell>
          <cell r="C18" t="str">
            <v>MBAGA Gyavira Tuzinde</v>
          </cell>
          <cell r="D18">
            <v>5</v>
          </cell>
          <cell r="E18">
            <v>4</v>
          </cell>
          <cell r="F18">
            <v>10</v>
          </cell>
          <cell r="G18">
            <v>19</v>
          </cell>
          <cell r="H18">
            <v>12</v>
          </cell>
          <cell r="I18">
            <v>9</v>
          </cell>
          <cell r="L18">
            <v>7</v>
          </cell>
          <cell r="M18">
            <v>28</v>
          </cell>
          <cell r="N18">
            <v>28</v>
          </cell>
          <cell r="P18">
            <v>47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1.4</v>
          </cell>
          <cell r="E19">
            <v>4</v>
          </cell>
          <cell r="F19">
            <v>10</v>
          </cell>
          <cell r="G19">
            <v>15.4</v>
          </cell>
          <cell r="H19">
            <v>11</v>
          </cell>
          <cell r="I19">
            <v>9</v>
          </cell>
          <cell r="K19">
            <v>5</v>
          </cell>
          <cell r="M19">
            <v>25</v>
          </cell>
          <cell r="N19">
            <v>25</v>
          </cell>
          <cell r="P19">
            <v>40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6.2</v>
          </cell>
          <cell r="E20">
            <v>4</v>
          </cell>
          <cell r="F20">
            <v>12.5</v>
          </cell>
          <cell r="G20">
            <v>22.7</v>
          </cell>
          <cell r="H20">
            <v>7</v>
          </cell>
          <cell r="I20">
            <v>15</v>
          </cell>
          <cell r="J20">
            <v>7</v>
          </cell>
          <cell r="M20">
            <v>29</v>
          </cell>
          <cell r="N20">
            <v>29</v>
          </cell>
          <cell r="P20">
            <v>52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5.9</v>
          </cell>
          <cell r="E21">
            <v>4.3</v>
          </cell>
          <cell r="F21">
            <v>11.5</v>
          </cell>
          <cell r="G21">
            <v>21.7</v>
          </cell>
          <cell r="M21" t="str">
            <v/>
          </cell>
          <cell r="N21" t="str">
            <v>-</v>
          </cell>
          <cell r="P21" t="str">
            <v>21.7C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2.4</v>
          </cell>
          <cell r="E22">
            <v>4.2</v>
          </cell>
          <cell r="F22">
            <v>13</v>
          </cell>
          <cell r="G22">
            <v>19.600000000000001</v>
          </cell>
          <cell r="H22">
            <v>10</v>
          </cell>
          <cell r="I22">
            <v>12</v>
          </cell>
          <cell r="L22">
            <v>4</v>
          </cell>
          <cell r="M22">
            <v>26</v>
          </cell>
          <cell r="N22">
            <v>26</v>
          </cell>
          <cell r="P22">
            <v>46</v>
          </cell>
        </row>
        <row r="23">
          <cell r="B23" t="str">
            <v>E022-01-1048/2018</v>
          </cell>
          <cell r="C23" t="str">
            <v>SESAT Kiprop Ian</v>
          </cell>
          <cell r="D23">
            <v>8</v>
          </cell>
          <cell r="E23">
            <v>4.2</v>
          </cell>
          <cell r="F23">
            <v>9</v>
          </cell>
          <cell r="G23">
            <v>21.2</v>
          </cell>
          <cell r="H23">
            <v>9.5</v>
          </cell>
          <cell r="I23">
            <v>6</v>
          </cell>
          <cell r="K23">
            <v>10</v>
          </cell>
          <cell r="M23">
            <v>25.5</v>
          </cell>
          <cell r="N23">
            <v>25.5</v>
          </cell>
          <cell r="P23">
            <v>47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8.4</v>
          </cell>
          <cell r="E24">
            <v>4.2</v>
          </cell>
          <cell r="F24">
            <v>9.5</v>
          </cell>
          <cell r="G24">
            <v>22.1</v>
          </cell>
          <cell r="H24">
            <v>15</v>
          </cell>
          <cell r="J24">
            <v>11</v>
          </cell>
          <cell r="L24">
            <v>10</v>
          </cell>
          <cell r="M24">
            <v>36</v>
          </cell>
          <cell r="N24">
            <v>36</v>
          </cell>
          <cell r="P24">
            <v>58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7.3</v>
          </cell>
          <cell r="E25">
            <v>4.3</v>
          </cell>
          <cell r="F25">
            <v>11.5</v>
          </cell>
          <cell r="G25">
            <v>23.1</v>
          </cell>
          <cell r="H25">
            <v>12</v>
          </cell>
          <cell r="I25">
            <v>19</v>
          </cell>
          <cell r="J25">
            <v>11</v>
          </cell>
          <cell r="M25">
            <v>42</v>
          </cell>
          <cell r="N25">
            <v>42</v>
          </cell>
          <cell r="P25">
            <v>65</v>
          </cell>
        </row>
        <row r="26">
          <cell r="B26" t="str">
            <v>E022-01-1052/2018</v>
          </cell>
          <cell r="C26" t="str">
            <v>CHEPKIRUI Brillian</v>
          </cell>
          <cell r="D26">
            <v>5.7</v>
          </cell>
          <cell r="E26">
            <v>4</v>
          </cell>
          <cell r="F26">
            <v>13.5</v>
          </cell>
          <cell r="G26">
            <v>23.2</v>
          </cell>
          <cell r="H26">
            <v>17</v>
          </cell>
          <cell r="I26">
            <v>7</v>
          </cell>
          <cell r="K26">
            <v>2</v>
          </cell>
          <cell r="M26">
            <v>26</v>
          </cell>
          <cell r="N26">
            <v>26</v>
          </cell>
          <cell r="P26">
            <v>49</v>
          </cell>
        </row>
        <row r="27">
          <cell r="B27" t="str">
            <v>E022-01-1053/2018</v>
          </cell>
          <cell r="C27" t="str">
            <v>MUCHIRI Dan Munene</v>
          </cell>
          <cell r="D27">
            <v>8.3000000000000007</v>
          </cell>
          <cell r="E27">
            <v>4</v>
          </cell>
          <cell r="F27">
            <v>9.5</v>
          </cell>
          <cell r="G27">
            <v>21.8</v>
          </cell>
          <cell r="H27">
            <v>16</v>
          </cell>
          <cell r="K27">
            <v>11</v>
          </cell>
          <cell r="L27">
            <v>9</v>
          </cell>
          <cell r="M27">
            <v>36</v>
          </cell>
          <cell r="N27">
            <v>36</v>
          </cell>
          <cell r="P27">
            <v>58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5.7</v>
          </cell>
          <cell r="E28">
            <v>4.2</v>
          </cell>
          <cell r="F28">
            <v>13</v>
          </cell>
          <cell r="G28">
            <v>22.9</v>
          </cell>
          <cell r="H28">
            <v>6</v>
          </cell>
          <cell r="I28">
            <v>7</v>
          </cell>
          <cell r="K28">
            <v>4</v>
          </cell>
          <cell r="M28">
            <v>17</v>
          </cell>
          <cell r="N28">
            <v>17</v>
          </cell>
          <cell r="P28">
            <v>40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4.3</v>
          </cell>
          <cell r="E29">
            <v>4.2</v>
          </cell>
          <cell r="F29">
            <v>9.5</v>
          </cell>
          <cell r="G29">
            <v>18</v>
          </cell>
          <cell r="H29">
            <v>15</v>
          </cell>
          <cell r="I29">
            <v>5</v>
          </cell>
          <cell r="K29">
            <v>5</v>
          </cell>
          <cell r="M29">
            <v>25</v>
          </cell>
          <cell r="N29">
            <v>25</v>
          </cell>
          <cell r="P29">
            <v>43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2.5</v>
          </cell>
          <cell r="E30">
            <v>4.2</v>
          </cell>
          <cell r="F30">
            <v>13</v>
          </cell>
          <cell r="G30">
            <v>19.7</v>
          </cell>
          <cell r="H30">
            <v>11</v>
          </cell>
          <cell r="I30">
            <v>10</v>
          </cell>
          <cell r="L30">
            <v>11</v>
          </cell>
          <cell r="M30">
            <v>32</v>
          </cell>
          <cell r="N30">
            <v>32</v>
          </cell>
          <cell r="P30">
            <v>52</v>
          </cell>
        </row>
        <row r="31">
          <cell r="B31" t="str">
            <v>E022-01-1057/2018</v>
          </cell>
          <cell r="C31" t="str">
            <v>ANITA HEATHER C</v>
          </cell>
          <cell r="D31">
            <v>4.5999999999999996</v>
          </cell>
          <cell r="E31">
            <v>4.2</v>
          </cell>
          <cell r="F31">
            <v>11</v>
          </cell>
          <cell r="G31">
            <v>19.8</v>
          </cell>
          <cell r="H31">
            <v>12</v>
          </cell>
          <cell r="I31">
            <v>13</v>
          </cell>
          <cell r="K31">
            <v>16</v>
          </cell>
          <cell r="M31">
            <v>41</v>
          </cell>
          <cell r="N31">
            <v>41</v>
          </cell>
          <cell r="P31">
            <v>61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6.7</v>
          </cell>
          <cell r="E32">
            <v>4.7</v>
          </cell>
          <cell r="F32">
            <v>11</v>
          </cell>
          <cell r="G32">
            <v>22.4</v>
          </cell>
          <cell r="H32">
            <v>23</v>
          </cell>
          <cell r="I32">
            <v>3</v>
          </cell>
          <cell r="L32">
            <v>7</v>
          </cell>
          <cell r="M32">
            <v>33</v>
          </cell>
          <cell r="N32">
            <v>33</v>
          </cell>
          <cell r="P32">
            <v>55</v>
          </cell>
        </row>
        <row r="33">
          <cell r="B33" t="str">
            <v>E022-01-1060/2018</v>
          </cell>
          <cell r="C33" t="str">
            <v>MURIUKI Brian Gacheru</v>
          </cell>
          <cell r="D33">
            <v>7.9</v>
          </cell>
          <cell r="E33">
            <v>4.2</v>
          </cell>
          <cell r="F33">
            <v>11</v>
          </cell>
          <cell r="G33">
            <v>23.1</v>
          </cell>
          <cell r="H33">
            <v>17</v>
          </cell>
          <cell r="J33">
            <v>11</v>
          </cell>
          <cell r="K33">
            <v>11</v>
          </cell>
          <cell r="M33">
            <v>39</v>
          </cell>
          <cell r="N33">
            <v>39</v>
          </cell>
          <cell r="P33">
            <v>62</v>
          </cell>
        </row>
        <row r="34">
          <cell r="B34" t="str">
            <v>E022-01-1061/2018</v>
          </cell>
          <cell r="C34" t="str">
            <v>MOHAMMAD ALI MBARAK</v>
          </cell>
          <cell r="D34">
            <v>4.2</v>
          </cell>
          <cell r="E34">
            <v>4.2</v>
          </cell>
          <cell r="F34">
            <v>12.5</v>
          </cell>
          <cell r="G34">
            <v>20.9</v>
          </cell>
          <cell r="H34">
            <v>15</v>
          </cell>
          <cell r="I34">
            <v>7</v>
          </cell>
          <cell r="K34">
            <v>7</v>
          </cell>
          <cell r="M34">
            <v>29</v>
          </cell>
          <cell r="N34">
            <v>29</v>
          </cell>
          <cell r="P34">
            <v>50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6</v>
          </cell>
          <cell r="E35">
            <v>4.5</v>
          </cell>
          <cell r="F35">
            <v>11</v>
          </cell>
          <cell r="G35">
            <v>21.5</v>
          </cell>
          <cell r="H35">
            <v>12</v>
          </cell>
          <cell r="I35">
            <v>7</v>
          </cell>
          <cell r="K35">
            <v>3</v>
          </cell>
          <cell r="M35">
            <v>22</v>
          </cell>
          <cell r="N35">
            <v>22</v>
          </cell>
          <cell r="P35">
            <v>44</v>
          </cell>
        </row>
        <row r="36">
          <cell r="B36" t="str">
            <v>E022-01-1064/2018</v>
          </cell>
          <cell r="C36" t="str">
            <v>MUTHEE Amos Munene</v>
          </cell>
          <cell r="D36">
            <v>1.7</v>
          </cell>
          <cell r="E36">
            <v>4.7</v>
          </cell>
          <cell r="F36">
            <v>9.5</v>
          </cell>
          <cell r="G36">
            <v>15.9</v>
          </cell>
          <cell r="H36">
            <v>12</v>
          </cell>
          <cell r="I36">
            <v>6</v>
          </cell>
          <cell r="K36">
            <v>14</v>
          </cell>
          <cell r="M36">
            <v>32</v>
          </cell>
          <cell r="N36">
            <v>32</v>
          </cell>
          <cell r="P36">
            <v>48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5.8</v>
          </cell>
          <cell r="E37">
            <v>4.7</v>
          </cell>
          <cell r="F37">
            <v>13.5</v>
          </cell>
          <cell r="G37">
            <v>24</v>
          </cell>
          <cell r="H37">
            <v>18</v>
          </cell>
          <cell r="I37">
            <v>10</v>
          </cell>
          <cell r="L37">
            <v>7</v>
          </cell>
          <cell r="M37">
            <v>35</v>
          </cell>
          <cell r="N37">
            <v>35</v>
          </cell>
          <cell r="P37">
            <v>59</v>
          </cell>
        </row>
        <row r="38">
          <cell r="B38" t="str">
            <v>E022-01-1066/2018</v>
          </cell>
          <cell r="C38" t="str">
            <v>MUTURI Lorna Muthoni</v>
          </cell>
          <cell r="D38">
            <v>7.8</v>
          </cell>
          <cell r="E38">
            <v>4.5</v>
          </cell>
          <cell r="F38">
            <v>9</v>
          </cell>
          <cell r="G38">
            <v>21.3</v>
          </cell>
          <cell r="H38">
            <v>23</v>
          </cell>
          <cell r="I38">
            <v>15</v>
          </cell>
          <cell r="L38">
            <v>13</v>
          </cell>
          <cell r="M38">
            <v>51</v>
          </cell>
          <cell r="N38">
            <v>51</v>
          </cell>
          <cell r="P38">
            <v>72</v>
          </cell>
        </row>
        <row r="39">
          <cell r="B39" t="str">
            <v>E022-01-1067/2018</v>
          </cell>
          <cell r="C39" t="str">
            <v>ONGAYO Aswan Abishai</v>
          </cell>
          <cell r="D39">
            <v>1.3</v>
          </cell>
          <cell r="E39">
            <v>4.2</v>
          </cell>
          <cell r="F39">
            <v>13</v>
          </cell>
          <cell r="G39">
            <v>18.5</v>
          </cell>
          <cell r="H39">
            <v>12</v>
          </cell>
          <cell r="I39">
            <v>16</v>
          </cell>
          <cell r="K39">
            <v>7</v>
          </cell>
          <cell r="M39">
            <v>35</v>
          </cell>
          <cell r="N39">
            <v>35</v>
          </cell>
          <cell r="P39">
            <v>54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5.4</v>
          </cell>
          <cell r="E40">
            <v>3.8</v>
          </cell>
          <cell r="F40">
            <v>9.5</v>
          </cell>
          <cell r="G40">
            <v>18.7</v>
          </cell>
          <cell r="H40">
            <v>11</v>
          </cell>
          <cell r="I40">
            <v>5</v>
          </cell>
          <cell r="K40">
            <v>10</v>
          </cell>
          <cell r="M40">
            <v>26</v>
          </cell>
          <cell r="N40">
            <v>26</v>
          </cell>
          <cell r="P40">
            <v>45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6.2</v>
          </cell>
          <cell r="E41">
            <v>3.9</v>
          </cell>
          <cell r="F41">
            <v>12.5</v>
          </cell>
          <cell r="G41">
            <v>22.6</v>
          </cell>
          <cell r="H41">
            <v>19</v>
          </cell>
          <cell r="I41">
            <v>11</v>
          </cell>
          <cell r="L41">
            <v>12</v>
          </cell>
          <cell r="M41">
            <v>42</v>
          </cell>
          <cell r="N41">
            <v>42</v>
          </cell>
          <cell r="P41">
            <v>65</v>
          </cell>
        </row>
        <row r="42">
          <cell r="B42" t="str">
            <v>E022-01-1070/2018</v>
          </cell>
          <cell r="C42" t="str">
            <v>BRIAN Festus</v>
          </cell>
          <cell r="D42">
            <v>5.5</v>
          </cell>
          <cell r="E42">
            <v>4</v>
          </cell>
          <cell r="F42">
            <v>13.5</v>
          </cell>
          <cell r="G42">
            <v>23</v>
          </cell>
          <cell r="H42">
            <v>10</v>
          </cell>
          <cell r="I42">
            <v>11</v>
          </cell>
          <cell r="K42">
            <v>7</v>
          </cell>
          <cell r="M42">
            <v>28</v>
          </cell>
          <cell r="N42">
            <v>28</v>
          </cell>
          <cell r="P42">
            <v>51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3.5</v>
          </cell>
          <cell r="E43">
            <v>4.5</v>
          </cell>
          <cell r="F43">
            <v>9</v>
          </cell>
          <cell r="G43">
            <v>17</v>
          </cell>
          <cell r="H43">
            <v>21</v>
          </cell>
          <cell r="I43">
            <v>7</v>
          </cell>
          <cell r="J43">
            <v>11</v>
          </cell>
          <cell r="M43">
            <v>39</v>
          </cell>
          <cell r="N43">
            <v>39</v>
          </cell>
          <cell r="P43">
            <v>56</v>
          </cell>
        </row>
        <row r="44">
          <cell r="B44" t="str">
            <v>E022-01-1072/2018</v>
          </cell>
          <cell r="C44" t="str">
            <v>MESSI Joseph Mbayi</v>
          </cell>
          <cell r="D44">
            <v>5.8</v>
          </cell>
          <cell r="E44">
            <v>4.5</v>
          </cell>
          <cell r="F44">
            <v>12.5</v>
          </cell>
          <cell r="G44">
            <v>22.8</v>
          </cell>
          <cell r="H44">
            <v>6</v>
          </cell>
          <cell r="I44">
            <v>2</v>
          </cell>
          <cell r="L44">
            <v>3</v>
          </cell>
          <cell r="M44">
            <v>11</v>
          </cell>
          <cell r="N44">
            <v>11</v>
          </cell>
          <cell r="P44">
            <v>34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5.9</v>
          </cell>
          <cell r="E45">
            <v>4.5</v>
          </cell>
          <cell r="F45">
            <v>11</v>
          </cell>
          <cell r="G45">
            <v>21.4</v>
          </cell>
          <cell r="H45">
            <v>26.5</v>
          </cell>
          <cell r="I45">
            <v>11</v>
          </cell>
          <cell r="J45">
            <v>0</v>
          </cell>
          <cell r="M45">
            <v>37.5</v>
          </cell>
          <cell r="N45">
            <v>37.5</v>
          </cell>
          <cell r="P45">
            <v>59</v>
          </cell>
        </row>
        <row r="46">
          <cell r="B46" t="str">
            <v>E022-01-1074/2018</v>
          </cell>
          <cell r="C46" t="str">
            <v>SHANZA Allan Ogude</v>
          </cell>
          <cell r="D46">
            <v>2.2000000000000002</v>
          </cell>
          <cell r="E46">
            <v>4.5</v>
          </cell>
          <cell r="F46">
            <v>13.5</v>
          </cell>
          <cell r="G46">
            <v>20.2</v>
          </cell>
          <cell r="H46">
            <v>13</v>
          </cell>
          <cell r="I46">
            <v>6</v>
          </cell>
          <cell r="K46">
            <v>12</v>
          </cell>
          <cell r="M46">
            <v>31</v>
          </cell>
          <cell r="N46">
            <v>31</v>
          </cell>
          <cell r="P46">
            <v>51</v>
          </cell>
        </row>
        <row r="47">
          <cell r="B47" t="str">
            <v>E022-01-1075/2018</v>
          </cell>
          <cell r="C47" t="str">
            <v>KIPTOO Brian</v>
          </cell>
          <cell r="D47">
            <v>6.3</v>
          </cell>
          <cell r="E47">
            <v>4.7</v>
          </cell>
          <cell r="F47">
            <v>9.5</v>
          </cell>
          <cell r="G47">
            <v>20.5</v>
          </cell>
          <cell r="H47">
            <v>11</v>
          </cell>
          <cell r="I47">
            <v>7</v>
          </cell>
          <cell r="J47">
            <v>19</v>
          </cell>
          <cell r="M47">
            <v>37</v>
          </cell>
          <cell r="N47">
            <v>37</v>
          </cell>
          <cell r="P47">
            <v>58</v>
          </cell>
        </row>
        <row r="48">
          <cell r="B48" t="str">
            <v>E022-01-1076/2018</v>
          </cell>
          <cell r="C48" t="str">
            <v>KIPKURUI Franklyn</v>
          </cell>
          <cell r="D48">
            <v>6.4</v>
          </cell>
          <cell r="E48">
            <v>4.5</v>
          </cell>
          <cell r="F48">
            <v>11</v>
          </cell>
          <cell r="G48">
            <v>21.9</v>
          </cell>
          <cell r="H48">
            <v>11</v>
          </cell>
          <cell r="I48">
            <v>12</v>
          </cell>
          <cell r="J48">
            <v>19</v>
          </cell>
          <cell r="M48">
            <v>42</v>
          </cell>
          <cell r="N48">
            <v>42</v>
          </cell>
          <cell r="P48">
            <v>64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1</v>
          </cell>
          <cell r="E49">
            <v>4.7</v>
          </cell>
          <cell r="F49">
            <v>12.5</v>
          </cell>
          <cell r="G49">
            <v>18.2</v>
          </cell>
          <cell r="H49">
            <v>10</v>
          </cell>
          <cell r="I49">
            <v>4</v>
          </cell>
          <cell r="K49">
            <v>0</v>
          </cell>
          <cell r="M49">
            <v>14</v>
          </cell>
          <cell r="N49">
            <v>14</v>
          </cell>
          <cell r="P49">
            <v>32</v>
          </cell>
        </row>
        <row r="50">
          <cell r="B50" t="str">
            <v>E022-01-1078/2018</v>
          </cell>
          <cell r="C50" t="str">
            <v>NJUGUNA Claire Wambui</v>
          </cell>
          <cell r="D50">
            <v>9.8000000000000007</v>
          </cell>
          <cell r="E50">
            <v>4</v>
          </cell>
          <cell r="F50">
            <v>11.5</v>
          </cell>
          <cell r="G50">
            <v>25.3</v>
          </cell>
          <cell r="H50">
            <v>12</v>
          </cell>
          <cell r="I50">
            <v>3</v>
          </cell>
          <cell r="L50">
            <v>4</v>
          </cell>
          <cell r="M50">
            <v>19</v>
          </cell>
          <cell r="N50">
            <v>19</v>
          </cell>
          <cell r="P50">
            <v>44</v>
          </cell>
        </row>
        <row r="51">
          <cell r="B51" t="str">
            <v>E022-01-1079/2018</v>
          </cell>
          <cell r="C51" t="str">
            <v>MUKIRI Ian Ndungu</v>
          </cell>
          <cell r="D51">
            <v>0.9</v>
          </cell>
          <cell r="E51">
            <v>4.2</v>
          </cell>
          <cell r="F51">
            <v>13</v>
          </cell>
          <cell r="G51">
            <v>18.100000000000001</v>
          </cell>
          <cell r="H51">
            <v>9.5</v>
          </cell>
          <cell r="I51">
            <v>9</v>
          </cell>
          <cell r="K51">
            <v>10</v>
          </cell>
          <cell r="M51">
            <v>28.5</v>
          </cell>
          <cell r="N51">
            <v>28.5</v>
          </cell>
          <cell r="P51">
            <v>47</v>
          </cell>
        </row>
        <row r="52">
          <cell r="B52" t="str">
            <v>E022-01-1080/2018</v>
          </cell>
          <cell r="C52" t="str">
            <v>KIPYEGON Mark</v>
          </cell>
          <cell r="D52">
            <v>6.8</v>
          </cell>
          <cell r="E52">
            <v>4.2</v>
          </cell>
          <cell r="F52">
            <v>12.5</v>
          </cell>
          <cell r="G52">
            <v>23.5</v>
          </cell>
          <cell r="H52">
            <v>2</v>
          </cell>
          <cell r="I52">
            <v>8</v>
          </cell>
          <cell r="J52">
            <v>20</v>
          </cell>
          <cell r="M52">
            <v>30</v>
          </cell>
          <cell r="N52">
            <v>30</v>
          </cell>
          <cell r="P52">
            <v>54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3.8</v>
          </cell>
          <cell r="E53">
            <v>4.2</v>
          </cell>
          <cell r="F53">
            <v>11</v>
          </cell>
          <cell r="G53">
            <v>19</v>
          </cell>
          <cell r="H53">
            <v>11</v>
          </cell>
          <cell r="I53">
            <v>10</v>
          </cell>
          <cell r="K53">
            <v>14</v>
          </cell>
          <cell r="M53">
            <v>35</v>
          </cell>
          <cell r="N53">
            <v>35</v>
          </cell>
          <cell r="P53">
            <v>54</v>
          </cell>
        </row>
        <row r="54">
          <cell r="B54" t="str">
            <v>E022-01-1082/2018</v>
          </cell>
          <cell r="C54" t="str">
            <v>MARIMBET Kevin Pere</v>
          </cell>
          <cell r="D54">
            <v>1.7</v>
          </cell>
          <cell r="E54">
            <v>4.5</v>
          </cell>
          <cell r="F54">
            <v>13</v>
          </cell>
          <cell r="G54">
            <v>19.2</v>
          </cell>
          <cell r="H54">
            <v>17</v>
          </cell>
          <cell r="I54">
            <v>9</v>
          </cell>
          <cell r="K54">
            <v>10</v>
          </cell>
          <cell r="M54">
            <v>36</v>
          </cell>
          <cell r="N54">
            <v>36</v>
          </cell>
          <cell r="P54">
            <v>55</v>
          </cell>
        </row>
        <row r="55">
          <cell r="B55" t="str">
            <v>E022-01-1083/2018</v>
          </cell>
          <cell r="C55" t="str">
            <v>ACHIENG Felix Ouma</v>
          </cell>
          <cell r="D55">
            <v>2.2999999999999998</v>
          </cell>
          <cell r="E55">
            <v>4</v>
          </cell>
          <cell r="F55">
            <v>13</v>
          </cell>
          <cell r="G55">
            <v>19.3</v>
          </cell>
          <cell r="H55">
            <v>11</v>
          </cell>
          <cell r="I55">
            <v>14</v>
          </cell>
          <cell r="L55">
            <v>5</v>
          </cell>
          <cell r="M55">
            <v>30</v>
          </cell>
          <cell r="N55">
            <v>30</v>
          </cell>
          <cell r="P55">
            <v>49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8.9</v>
          </cell>
          <cell r="E56">
            <v>4.7</v>
          </cell>
          <cell r="F56">
            <v>0</v>
          </cell>
          <cell r="G56">
            <v>13.6</v>
          </cell>
          <cell r="H56">
            <v>13</v>
          </cell>
          <cell r="I56">
            <v>18</v>
          </cell>
          <cell r="K56">
            <v>10</v>
          </cell>
          <cell r="M56">
            <v>41</v>
          </cell>
          <cell r="N56">
            <v>41</v>
          </cell>
          <cell r="P56">
            <v>55</v>
          </cell>
        </row>
        <row r="57">
          <cell r="B57" t="str">
            <v>E022-01-1085/2018</v>
          </cell>
          <cell r="C57" t="str">
            <v>MBUGUA Joseph Kiarie</v>
          </cell>
          <cell r="D57">
            <v>4.4000000000000004</v>
          </cell>
          <cell r="E57">
            <v>3.8</v>
          </cell>
          <cell r="F57">
            <v>9.5</v>
          </cell>
          <cell r="G57">
            <v>17.7</v>
          </cell>
          <cell r="H57">
            <v>9.5</v>
          </cell>
          <cell r="I57">
            <v>11</v>
          </cell>
          <cell r="K57">
            <v>8</v>
          </cell>
          <cell r="M57">
            <v>28.5</v>
          </cell>
          <cell r="N57">
            <v>28.5</v>
          </cell>
          <cell r="P57">
            <v>46</v>
          </cell>
        </row>
        <row r="58">
          <cell r="B58" t="str">
            <v>E022-01-1086/2018</v>
          </cell>
          <cell r="C58" t="str">
            <v>MWAGHADI Brian Nelson</v>
          </cell>
          <cell r="D58">
            <v>8.4</v>
          </cell>
          <cell r="E58">
            <v>4.3</v>
          </cell>
          <cell r="F58">
            <v>11.5</v>
          </cell>
          <cell r="G58">
            <v>24.2</v>
          </cell>
          <cell r="H58">
            <v>14</v>
          </cell>
          <cell r="I58">
            <v>12</v>
          </cell>
          <cell r="L58">
            <v>6</v>
          </cell>
          <cell r="M58">
            <v>32</v>
          </cell>
          <cell r="N58">
            <v>32</v>
          </cell>
          <cell r="P58">
            <v>56</v>
          </cell>
        </row>
        <row r="59">
          <cell r="B59" t="str">
            <v>E022-01-1087/2018</v>
          </cell>
          <cell r="C59" t="str">
            <v>MUTUA Humphrey Muasya</v>
          </cell>
          <cell r="D59">
            <v>4.7</v>
          </cell>
          <cell r="E59">
            <v>4.3</v>
          </cell>
          <cell r="F59">
            <v>9</v>
          </cell>
          <cell r="G59">
            <v>18</v>
          </cell>
          <cell r="H59">
            <v>9</v>
          </cell>
          <cell r="I59">
            <v>9</v>
          </cell>
          <cell r="L59">
            <v>7</v>
          </cell>
          <cell r="M59">
            <v>25</v>
          </cell>
          <cell r="N59">
            <v>25</v>
          </cell>
          <cell r="P59">
            <v>43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</v>
          </cell>
          <cell r="E61">
            <v>4.5</v>
          </cell>
          <cell r="F61">
            <v>13</v>
          </cell>
          <cell r="G61">
            <v>22.5</v>
          </cell>
          <cell r="H61">
            <v>10</v>
          </cell>
          <cell r="I61">
            <v>4.5</v>
          </cell>
          <cell r="K61">
            <v>3</v>
          </cell>
          <cell r="M61">
            <v>17.5</v>
          </cell>
          <cell r="N61">
            <v>17.5</v>
          </cell>
          <cell r="P61">
            <v>40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5.7</v>
          </cell>
          <cell r="E62">
            <v>4.3</v>
          </cell>
          <cell r="F62">
            <v>9.5</v>
          </cell>
          <cell r="G62">
            <v>19.5</v>
          </cell>
          <cell r="H62">
            <v>12</v>
          </cell>
          <cell r="I62">
            <v>3</v>
          </cell>
          <cell r="K62">
            <v>5</v>
          </cell>
          <cell r="M62">
            <v>20</v>
          </cell>
          <cell r="N62">
            <v>20</v>
          </cell>
          <cell r="P62">
            <v>40</v>
          </cell>
        </row>
        <row r="63">
          <cell r="B63" t="str">
            <v>E022-01-1091/2018</v>
          </cell>
          <cell r="C63" t="str">
            <v>KARIUKI Daniel Njau</v>
          </cell>
          <cell r="D63">
            <v>3.9</v>
          </cell>
          <cell r="E63">
            <v>4</v>
          </cell>
          <cell r="F63">
            <v>9</v>
          </cell>
          <cell r="G63">
            <v>16.899999999999999</v>
          </cell>
          <cell r="H63">
            <v>11.5</v>
          </cell>
          <cell r="I63">
            <v>13</v>
          </cell>
          <cell r="K63">
            <v>5</v>
          </cell>
          <cell r="M63">
            <v>29.5</v>
          </cell>
          <cell r="N63">
            <v>29.5</v>
          </cell>
          <cell r="P63">
            <v>46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5</v>
          </cell>
          <cell r="E64">
            <v>4.5</v>
          </cell>
          <cell r="F64">
            <v>12.5</v>
          </cell>
          <cell r="G64">
            <v>22</v>
          </cell>
          <cell r="H64">
            <v>11.5</v>
          </cell>
          <cell r="I64">
            <v>2</v>
          </cell>
          <cell r="K64">
            <v>4</v>
          </cell>
          <cell r="M64">
            <v>17.5</v>
          </cell>
          <cell r="N64">
            <v>17.5</v>
          </cell>
          <cell r="P64">
            <v>40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6.5</v>
          </cell>
          <cell r="E65">
            <v>4.3</v>
          </cell>
          <cell r="F65">
            <v>11</v>
          </cell>
          <cell r="G65">
            <v>21.8</v>
          </cell>
          <cell r="H65">
            <v>15</v>
          </cell>
          <cell r="I65">
            <v>4</v>
          </cell>
          <cell r="L65">
            <v>7</v>
          </cell>
          <cell r="M65">
            <v>26</v>
          </cell>
          <cell r="N65">
            <v>26</v>
          </cell>
          <cell r="P65">
            <v>48</v>
          </cell>
        </row>
        <row r="66">
          <cell r="B66" t="str">
            <v>E022-01-1095/2018</v>
          </cell>
          <cell r="C66" t="str">
            <v>KIBET Brian</v>
          </cell>
          <cell r="D66">
            <v>6</v>
          </cell>
          <cell r="E66">
            <v>4.2</v>
          </cell>
          <cell r="F66">
            <v>11</v>
          </cell>
          <cell r="G66">
            <v>21.2</v>
          </cell>
          <cell r="H66">
            <v>15</v>
          </cell>
          <cell r="I66">
            <v>3</v>
          </cell>
          <cell r="L66">
            <v>6</v>
          </cell>
          <cell r="M66">
            <v>24</v>
          </cell>
          <cell r="N66">
            <v>24</v>
          </cell>
          <cell r="P66">
            <v>45</v>
          </cell>
        </row>
        <row r="67">
          <cell r="B67" t="str">
            <v>E022-01-1096/2018</v>
          </cell>
          <cell r="C67" t="str">
            <v>OTHIENO Jacob Magina</v>
          </cell>
          <cell r="D67">
            <v>3.3</v>
          </cell>
          <cell r="E67">
            <v>4</v>
          </cell>
          <cell r="F67">
            <v>10</v>
          </cell>
          <cell r="G67">
            <v>17.3</v>
          </cell>
          <cell r="H67">
            <v>23</v>
          </cell>
          <cell r="I67">
            <v>19</v>
          </cell>
          <cell r="K67">
            <v>4</v>
          </cell>
          <cell r="M67">
            <v>46</v>
          </cell>
          <cell r="N67">
            <v>46</v>
          </cell>
          <cell r="P67">
            <v>63</v>
          </cell>
        </row>
        <row r="68">
          <cell r="B68" t="str">
            <v>E022-01-1097/2018</v>
          </cell>
          <cell r="C68" t="str">
            <v>KUNG U J Gakonya</v>
          </cell>
          <cell r="D68">
            <v>5.4</v>
          </cell>
          <cell r="E68">
            <v>4</v>
          </cell>
          <cell r="F68">
            <v>13</v>
          </cell>
          <cell r="G68">
            <v>22.4</v>
          </cell>
          <cell r="H68">
            <v>12</v>
          </cell>
          <cell r="J68">
            <v>19</v>
          </cell>
          <cell r="K68">
            <v>5</v>
          </cell>
          <cell r="M68">
            <v>36</v>
          </cell>
          <cell r="N68">
            <v>36</v>
          </cell>
          <cell r="P68">
            <v>58</v>
          </cell>
        </row>
        <row r="69">
          <cell r="B69" t="str">
            <v>E022-01-1098/2018</v>
          </cell>
          <cell r="C69" t="str">
            <v>MUGWE John Njoroge</v>
          </cell>
          <cell r="D69">
            <v>2.8</v>
          </cell>
          <cell r="E69">
            <v>3.8</v>
          </cell>
          <cell r="F69">
            <v>9</v>
          </cell>
          <cell r="G69">
            <v>15.6</v>
          </cell>
          <cell r="H69">
            <v>14</v>
          </cell>
          <cell r="I69">
            <v>13</v>
          </cell>
          <cell r="K69">
            <v>10</v>
          </cell>
          <cell r="M69">
            <v>37</v>
          </cell>
          <cell r="N69">
            <v>37</v>
          </cell>
          <cell r="P69">
            <v>53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7.7</v>
          </cell>
          <cell r="E70">
            <v>4.5</v>
          </cell>
          <cell r="F70">
            <v>9</v>
          </cell>
          <cell r="G70">
            <v>21.2</v>
          </cell>
          <cell r="H70">
            <v>10</v>
          </cell>
          <cell r="I70">
            <v>6</v>
          </cell>
          <cell r="K70">
            <v>12</v>
          </cell>
          <cell r="M70">
            <v>28</v>
          </cell>
          <cell r="N70">
            <v>28</v>
          </cell>
          <cell r="P70">
            <v>49</v>
          </cell>
        </row>
        <row r="71">
          <cell r="B71" t="str">
            <v>E022-01-1100/2018</v>
          </cell>
          <cell r="C71" t="str">
            <v>WANJALA Barasa Levy</v>
          </cell>
          <cell r="D71">
            <v>7.3</v>
          </cell>
          <cell r="E71">
            <v>4.7</v>
          </cell>
          <cell r="F71">
            <v>13</v>
          </cell>
          <cell r="G71">
            <v>25</v>
          </cell>
          <cell r="H71">
            <v>12</v>
          </cell>
          <cell r="J71">
            <v>10</v>
          </cell>
          <cell r="L71">
            <v>4</v>
          </cell>
          <cell r="M71">
            <v>26</v>
          </cell>
          <cell r="N71">
            <v>26</v>
          </cell>
          <cell r="P71">
            <v>51</v>
          </cell>
        </row>
        <row r="72">
          <cell r="B72" t="str">
            <v>E022-01-1101/2018</v>
          </cell>
          <cell r="C72" t="str">
            <v>THINDIU Keely Njoroge</v>
          </cell>
          <cell r="D72">
            <v>7.3</v>
          </cell>
          <cell r="E72">
            <v>4.7</v>
          </cell>
          <cell r="F72">
            <v>11.5</v>
          </cell>
          <cell r="G72">
            <v>23.5</v>
          </cell>
          <cell r="H72">
            <v>12</v>
          </cell>
          <cell r="I72">
            <v>8</v>
          </cell>
          <cell r="L72">
            <v>6</v>
          </cell>
          <cell r="M72">
            <v>26</v>
          </cell>
          <cell r="N72">
            <v>26</v>
          </cell>
          <cell r="P72">
            <v>50</v>
          </cell>
        </row>
        <row r="73">
          <cell r="B73" t="str">
            <v>E022-01-1102/2018</v>
          </cell>
          <cell r="C73" t="str">
            <v>KANYI Carson Wanjohi</v>
          </cell>
          <cell r="D73">
            <v>6.8</v>
          </cell>
          <cell r="E73">
            <v>4.5</v>
          </cell>
          <cell r="F73">
            <v>12.5</v>
          </cell>
          <cell r="G73">
            <v>23.8</v>
          </cell>
          <cell r="H73">
            <v>10</v>
          </cell>
          <cell r="I73">
            <v>15</v>
          </cell>
          <cell r="L73">
            <v>5</v>
          </cell>
          <cell r="M73">
            <v>30</v>
          </cell>
          <cell r="N73">
            <v>30</v>
          </cell>
          <cell r="P73">
            <v>54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2.8</v>
          </cell>
          <cell r="E74">
            <v>4.5</v>
          </cell>
          <cell r="F74">
            <v>9</v>
          </cell>
          <cell r="G74">
            <v>16.3</v>
          </cell>
          <cell r="H74">
            <v>11</v>
          </cell>
          <cell r="I74">
            <v>9</v>
          </cell>
          <cell r="L74">
            <v>8</v>
          </cell>
          <cell r="M74">
            <v>28</v>
          </cell>
          <cell r="N74">
            <v>28</v>
          </cell>
          <cell r="P74">
            <v>44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6.3</v>
          </cell>
          <cell r="E75">
            <v>3.8</v>
          </cell>
          <cell r="F75">
            <v>12.5</v>
          </cell>
          <cell r="G75">
            <v>22.6</v>
          </cell>
          <cell r="H75">
            <v>11</v>
          </cell>
          <cell r="I75">
            <v>5</v>
          </cell>
          <cell r="K75">
            <v>7</v>
          </cell>
          <cell r="M75">
            <v>23</v>
          </cell>
          <cell r="N75">
            <v>23</v>
          </cell>
          <cell r="P75">
            <v>46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4.8</v>
          </cell>
          <cell r="E76">
            <v>3.9</v>
          </cell>
          <cell r="F76">
            <v>12.5</v>
          </cell>
          <cell r="G76">
            <v>21.2</v>
          </cell>
          <cell r="H76">
            <v>13</v>
          </cell>
          <cell r="I76">
            <v>9</v>
          </cell>
          <cell r="J76">
            <v>11</v>
          </cell>
          <cell r="M76">
            <v>33</v>
          </cell>
          <cell r="N76">
            <v>33</v>
          </cell>
          <cell r="P76">
            <v>54</v>
          </cell>
        </row>
        <row r="77">
          <cell r="B77" t="str">
            <v>E022-01-1473/2018</v>
          </cell>
          <cell r="C77" t="str">
            <v>MWORIA VINCENT MWENDE</v>
          </cell>
          <cell r="D77">
            <v>8.5</v>
          </cell>
          <cell r="E77">
            <v>4</v>
          </cell>
          <cell r="F77">
            <v>9.5</v>
          </cell>
          <cell r="G77">
            <v>22</v>
          </cell>
          <cell r="H77">
            <v>13</v>
          </cell>
          <cell r="I77">
            <v>18</v>
          </cell>
          <cell r="K77">
            <v>15</v>
          </cell>
          <cell r="M77">
            <v>46</v>
          </cell>
          <cell r="N77">
            <v>46</v>
          </cell>
          <cell r="P77">
            <v>68</v>
          </cell>
        </row>
        <row r="78">
          <cell r="B78" t="str">
            <v>E022-01-1475/2018</v>
          </cell>
          <cell r="C78" t="str">
            <v>KIARA BRIAN MUGAMBI</v>
          </cell>
          <cell r="D78">
            <v>3.8</v>
          </cell>
          <cell r="E78">
            <v>4.5</v>
          </cell>
          <cell r="F78">
            <v>9</v>
          </cell>
          <cell r="G78">
            <v>17.3</v>
          </cell>
          <cell r="H78">
            <v>12</v>
          </cell>
          <cell r="I78">
            <v>9</v>
          </cell>
          <cell r="K78">
            <v>7</v>
          </cell>
          <cell r="M78">
            <v>28</v>
          </cell>
          <cell r="N78">
            <v>28</v>
          </cell>
          <cell r="P78">
            <v>45</v>
          </cell>
        </row>
        <row r="79">
          <cell r="B79" t="str">
            <v>E022-01-1486/2018</v>
          </cell>
          <cell r="C79" t="str">
            <v>MUNENE VICTOR IAN</v>
          </cell>
          <cell r="D79">
            <v>1.3</v>
          </cell>
          <cell r="E79">
            <v>4.5</v>
          </cell>
          <cell r="F79">
            <v>9.5</v>
          </cell>
          <cell r="G79">
            <v>15.3</v>
          </cell>
          <cell r="H79">
            <v>10</v>
          </cell>
          <cell r="I79">
            <v>5</v>
          </cell>
          <cell r="K79">
            <v>3</v>
          </cell>
          <cell r="M79">
            <v>18</v>
          </cell>
          <cell r="N79">
            <v>18</v>
          </cell>
          <cell r="P79">
            <v>33</v>
          </cell>
        </row>
        <row r="80">
          <cell r="B80" t="str">
            <v>E022-01-1539/2018</v>
          </cell>
          <cell r="C80" t="str">
            <v>MWANGI LUKE VICTOR</v>
          </cell>
          <cell r="D80">
            <v>4.3</v>
          </cell>
          <cell r="E80">
            <v>4.5</v>
          </cell>
          <cell r="F80">
            <v>13</v>
          </cell>
          <cell r="G80">
            <v>21.8</v>
          </cell>
          <cell r="H80">
            <v>12</v>
          </cell>
          <cell r="I80">
            <v>4</v>
          </cell>
          <cell r="J80">
            <v>2</v>
          </cell>
          <cell r="M80">
            <v>18</v>
          </cell>
          <cell r="N80">
            <v>18</v>
          </cell>
          <cell r="P80">
            <v>40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4.7</v>
          </cell>
          <cell r="E81">
            <v>4.5</v>
          </cell>
          <cell r="F81">
            <v>9.5</v>
          </cell>
          <cell r="G81">
            <v>18.7</v>
          </cell>
          <cell r="H81">
            <v>9.5</v>
          </cell>
          <cell r="I81">
            <v>2</v>
          </cell>
          <cell r="K81">
            <v>5</v>
          </cell>
          <cell r="M81">
            <v>16.5</v>
          </cell>
          <cell r="N81">
            <v>16.5</v>
          </cell>
          <cell r="P81">
            <v>35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 t="str">
            <v/>
          </cell>
          <cell r="E82" t="str">
            <v/>
          </cell>
          <cell r="F82" t="str">
            <v>-</v>
          </cell>
          <cell r="G82" t="str">
            <v>-</v>
          </cell>
          <cell r="M82" t="str">
            <v/>
          </cell>
          <cell r="N82" t="str">
            <v>-</v>
          </cell>
          <cell r="P82" t="str">
            <v>-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1.7</v>
          </cell>
          <cell r="E83">
            <v>4.5</v>
          </cell>
          <cell r="F83">
            <v>11</v>
          </cell>
          <cell r="G83">
            <v>17.2</v>
          </cell>
          <cell r="H83">
            <v>13</v>
          </cell>
          <cell r="I83">
            <v>15</v>
          </cell>
          <cell r="K83">
            <v>11</v>
          </cell>
          <cell r="M83">
            <v>39</v>
          </cell>
          <cell r="N83">
            <v>39</v>
          </cell>
          <cell r="P83">
            <v>56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8.6999999999999993</v>
          </cell>
          <cell r="E84">
            <v>4.7</v>
          </cell>
          <cell r="F84">
            <v>9</v>
          </cell>
          <cell r="G84">
            <v>22.4</v>
          </cell>
          <cell r="H84">
            <v>9</v>
          </cell>
          <cell r="J84">
            <v>9</v>
          </cell>
          <cell r="K84">
            <v>2</v>
          </cell>
          <cell r="M84">
            <v>20</v>
          </cell>
          <cell r="N84">
            <v>20</v>
          </cell>
          <cell r="P84">
            <v>42</v>
          </cell>
        </row>
        <row r="85">
          <cell r="B85" t="str">
            <v>E022-01-1789/2018</v>
          </cell>
          <cell r="C85" t="str">
            <v>KURIA IAN MARTIN</v>
          </cell>
          <cell r="D85">
            <v>6.8</v>
          </cell>
          <cell r="E85">
            <v>4</v>
          </cell>
          <cell r="F85">
            <v>12.5</v>
          </cell>
          <cell r="G85">
            <v>23.3</v>
          </cell>
          <cell r="H85">
            <v>10</v>
          </cell>
          <cell r="I85">
            <v>2</v>
          </cell>
          <cell r="L85">
            <v>1</v>
          </cell>
          <cell r="M85">
            <v>13</v>
          </cell>
          <cell r="N85">
            <v>13</v>
          </cell>
          <cell r="P85">
            <v>36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4.8</v>
          </cell>
          <cell r="E86">
            <v>4.5</v>
          </cell>
          <cell r="F86">
            <v>9</v>
          </cell>
          <cell r="G86">
            <v>18.3</v>
          </cell>
          <cell r="H86">
            <v>11</v>
          </cell>
          <cell r="I86">
            <v>10</v>
          </cell>
          <cell r="K86">
            <v>8</v>
          </cell>
          <cell r="M86">
            <v>29</v>
          </cell>
          <cell r="N86">
            <v>29</v>
          </cell>
          <cell r="P86">
            <v>47</v>
          </cell>
        </row>
        <row r="87">
          <cell r="B87" t="str">
            <v>E022-01-1813/2018</v>
          </cell>
          <cell r="C87" t="str">
            <v>WANJERI Mary Wanjiku</v>
          </cell>
          <cell r="D87">
            <v>0.8</v>
          </cell>
          <cell r="E87">
            <v>4.2</v>
          </cell>
          <cell r="F87">
            <v>9</v>
          </cell>
          <cell r="G87">
            <v>14</v>
          </cell>
          <cell r="H87">
            <v>9</v>
          </cell>
          <cell r="I87">
            <v>4</v>
          </cell>
          <cell r="K87">
            <v>5</v>
          </cell>
          <cell r="M87">
            <v>18</v>
          </cell>
          <cell r="N87">
            <v>18</v>
          </cell>
          <cell r="P87">
            <v>32</v>
          </cell>
        </row>
        <row r="88">
          <cell r="B88" t="str">
            <v>E022-01-1816/2018</v>
          </cell>
          <cell r="C88" t="str">
            <v>KIOKO EVANS MUTUKU</v>
          </cell>
          <cell r="D88">
            <v>4.2</v>
          </cell>
          <cell r="E88">
            <v>4.5999999999999996</v>
          </cell>
          <cell r="F88">
            <v>13</v>
          </cell>
          <cell r="G88">
            <v>21.8</v>
          </cell>
          <cell r="H88">
            <v>6</v>
          </cell>
          <cell r="I88">
            <v>3</v>
          </cell>
          <cell r="K88">
            <v>1</v>
          </cell>
          <cell r="M88">
            <v>10</v>
          </cell>
          <cell r="N88">
            <v>10</v>
          </cell>
          <cell r="P88">
            <v>32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0.4</v>
          </cell>
          <cell r="E89">
            <v>4.5</v>
          </cell>
          <cell r="F89">
            <v>13</v>
          </cell>
          <cell r="G89">
            <v>17.899999999999999</v>
          </cell>
          <cell r="H89">
            <v>9</v>
          </cell>
          <cell r="J89">
            <v>2</v>
          </cell>
          <cell r="K89">
            <v>2</v>
          </cell>
          <cell r="M89">
            <v>13</v>
          </cell>
          <cell r="N89">
            <v>13</v>
          </cell>
          <cell r="P89">
            <v>31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5.5</v>
          </cell>
          <cell r="E90">
            <v>3.8</v>
          </cell>
          <cell r="F90">
            <v>12.5</v>
          </cell>
          <cell r="G90">
            <v>21.8</v>
          </cell>
          <cell r="H90">
            <v>15.5</v>
          </cell>
          <cell r="I90">
            <v>17</v>
          </cell>
          <cell r="J90">
            <v>9</v>
          </cell>
          <cell r="M90">
            <v>41.5</v>
          </cell>
          <cell r="N90">
            <v>41.5</v>
          </cell>
          <cell r="P90">
            <v>63</v>
          </cell>
        </row>
        <row r="91">
          <cell r="B91" t="str">
            <v>E022-01-1831/2018</v>
          </cell>
          <cell r="C91" t="str">
            <v>CHERUIYOT Desmond</v>
          </cell>
          <cell r="D91">
            <v>6.1</v>
          </cell>
          <cell r="E91">
            <v>3.8</v>
          </cell>
          <cell r="F91">
            <v>9</v>
          </cell>
          <cell r="G91">
            <v>18.899999999999999</v>
          </cell>
          <cell r="H91">
            <v>14</v>
          </cell>
          <cell r="I91">
            <v>17</v>
          </cell>
          <cell r="K91">
            <v>10</v>
          </cell>
          <cell r="M91">
            <v>41</v>
          </cell>
          <cell r="N91">
            <v>41</v>
          </cell>
          <cell r="P91">
            <v>60</v>
          </cell>
        </row>
        <row r="92">
          <cell r="B92" t="str">
            <v>E022-01-1832/2018</v>
          </cell>
          <cell r="C92" t="str">
            <v>MUKIRI LORNACLARE</v>
          </cell>
          <cell r="D92">
            <v>7.2</v>
          </cell>
          <cell r="E92">
            <v>4.2</v>
          </cell>
          <cell r="F92">
            <v>13</v>
          </cell>
          <cell r="G92">
            <v>24.4</v>
          </cell>
          <cell r="H92">
            <v>15.5</v>
          </cell>
          <cell r="I92">
            <v>9</v>
          </cell>
          <cell r="J92">
            <v>18</v>
          </cell>
          <cell r="M92">
            <v>42.5</v>
          </cell>
          <cell r="N92">
            <v>42.5</v>
          </cell>
          <cell r="P92">
            <v>67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5</v>
          </cell>
          <cell r="E93">
            <v>4</v>
          </cell>
          <cell r="F93">
            <v>9.5</v>
          </cell>
          <cell r="G93">
            <v>18.5</v>
          </cell>
          <cell r="H93">
            <v>14</v>
          </cell>
          <cell r="I93">
            <v>13</v>
          </cell>
          <cell r="K93">
            <v>12</v>
          </cell>
          <cell r="M93">
            <v>39</v>
          </cell>
          <cell r="N93">
            <v>39</v>
          </cell>
          <cell r="P93">
            <v>58</v>
          </cell>
        </row>
        <row r="94">
          <cell r="B94" t="str">
            <v>E022-01-1855/2018</v>
          </cell>
          <cell r="C94" t="str">
            <v>NYUTU AGNES GATHONI</v>
          </cell>
          <cell r="D94" t="str">
            <v/>
          </cell>
          <cell r="E94" t="str">
            <v/>
          </cell>
          <cell r="F94" t="str">
            <v>-</v>
          </cell>
          <cell r="G94" t="str">
            <v>-</v>
          </cell>
          <cell r="M94" t="str">
            <v/>
          </cell>
          <cell r="N94" t="str">
            <v>-</v>
          </cell>
          <cell r="P94" t="str">
            <v>-</v>
          </cell>
        </row>
        <row r="95">
          <cell r="B95" t="str">
            <v>E022-01-1753/2017</v>
          </cell>
          <cell r="C95" t="str">
            <v>CHEPKIRUI Janet</v>
          </cell>
          <cell r="D95">
            <v>8</v>
          </cell>
          <cell r="E95">
            <v>4.7</v>
          </cell>
          <cell r="F95">
            <v>9.5</v>
          </cell>
          <cell r="G95">
            <v>22.2</v>
          </cell>
          <cell r="H95">
            <v>13</v>
          </cell>
          <cell r="I95">
            <v>18</v>
          </cell>
          <cell r="L95">
            <v>17</v>
          </cell>
          <cell r="M95">
            <v>48</v>
          </cell>
          <cell r="N95">
            <v>48</v>
          </cell>
          <cell r="P95">
            <v>70</v>
          </cell>
        </row>
        <row r="96">
          <cell r="B96" t="str">
            <v>E022-01-0736/2017</v>
          </cell>
          <cell r="C96" t="str">
            <v>WAMBANI ESTHER</v>
          </cell>
          <cell r="D96">
            <v>1.3</v>
          </cell>
          <cell r="E96">
            <v>4.5</v>
          </cell>
          <cell r="F96">
            <v>9</v>
          </cell>
          <cell r="G96">
            <v>14.8</v>
          </cell>
          <cell r="H96">
            <v>14</v>
          </cell>
          <cell r="I96">
            <v>12</v>
          </cell>
          <cell r="K96">
            <v>12</v>
          </cell>
          <cell r="M96">
            <v>38</v>
          </cell>
          <cell r="N96">
            <v>38</v>
          </cell>
          <cell r="P96">
            <v>53</v>
          </cell>
        </row>
        <row r="97">
          <cell r="B97" t="str">
            <v>E022-01-0748/2017</v>
          </cell>
          <cell r="C97" t="str">
            <v>SIMIYU M. Micah</v>
          </cell>
          <cell r="D97">
            <v>5.6</v>
          </cell>
          <cell r="E97">
            <v>4.7</v>
          </cell>
          <cell r="F97">
            <v>12.5</v>
          </cell>
          <cell r="G97">
            <v>22.8</v>
          </cell>
          <cell r="H97">
            <v>7</v>
          </cell>
          <cell r="I97">
            <v>11</v>
          </cell>
          <cell r="K97">
            <v>11</v>
          </cell>
          <cell r="M97">
            <v>29</v>
          </cell>
          <cell r="N97">
            <v>29</v>
          </cell>
          <cell r="P97">
            <v>52</v>
          </cell>
        </row>
      </sheetData>
      <sheetData sheetId="12" refreshError="1">
        <row r="12">
          <cell r="B12" t="str">
            <v>E022-01-0113/2018</v>
          </cell>
          <cell r="C12" t="str">
            <v>MANDO VICTOR GITHINJI</v>
          </cell>
          <cell r="D12">
            <v>5</v>
          </cell>
          <cell r="E12">
            <v>4</v>
          </cell>
          <cell r="F12">
            <v>10.7</v>
          </cell>
          <cell r="G12">
            <v>19.7</v>
          </cell>
          <cell r="H12">
            <v>7</v>
          </cell>
          <cell r="I12">
            <v>8</v>
          </cell>
          <cell r="K12">
            <v>8</v>
          </cell>
          <cell r="M12">
            <v>23</v>
          </cell>
          <cell r="N12">
            <v>26.8</v>
          </cell>
          <cell r="P12">
            <v>47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5.3</v>
          </cell>
          <cell r="E13">
            <v>4</v>
          </cell>
          <cell r="F13">
            <v>11.3</v>
          </cell>
          <cell r="G13">
            <v>20.6</v>
          </cell>
          <cell r="H13">
            <v>17.5</v>
          </cell>
          <cell r="J13">
            <v>20</v>
          </cell>
          <cell r="L13">
            <v>13</v>
          </cell>
          <cell r="M13">
            <v>50.5</v>
          </cell>
          <cell r="N13">
            <v>58.9</v>
          </cell>
          <cell r="P13">
            <v>80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6</v>
          </cell>
          <cell r="E14">
            <v>4</v>
          </cell>
          <cell r="F14">
            <v>10</v>
          </cell>
          <cell r="G14">
            <v>20</v>
          </cell>
          <cell r="J14">
            <v>15.5</v>
          </cell>
          <cell r="K14">
            <v>14.5</v>
          </cell>
          <cell r="L14">
            <v>15</v>
          </cell>
          <cell r="M14">
            <v>45</v>
          </cell>
          <cell r="N14">
            <v>52.5</v>
          </cell>
          <cell r="P14">
            <v>73</v>
          </cell>
        </row>
        <row r="15">
          <cell r="B15" t="str">
            <v>E022-01-0376/2018</v>
          </cell>
          <cell r="C15" t="str">
            <v xml:space="preserve">GITUMA Michael Kimathi </v>
          </cell>
          <cell r="D15" t="str">
            <v/>
          </cell>
          <cell r="E15" t="str">
            <v/>
          </cell>
          <cell r="F15" t="str">
            <v>-</v>
          </cell>
          <cell r="G15" t="str">
            <v>-</v>
          </cell>
          <cell r="M15" t="str">
            <v/>
          </cell>
          <cell r="N15" t="str">
            <v>-</v>
          </cell>
          <cell r="P15" t="str">
            <v>-</v>
          </cell>
        </row>
        <row r="16">
          <cell r="B16" t="str">
            <v>E022-01-0479/2018</v>
          </cell>
          <cell r="C16" t="str">
            <v>BETT Kipkorir Morgan</v>
          </cell>
          <cell r="D16">
            <v>6.7</v>
          </cell>
          <cell r="E16" t="str">
            <v/>
          </cell>
          <cell r="F16">
            <v>10.7</v>
          </cell>
          <cell r="G16">
            <v>17.399999999999999</v>
          </cell>
          <cell r="H16">
            <v>12</v>
          </cell>
          <cell r="J16">
            <v>16</v>
          </cell>
          <cell r="L16">
            <v>12</v>
          </cell>
          <cell r="M16">
            <v>40</v>
          </cell>
          <cell r="N16">
            <v>46.7</v>
          </cell>
          <cell r="P16">
            <v>64</v>
          </cell>
        </row>
        <row r="17">
          <cell r="B17" t="str">
            <v>E022-01-0491/2018</v>
          </cell>
          <cell r="C17" t="str">
            <v xml:space="preserve">WAFULA Nickson Wirula </v>
          </cell>
          <cell r="D17">
            <v>3.7</v>
          </cell>
          <cell r="E17">
            <v>4</v>
          </cell>
          <cell r="F17">
            <v>9.3000000000000007</v>
          </cell>
          <cell r="G17">
            <v>17</v>
          </cell>
          <cell r="H17">
            <v>5.5</v>
          </cell>
          <cell r="I17">
            <v>11</v>
          </cell>
          <cell r="K17">
            <v>7</v>
          </cell>
          <cell r="M17">
            <v>23.5</v>
          </cell>
          <cell r="N17">
            <v>27.4</v>
          </cell>
          <cell r="P17">
            <v>44</v>
          </cell>
        </row>
        <row r="18">
          <cell r="B18" t="str">
            <v>E022-01-0496/2018</v>
          </cell>
          <cell r="C18" t="str">
            <v xml:space="preserve">WAITHIRA Allan Mucheru </v>
          </cell>
          <cell r="D18">
            <v>5.7</v>
          </cell>
          <cell r="E18">
            <v>4</v>
          </cell>
          <cell r="F18">
            <v>10</v>
          </cell>
          <cell r="G18">
            <v>19.7</v>
          </cell>
          <cell r="H18">
            <v>9.5</v>
          </cell>
          <cell r="I18">
            <v>14.5</v>
          </cell>
          <cell r="J18">
            <v>8.5</v>
          </cell>
          <cell r="M18">
            <v>32.5</v>
          </cell>
          <cell r="N18">
            <v>37.9</v>
          </cell>
          <cell r="P18">
            <v>58</v>
          </cell>
        </row>
        <row r="19">
          <cell r="B19" t="str">
            <v>E022-01-0762/2018</v>
          </cell>
          <cell r="C19" t="str">
            <v>MBAGA Gyavira Tuzinde</v>
          </cell>
          <cell r="D19">
            <v>3.7</v>
          </cell>
          <cell r="E19">
            <v>4</v>
          </cell>
          <cell r="F19">
            <v>10.7</v>
          </cell>
          <cell r="G19">
            <v>18.399999999999999</v>
          </cell>
          <cell r="H19">
            <v>9</v>
          </cell>
          <cell r="I19">
            <v>3</v>
          </cell>
          <cell r="L19">
            <v>10</v>
          </cell>
          <cell r="M19">
            <v>22</v>
          </cell>
          <cell r="N19">
            <v>25.7</v>
          </cell>
          <cell r="P19">
            <v>44</v>
          </cell>
        </row>
        <row r="20">
          <cell r="B20" t="str">
            <v>E022-01-0764/2018</v>
          </cell>
          <cell r="C20" t="str">
            <v>WAITTHAKA MARTIN MWANGI</v>
          </cell>
          <cell r="D20">
            <v>5.3</v>
          </cell>
          <cell r="E20">
            <v>3.5</v>
          </cell>
          <cell r="F20">
            <v>9.6999999999999993</v>
          </cell>
          <cell r="G20">
            <v>18.5</v>
          </cell>
          <cell r="H20">
            <v>7</v>
          </cell>
          <cell r="I20">
            <v>6</v>
          </cell>
          <cell r="K20">
            <v>12</v>
          </cell>
          <cell r="M20">
            <v>25</v>
          </cell>
          <cell r="N20">
            <v>29.2</v>
          </cell>
          <cell r="P20">
            <v>48</v>
          </cell>
        </row>
        <row r="21">
          <cell r="B21" t="str">
            <v>E022-01-1045/2018</v>
          </cell>
          <cell r="C21" t="str">
            <v>MWALUGHO Elijah Masaka</v>
          </cell>
          <cell r="D21">
            <v>2.2999999999999998</v>
          </cell>
          <cell r="E21">
            <v>4</v>
          </cell>
          <cell r="F21">
            <v>11</v>
          </cell>
          <cell r="G21">
            <v>17.3</v>
          </cell>
          <cell r="I21">
            <v>10</v>
          </cell>
          <cell r="J21">
            <v>14</v>
          </cell>
          <cell r="L21">
            <v>4</v>
          </cell>
          <cell r="M21">
            <v>28</v>
          </cell>
          <cell r="N21">
            <v>32.700000000000003</v>
          </cell>
          <cell r="P21">
            <v>50</v>
          </cell>
        </row>
        <row r="22">
          <cell r="B22" t="str">
            <v>E022-01-1046/2018</v>
          </cell>
          <cell r="C22" t="str">
            <v>OLOLCHOKI Duncan Mwaniki</v>
          </cell>
          <cell r="D22">
            <v>2.2999999999999998</v>
          </cell>
          <cell r="E22">
            <v>4.5</v>
          </cell>
          <cell r="F22">
            <v>10.7</v>
          </cell>
          <cell r="G22">
            <v>17.5</v>
          </cell>
          <cell r="H22">
            <v>5</v>
          </cell>
          <cell r="I22">
            <v>1</v>
          </cell>
          <cell r="L22">
            <v>3</v>
          </cell>
          <cell r="M22">
            <v>9</v>
          </cell>
          <cell r="N22">
            <v>10.5</v>
          </cell>
          <cell r="P22">
            <v>28</v>
          </cell>
        </row>
        <row r="23">
          <cell r="B23" t="str">
            <v>E022-01-1047/2018</v>
          </cell>
          <cell r="C23" t="str">
            <v>WACHIRA Maurice Mwangi</v>
          </cell>
          <cell r="D23">
            <v>2.7</v>
          </cell>
          <cell r="E23">
            <v>3.5</v>
          </cell>
          <cell r="F23">
            <v>10.3</v>
          </cell>
          <cell r="G23">
            <v>16.5</v>
          </cell>
          <cell r="H23">
            <v>6.5</v>
          </cell>
          <cell r="I23">
            <v>14</v>
          </cell>
          <cell r="J23">
            <v>9</v>
          </cell>
          <cell r="M23">
            <v>29.5</v>
          </cell>
          <cell r="N23">
            <v>34.4</v>
          </cell>
          <cell r="P23">
            <v>51</v>
          </cell>
        </row>
        <row r="24">
          <cell r="B24" t="str">
            <v>E022-01-1048/2018</v>
          </cell>
          <cell r="C24" t="str">
            <v>SESAT Kiprop Ian</v>
          </cell>
          <cell r="D24">
            <v>5.3</v>
          </cell>
          <cell r="E24">
            <v>4</v>
          </cell>
          <cell r="F24">
            <v>10</v>
          </cell>
          <cell r="G24">
            <v>19.3</v>
          </cell>
          <cell r="H24">
            <v>10.5</v>
          </cell>
          <cell r="J24">
            <v>14</v>
          </cell>
          <cell r="K24">
            <v>12</v>
          </cell>
          <cell r="M24">
            <v>36.5</v>
          </cell>
          <cell r="N24">
            <v>42.6</v>
          </cell>
          <cell r="P24">
            <v>62</v>
          </cell>
        </row>
        <row r="25">
          <cell r="B25" t="str">
            <v>E022-01-1049/2018</v>
          </cell>
          <cell r="C25" t="str">
            <v>MUTHIANI Albert Mwenga</v>
          </cell>
          <cell r="D25">
            <v>5</v>
          </cell>
          <cell r="E25">
            <v>4</v>
          </cell>
          <cell r="F25">
            <v>10.3</v>
          </cell>
          <cell r="G25">
            <v>19.3</v>
          </cell>
          <cell r="J25">
            <v>19</v>
          </cell>
          <cell r="K25">
            <v>15</v>
          </cell>
          <cell r="L25">
            <v>15</v>
          </cell>
          <cell r="M25">
            <v>49</v>
          </cell>
          <cell r="N25">
            <v>57.2</v>
          </cell>
          <cell r="P25">
            <v>77</v>
          </cell>
        </row>
        <row r="26">
          <cell r="B26" t="str">
            <v>E022-01-1050/2018</v>
          </cell>
          <cell r="C26" t="str">
            <v>TSUMA Brian Mwango</v>
          </cell>
          <cell r="D26" t="str">
            <v/>
          </cell>
          <cell r="E26" t="str">
            <v/>
          </cell>
          <cell r="F26" t="str">
            <v>-</v>
          </cell>
          <cell r="G26" t="str">
            <v>-</v>
          </cell>
          <cell r="M26" t="str">
            <v/>
          </cell>
          <cell r="N26" t="str">
            <v>-</v>
          </cell>
          <cell r="P26" t="str">
            <v>-</v>
          </cell>
        </row>
        <row r="27">
          <cell r="B27" t="str">
            <v>E022-01-1051/2018</v>
          </cell>
          <cell r="C27" t="str">
            <v>MWANGI Angela Wakarura</v>
          </cell>
          <cell r="D27">
            <v>6</v>
          </cell>
          <cell r="E27">
            <v>4.5</v>
          </cell>
          <cell r="F27">
            <v>10.7</v>
          </cell>
          <cell r="G27">
            <v>21.2</v>
          </cell>
          <cell r="H27">
            <v>13.5</v>
          </cell>
          <cell r="K27">
            <v>14</v>
          </cell>
          <cell r="L27">
            <v>15</v>
          </cell>
          <cell r="M27">
            <v>42.5</v>
          </cell>
          <cell r="N27">
            <v>49.6</v>
          </cell>
          <cell r="P27">
            <v>71</v>
          </cell>
        </row>
        <row r="28">
          <cell r="B28" t="str">
            <v>E022-01-1052/2018</v>
          </cell>
          <cell r="C28" t="str">
            <v>CHEPKIRUI Brillian</v>
          </cell>
          <cell r="D28">
            <v>4.3</v>
          </cell>
          <cell r="E28">
            <v>4</v>
          </cell>
          <cell r="F28">
            <v>10.3</v>
          </cell>
          <cell r="G28">
            <v>18.600000000000001</v>
          </cell>
          <cell r="H28">
            <v>6</v>
          </cell>
          <cell r="J28">
            <v>13</v>
          </cell>
          <cell r="K28">
            <v>15</v>
          </cell>
          <cell r="M28">
            <v>34</v>
          </cell>
          <cell r="N28">
            <v>39.700000000000003</v>
          </cell>
          <cell r="P28">
            <v>58</v>
          </cell>
        </row>
        <row r="29">
          <cell r="B29" t="str">
            <v>E022-01-1053/2018</v>
          </cell>
          <cell r="C29" t="str">
            <v>MUCHIRI Dan Munene</v>
          </cell>
          <cell r="D29">
            <v>5</v>
          </cell>
          <cell r="E29">
            <v>4</v>
          </cell>
          <cell r="F29">
            <v>10.7</v>
          </cell>
          <cell r="G29">
            <v>19.7</v>
          </cell>
          <cell r="H29">
            <v>9</v>
          </cell>
          <cell r="I29">
            <v>7</v>
          </cell>
          <cell r="K29">
            <v>18</v>
          </cell>
          <cell r="M29">
            <v>34</v>
          </cell>
          <cell r="N29">
            <v>39.700000000000003</v>
          </cell>
          <cell r="P29">
            <v>59</v>
          </cell>
        </row>
        <row r="30">
          <cell r="B30" t="str">
            <v>E022-01-1054/2018</v>
          </cell>
          <cell r="C30" t="str">
            <v>MUTEGI Munene Fredrick</v>
          </cell>
          <cell r="D30">
            <v>1.7</v>
          </cell>
          <cell r="E30">
            <v>4</v>
          </cell>
          <cell r="F30">
            <v>10.7</v>
          </cell>
          <cell r="G30">
            <v>16.399999999999999</v>
          </cell>
          <cell r="H30">
            <v>13</v>
          </cell>
          <cell r="I30">
            <v>10</v>
          </cell>
          <cell r="L30">
            <v>10</v>
          </cell>
          <cell r="M30">
            <v>33</v>
          </cell>
          <cell r="N30">
            <v>38.5</v>
          </cell>
          <cell r="P30">
            <v>55</v>
          </cell>
        </row>
        <row r="31">
          <cell r="B31" t="str">
            <v>E022-01-1055/2018</v>
          </cell>
          <cell r="C31" t="str">
            <v>MAINA Josphat Macharia</v>
          </cell>
          <cell r="D31">
            <v>4.7</v>
          </cell>
          <cell r="E31">
            <v>4</v>
          </cell>
          <cell r="F31">
            <v>11</v>
          </cell>
          <cell r="G31">
            <v>19.7</v>
          </cell>
          <cell r="H31">
            <v>11</v>
          </cell>
          <cell r="J31">
            <v>11</v>
          </cell>
          <cell r="K31">
            <v>14</v>
          </cell>
          <cell r="M31">
            <v>36</v>
          </cell>
          <cell r="N31">
            <v>42</v>
          </cell>
          <cell r="P31">
            <v>62</v>
          </cell>
        </row>
        <row r="32">
          <cell r="B32" t="str">
            <v>E022-01-1056/2018</v>
          </cell>
          <cell r="C32" t="str">
            <v>SHIBIRITI Calvine Mwanzi</v>
          </cell>
          <cell r="D32">
            <v>5</v>
          </cell>
          <cell r="E32">
            <v>4</v>
          </cell>
          <cell r="F32">
            <v>11</v>
          </cell>
          <cell r="G32">
            <v>20</v>
          </cell>
          <cell r="J32">
            <v>14</v>
          </cell>
          <cell r="K32">
            <v>13</v>
          </cell>
          <cell r="L32">
            <v>12</v>
          </cell>
          <cell r="M32">
            <v>39</v>
          </cell>
          <cell r="N32">
            <v>45.5</v>
          </cell>
          <cell r="P32">
            <v>66</v>
          </cell>
        </row>
        <row r="33">
          <cell r="B33" t="str">
            <v>E022-01-1057/2018</v>
          </cell>
          <cell r="C33" t="str">
            <v>ANITA HEATHER C</v>
          </cell>
          <cell r="D33">
            <v>4.3</v>
          </cell>
          <cell r="E33">
            <v>4</v>
          </cell>
          <cell r="F33">
            <v>10.3</v>
          </cell>
          <cell r="G33">
            <v>18.600000000000001</v>
          </cell>
          <cell r="H33">
            <v>9</v>
          </cell>
          <cell r="K33">
            <v>13</v>
          </cell>
          <cell r="L33">
            <v>16</v>
          </cell>
          <cell r="M33">
            <v>38</v>
          </cell>
          <cell r="N33">
            <v>44.3</v>
          </cell>
          <cell r="P33">
            <v>63</v>
          </cell>
        </row>
        <row r="34">
          <cell r="B34" t="str">
            <v>E022-01-1058/2018</v>
          </cell>
          <cell r="C34" t="str">
            <v xml:space="preserve">MOHAMED Hyder Haitham </v>
          </cell>
          <cell r="D34" t="str">
            <v/>
          </cell>
          <cell r="E34" t="str">
            <v/>
          </cell>
          <cell r="F34" t="str">
            <v>-</v>
          </cell>
          <cell r="G34" t="str">
            <v>-</v>
          </cell>
          <cell r="M34" t="str">
            <v/>
          </cell>
          <cell r="N34" t="str">
            <v>-</v>
          </cell>
          <cell r="P34" t="str">
            <v>-</v>
          </cell>
        </row>
        <row r="35">
          <cell r="B35" t="str">
            <v>E022-01-1059/2018</v>
          </cell>
          <cell r="C35" t="str">
            <v>CHEGE Gladwell Nyambura</v>
          </cell>
          <cell r="D35">
            <v>3.2</v>
          </cell>
          <cell r="E35">
            <v>4</v>
          </cell>
          <cell r="F35">
            <v>11</v>
          </cell>
          <cell r="G35">
            <v>18.2</v>
          </cell>
          <cell r="H35">
            <v>15.5</v>
          </cell>
          <cell r="K35">
            <v>12</v>
          </cell>
          <cell r="L35">
            <v>13</v>
          </cell>
          <cell r="M35">
            <v>40.5</v>
          </cell>
          <cell r="N35">
            <v>47.3</v>
          </cell>
          <cell r="P35">
            <v>66</v>
          </cell>
        </row>
        <row r="36">
          <cell r="B36" t="str">
            <v>E022-01-1060/2018</v>
          </cell>
          <cell r="C36" t="str">
            <v>MURIUKI Brian Gacheru</v>
          </cell>
          <cell r="D36">
            <v>4</v>
          </cell>
          <cell r="E36">
            <v>4.5</v>
          </cell>
          <cell r="F36">
            <v>10</v>
          </cell>
          <cell r="G36">
            <v>18.5</v>
          </cell>
          <cell r="H36">
            <v>11.5</v>
          </cell>
          <cell r="K36">
            <v>18</v>
          </cell>
          <cell r="L36">
            <v>16</v>
          </cell>
          <cell r="M36">
            <v>45.5</v>
          </cell>
          <cell r="N36">
            <v>53.1</v>
          </cell>
          <cell r="P36">
            <v>72</v>
          </cell>
        </row>
        <row r="37">
          <cell r="B37" t="str">
            <v>E022-01-1061/2018</v>
          </cell>
          <cell r="C37" t="str">
            <v>MOHAMMAD ALI MBARAK</v>
          </cell>
          <cell r="D37">
            <v>4.3</v>
          </cell>
          <cell r="E37">
            <v>4</v>
          </cell>
          <cell r="F37">
            <v>10</v>
          </cell>
          <cell r="G37">
            <v>18.3</v>
          </cell>
          <cell r="H37">
            <v>9.5</v>
          </cell>
          <cell r="J37">
            <v>10</v>
          </cell>
          <cell r="L37">
            <v>12</v>
          </cell>
          <cell r="M37">
            <v>31.5</v>
          </cell>
          <cell r="N37">
            <v>36.799999999999997</v>
          </cell>
          <cell r="P37">
            <v>55</v>
          </cell>
        </row>
        <row r="38">
          <cell r="B38" t="str">
            <v>E022-01-1062/2018</v>
          </cell>
          <cell r="C38" t="str">
            <v>MUTUNGA Mariam Mwende</v>
          </cell>
          <cell r="D38" t="str">
            <v/>
          </cell>
          <cell r="E38" t="str">
            <v/>
          </cell>
          <cell r="F38" t="str">
            <v>-</v>
          </cell>
          <cell r="G38" t="str">
            <v>-</v>
          </cell>
          <cell r="M38" t="str">
            <v/>
          </cell>
          <cell r="N38" t="str">
            <v>-</v>
          </cell>
          <cell r="P38" t="str">
            <v>-</v>
          </cell>
        </row>
        <row r="39">
          <cell r="B39" t="str">
            <v>E022-01-1063/2018</v>
          </cell>
          <cell r="C39" t="str">
            <v>MBURUGU Frankline Mutuma</v>
          </cell>
          <cell r="D39">
            <v>4.3</v>
          </cell>
          <cell r="E39">
            <v>4</v>
          </cell>
          <cell r="F39">
            <v>10</v>
          </cell>
          <cell r="G39">
            <v>18.3</v>
          </cell>
          <cell r="J39">
            <v>16.5</v>
          </cell>
          <cell r="K39">
            <v>11</v>
          </cell>
          <cell r="L39">
            <v>7</v>
          </cell>
          <cell r="M39">
            <v>34.5</v>
          </cell>
          <cell r="N39">
            <v>40.299999999999997</v>
          </cell>
          <cell r="P39">
            <v>59</v>
          </cell>
        </row>
        <row r="40">
          <cell r="B40" t="str">
            <v>E022-01-1064/2018</v>
          </cell>
          <cell r="C40" t="str">
            <v>MUTHEE Amos Munene</v>
          </cell>
          <cell r="D40">
            <v>6</v>
          </cell>
          <cell r="E40">
            <v>4</v>
          </cell>
          <cell r="F40">
            <v>9.6999999999999993</v>
          </cell>
          <cell r="G40">
            <v>19.7</v>
          </cell>
          <cell r="H40">
            <v>9</v>
          </cell>
          <cell r="K40">
            <v>13</v>
          </cell>
          <cell r="L40">
            <v>15</v>
          </cell>
          <cell r="M40">
            <v>37</v>
          </cell>
          <cell r="N40">
            <v>43.2</v>
          </cell>
          <cell r="P40">
            <v>63</v>
          </cell>
        </row>
        <row r="41">
          <cell r="B41" t="str">
            <v>E022-01-1065/2018</v>
          </cell>
          <cell r="C41" t="str">
            <v>MACHARIA Paul Muchogo</v>
          </cell>
          <cell r="D41">
            <v>6.7</v>
          </cell>
          <cell r="E41">
            <v>4.5</v>
          </cell>
          <cell r="F41">
            <v>10</v>
          </cell>
          <cell r="G41">
            <v>21.2</v>
          </cell>
          <cell r="I41">
            <v>14</v>
          </cell>
          <cell r="J41">
            <v>19</v>
          </cell>
          <cell r="L41">
            <v>17</v>
          </cell>
          <cell r="M41">
            <v>50</v>
          </cell>
          <cell r="N41">
            <v>58.3</v>
          </cell>
          <cell r="P41">
            <v>80</v>
          </cell>
        </row>
        <row r="42">
          <cell r="B42" t="str">
            <v>E022-01-1066/2018</v>
          </cell>
          <cell r="C42" t="str">
            <v>MUTURI Lorna Muthoni</v>
          </cell>
          <cell r="D42">
            <v>6.8</v>
          </cell>
          <cell r="E42">
            <v>4.5</v>
          </cell>
          <cell r="F42">
            <v>9.6999999999999993</v>
          </cell>
          <cell r="G42">
            <v>21</v>
          </cell>
          <cell r="J42">
            <v>19.5</v>
          </cell>
          <cell r="K42">
            <v>17</v>
          </cell>
          <cell r="L42">
            <v>12.5</v>
          </cell>
          <cell r="M42">
            <v>49</v>
          </cell>
          <cell r="N42">
            <v>57.2</v>
          </cell>
          <cell r="P42">
            <v>78</v>
          </cell>
        </row>
        <row r="43">
          <cell r="B43" t="str">
            <v>E022-01-1067/2018</v>
          </cell>
          <cell r="C43" t="str">
            <v>ONGAYO Aswan Abishai</v>
          </cell>
          <cell r="D43">
            <v>3.5</v>
          </cell>
          <cell r="E43">
            <v>4</v>
          </cell>
          <cell r="F43">
            <v>10.3</v>
          </cell>
          <cell r="G43">
            <v>17.8</v>
          </cell>
          <cell r="H43">
            <v>6</v>
          </cell>
          <cell r="K43">
            <v>19</v>
          </cell>
          <cell r="L43">
            <v>4</v>
          </cell>
          <cell r="M43">
            <v>29</v>
          </cell>
          <cell r="N43">
            <v>33.799999999999997</v>
          </cell>
          <cell r="P43">
            <v>52</v>
          </cell>
        </row>
        <row r="44">
          <cell r="B44" t="str">
            <v>E022-01-1068/2018</v>
          </cell>
          <cell r="C44" t="str">
            <v>GITHINJI Anthony Kanogo</v>
          </cell>
          <cell r="D44">
            <v>3.3</v>
          </cell>
          <cell r="E44">
            <v>4</v>
          </cell>
          <cell r="F44">
            <v>10</v>
          </cell>
          <cell r="G44">
            <v>17.3</v>
          </cell>
          <cell r="H44">
            <v>10.5</v>
          </cell>
          <cell r="I44">
            <v>2</v>
          </cell>
          <cell r="J44">
            <v>4</v>
          </cell>
          <cell r="M44">
            <v>16.5</v>
          </cell>
          <cell r="N44">
            <v>19.3</v>
          </cell>
          <cell r="P44">
            <v>37</v>
          </cell>
        </row>
        <row r="45">
          <cell r="B45" t="str">
            <v>E022-01-1069/2018</v>
          </cell>
          <cell r="C45" t="str">
            <v>MUKURI Ephantus Muturi</v>
          </cell>
          <cell r="D45">
            <v>3.7</v>
          </cell>
          <cell r="E45">
            <v>4</v>
          </cell>
          <cell r="F45">
            <v>10</v>
          </cell>
          <cell r="G45">
            <v>17.7</v>
          </cell>
          <cell r="I45">
            <v>18.5</v>
          </cell>
          <cell r="K45">
            <v>19</v>
          </cell>
          <cell r="L45">
            <v>15.5</v>
          </cell>
          <cell r="M45">
            <v>53</v>
          </cell>
          <cell r="N45">
            <v>61.8</v>
          </cell>
          <cell r="P45">
            <v>80</v>
          </cell>
        </row>
        <row r="46">
          <cell r="B46" t="str">
            <v>E022-01-1070/2018</v>
          </cell>
          <cell r="C46" t="str">
            <v>BRIAN Festus</v>
          </cell>
          <cell r="D46">
            <v>3</v>
          </cell>
          <cell r="E46">
            <v>4</v>
          </cell>
          <cell r="F46">
            <v>10.7</v>
          </cell>
          <cell r="G46">
            <v>17.7</v>
          </cell>
          <cell r="J46">
            <v>17</v>
          </cell>
          <cell r="K46">
            <v>17</v>
          </cell>
          <cell r="L46">
            <v>15</v>
          </cell>
          <cell r="M46">
            <v>49</v>
          </cell>
          <cell r="N46">
            <v>57.2</v>
          </cell>
          <cell r="P46">
            <v>75</v>
          </cell>
        </row>
        <row r="47">
          <cell r="B47" t="str">
            <v>E022-01-1071/2018</v>
          </cell>
          <cell r="C47" t="str">
            <v>GATHITU Benson Githutha</v>
          </cell>
          <cell r="D47">
            <v>2</v>
          </cell>
          <cell r="E47">
            <v>4</v>
          </cell>
          <cell r="F47">
            <v>11</v>
          </cell>
          <cell r="G47">
            <v>17</v>
          </cell>
          <cell r="H47">
            <v>7.5</v>
          </cell>
          <cell r="I47">
            <v>10</v>
          </cell>
          <cell r="K47">
            <v>10</v>
          </cell>
          <cell r="M47">
            <v>27.5</v>
          </cell>
          <cell r="N47">
            <v>32.1</v>
          </cell>
          <cell r="P47">
            <v>49</v>
          </cell>
        </row>
        <row r="48">
          <cell r="B48" t="str">
            <v>E022-01-1072/2018</v>
          </cell>
          <cell r="C48" t="str">
            <v>MESSI Joseph Mbayi</v>
          </cell>
          <cell r="D48">
            <v>4</v>
          </cell>
          <cell r="E48">
            <v>3.5</v>
          </cell>
          <cell r="F48">
            <v>11</v>
          </cell>
          <cell r="G48">
            <v>18.5</v>
          </cell>
          <cell r="H48">
            <v>8.5</v>
          </cell>
          <cell r="J48">
            <v>17</v>
          </cell>
          <cell r="K48">
            <v>10</v>
          </cell>
          <cell r="M48">
            <v>35.5</v>
          </cell>
          <cell r="N48">
            <v>41.4</v>
          </cell>
          <cell r="P48">
            <v>60</v>
          </cell>
        </row>
        <row r="49">
          <cell r="B49" t="str">
            <v>E022-01-1073/2018</v>
          </cell>
          <cell r="C49" t="str">
            <v>OCHAKO Mercyline Buyaki</v>
          </cell>
          <cell r="D49">
            <v>5</v>
          </cell>
          <cell r="E49">
            <v>4</v>
          </cell>
          <cell r="F49">
            <v>10.3</v>
          </cell>
          <cell r="G49">
            <v>19.3</v>
          </cell>
          <cell r="H49">
            <v>13</v>
          </cell>
          <cell r="J49">
            <v>13</v>
          </cell>
          <cell r="K49">
            <v>5</v>
          </cell>
          <cell r="M49">
            <v>31</v>
          </cell>
          <cell r="N49">
            <v>36.200000000000003</v>
          </cell>
          <cell r="P49">
            <v>56</v>
          </cell>
        </row>
        <row r="50">
          <cell r="B50" t="str">
            <v>E022-01-1074/2018</v>
          </cell>
          <cell r="C50" t="str">
            <v>SHANZA Allan Ogude</v>
          </cell>
          <cell r="D50">
            <v>7.7</v>
          </cell>
          <cell r="E50">
            <v>4</v>
          </cell>
          <cell r="F50">
            <v>10.3</v>
          </cell>
          <cell r="G50">
            <v>22</v>
          </cell>
          <cell r="J50">
            <v>15</v>
          </cell>
          <cell r="K50">
            <v>12</v>
          </cell>
          <cell r="L50">
            <v>16</v>
          </cell>
          <cell r="M50">
            <v>43</v>
          </cell>
          <cell r="N50">
            <v>50.2</v>
          </cell>
          <cell r="P50">
            <v>72</v>
          </cell>
        </row>
        <row r="51">
          <cell r="B51" t="str">
            <v>E022-01-1075/2018</v>
          </cell>
          <cell r="C51" t="str">
            <v>KIPTOO Brian</v>
          </cell>
          <cell r="D51">
            <v>3.3</v>
          </cell>
          <cell r="E51">
            <v>4</v>
          </cell>
          <cell r="F51">
            <v>10.7</v>
          </cell>
          <cell r="G51">
            <v>18</v>
          </cell>
          <cell r="H51">
            <v>6</v>
          </cell>
          <cell r="J51">
            <v>8</v>
          </cell>
          <cell r="K51">
            <v>8</v>
          </cell>
          <cell r="M51">
            <v>22</v>
          </cell>
          <cell r="N51">
            <v>25.7</v>
          </cell>
          <cell r="P51">
            <v>44</v>
          </cell>
        </row>
        <row r="52">
          <cell r="B52" t="str">
            <v>E022-01-1076/2018</v>
          </cell>
          <cell r="C52" t="str">
            <v>KIPKURUI Franklyn</v>
          </cell>
          <cell r="D52">
            <v>5.8</v>
          </cell>
          <cell r="E52">
            <v>3.5</v>
          </cell>
          <cell r="F52">
            <v>11</v>
          </cell>
          <cell r="G52">
            <v>20.3</v>
          </cell>
          <cell r="H52">
            <v>9</v>
          </cell>
          <cell r="I52">
            <v>7</v>
          </cell>
          <cell r="L52">
            <v>14</v>
          </cell>
          <cell r="M52">
            <v>30</v>
          </cell>
          <cell r="N52">
            <v>35</v>
          </cell>
          <cell r="P52">
            <v>55</v>
          </cell>
        </row>
        <row r="53">
          <cell r="B53" t="str">
            <v>E022-01-1077/2018</v>
          </cell>
          <cell r="C53" t="str">
            <v>NG'ANG'A Francis Ngugi</v>
          </cell>
          <cell r="D53">
            <v>3</v>
          </cell>
          <cell r="E53">
            <v>3.5</v>
          </cell>
          <cell r="F53">
            <v>10.3</v>
          </cell>
          <cell r="G53">
            <v>16.8</v>
          </cell>
          <cell r="H53">
            <v>8.5</v>
          </cell>
          <cell r="I53">
            <v>7</v>
          </cell>
          <cell r="J53">
            <v>4</v>
          </cell>
          <cell r="M53">
            <v>19.5</v>
          </cell>
          <cell r="N53">
            <v>22.8</v>
          </cell>
          <cell r="P53">
            <v>40</v>
          </cell>
        </row>
        <row r="54">
          <cell r="B54" t="str">
            <v>E022-01-1078/2018</v>
          </cell>
          <cell r="C54" t="str">
            <v>NJUGUNA Claire Wambui</v>
          </cell>
          <cell r="D54">
            <v>4.7</v>
          </cell>
          <cell r="E54">
            <v>4</v>
          </cell>
          <cell r="F54">
            <v>10.3</v>
          </cell>
          <cell r="G54">
            <v>19</v>
          </cell>
          <cell r="H54">
            <v>8.5</v>
          </cell>
          <cell r="K54">
            <v>6</v>
          </cell>
          <cell r="L54">
            <v>6</v>
          </cell>
          <cell r="M54">
            <v>20.5</v>
          </cell>
          <cell r="N54">
            <v>23.9</v>
          </cell>
          <cell r="P54">
            <v>43</v>
          </cell>
        </row>
        <row r="55">
          <cell r="B55" t="str">
            <v>E022-01-1079/2018</v>
          </cell>
          <cell r="C55" t="str">
            <v>MUKIRI Ian Ndungu</v>
          </cell>
          <cell r="D55">
            <v>3.3</v>
          </cell>
          <cell r="E55">
            <v>4</v>
          </cell>
          <cell r="F55">
            <v>10.3</v>
          </cell>
          <cell r="G55">
            <v>17.600000000000001</v>
          </cell>
          <cell r="H55">
            <v>9.5</v>
          </cell>
          <cell r="J55">
            <v>9</v>
          </cell>
          <cell r="K55">
            <v>16</v>
          </cell>
          <cell r="M55">
            <v>34.5</v>
          </cell>
          <cell r="N55">
            <v>40.299999999999997</v>
          </cell>
          <cell r="P55">
            <v>58</v>
          </cell>
        </row>
        <row r="56">
          <cell r="B56" t="str">
            <v>E022-01-1080/2018</v>
          </cell>
          <cell r="C56" t="str">
            <v>KIPYEGON Mark</v>
          </cell>
          <cell r="D56">
            <v>3.3</v>
          </cell>
          <cell r="E56">
            <v>4</v>
          </cell>
          <cell r="F56">
            <v>10.7</v>
          </cell>
          <cell r="G56">
            <v>18</v>
          </cell>
          <cell r="H56">
            <v>8</v>
          </cell>
          <cell r="K56">
            <v>12</v>
          </cell>
          <cell r="L56">
            <v>13.5</v>
          </cell>
          <cell r="M56">
            <v>33.5</v>
          </cell>
          <cell r="N56">
            <v>39.1</v>
          </cell>
          <cell r="P56">
            <v>57</v>
          </cell>
        </row>
        <row r="57">
          <cell r="B57" t="str">
            <v>E022-01-1081/2018</v>
          </cell>
          <cell r="C57" t="str">
            <v>KIOGORA Ntinyari Esther</v>
          </cell>
          <cell r="D57">
            <v>4.3</v>
          </cell>
          <cell r="E57">
            <v>4</v>
          </cell>
          <cell r="F57">
            <v>11</v>
          </cell>
          <cell r="G57">
            <v>19.3</v>
          </cell>
          <cell r="H57">
            <v>10.5</v>
          </cell>
          <cell r="K57">
            <v>18</v>
          </cell>
          <cell r="L57">
            <v>12</v>
          </cell>
          <cell r="M57">
            <v>40.5</v>
          </cell>
          <cell r="N57">
            <v>47.3</v>
          </cell>
          <cell r="P57">
            <v>67</v>
          </cell>
        </row>
        <row r="58">
          <cell r="B58" t="str">
            <v>E022-01-1082/2018</v>
          </cell>
          <cell r="C58" t="str">
            <v>MARIMBET Kevin Pere</v>
          </cell>
          <cell r="D58">
            <v>3.7</v>
          </cell>
          <cell r="E58">
            <v>4</v>
          </cell>
          <cell r="F58">
            <v>10.3</v>
          </cell>
          <cell r="G58">
            <v>18</v>
          </cell>
          <cell r="J58">
            <v>15</v>
          </cell>
          <cell r="K58">
            <v>19</v>
          </cell>
          <cell r="L58">
            <v>16</v>
          </cell>
          <cell r="M58">
            <v>50</v>
          </cell>
          <cell r="N58">
            <v>58.3</v>
          </cell>
          <cell r="P58">
            <v>76</v>
          </cell>
        </row>
        <row r="59">
          <cell r="B59" t="str">
            <v>E022-01-1083/2018</v>
          </cell>
          <cell r="C59" t="str">
            <v>ACHIENG Felix Ouma</v>
          </cell>
          <cell r="D59">
            <v>5</v>
          </cell>
          <cell r="E59">
            <v>4.5</v>
          </cell>
          <cell r="F59">
            <v>10.3</v>
          </cell>
          <cell r="G59">
            <v>19.8</v>
          </cell>
          <cell r="H59">
            <v>8</v>
          </cell>
          <cell r="K59">
            <v>14</v>
          </cell>
          <cell r="L59">
            <v>10</v>
          </cell>
          <cell r="M59">
            <v>32</v>
          </cell>
          <cell r="N59">
            <v>37.299999999999997</v>
          </cell>
          <cell r="P59">
            <v>57</v>
          </cell>
        </row>
        <row r="60">
          <cell r="B60" t="str">
            <v>E022-01-1084/2018</v>
          </cell>
          <cell r="C60" t="str">
            <v>KIPLAGAT Kipkosgei Titus</v>
          </cell>
          <cell r="D60">
            <v>5</v>
          </cell>
          <cell r="E60">
            <v>4</v>
          </cell>
          <cell r="F60">
            <v>10.7</v>
          </cell>
          <cell r="G60">
            <v>19.7</v>
          </cell>
          <cell r="J60">
            <v>18.5</v>
          </cell>
          <cell r="K60">
            <v>13</v>
          </cell>
          <cell r="L60">
            <v>10</v>
          </cell>
          <cell r="M60">
            <v>41.5</v>
          </cell>
          <cell r="N60">
            <v>48.4</v>
          </cell>
          <cell r="P60">
            <v>68</v>
          </cell>
        </row>
        <row r="61">
          <cell r="B61" t="str">
            <v>E022-01-1085/2018</v>
          </cell>
          <cell r="C61" t="str">
            <v>MBUGUA Joseph Kiarie</v>
          </cell>
          <cell r="D61">
            <v>5.7</v>
          </cell>
          <cell r="E61">
            <v>4</v>
          </cell>
          <cell r="F61">
            <v>10</v>
          </cell>
          <cell r="G61">
            <v>19.7</v>
          </cell>
          <cell r="I61">
            <v>10</v>
          </cell>
          <cell r="K61">
            <v>9</v>
          </cell>
          <cell r="L61">
            <v>6</v>
          </cell>
          <cell r="M61">
            <v>25</v>
          </cell>
          <cell r="N61">
            <v>29.2</v>
          </cell>
          <cell r="P61">
            <v>49</v>
          </cell>
        </row>
        <row r="62">
          <cell r="B62" t="str">
            <v>E022-01-1086/2018</v>
          </cell>
          <cell r="C62" t="str">
            <v>MWAGHADI Brian Nelson</v>
          </cell>
          <cell r="D62">
            <v>5</v>
          </cell>
          <cell r="E62">
            <v>4.5</v>
          </cell>
          <cell r="F62">
            <v>10.3</v>
          </cell>
          <cell r="G62">
            <v>19.8</v>
          </cell>
          <cell r="H62">
            <v>7.5</v>
          </cell>
          <cell r="K62">
            <v>17</v>
          </cell>
          <cell r="L62">
            <v>12</v>
          </cell>
          <cell r="M62">
            <v>36.5</v>
          </cell>
          <cell r="N62">
            <v>42.6</v>
          </cell>
          <cell r="P62">
            <v>62</v>
          </cell>
        </row>
        <row r="63">
          <cell r="B63" t="str">
            <v>E022-01-1087/2018</v>
          </cell>
          <cell r="C63" t="str">
            <v>MUTUA Humphrey Muasya</v>
          </cell>
          <cell r="D63">
            <v>0.7</v>
          </cell>
          <cell r="E63">
            <v>4</v>
          </cell>
          <cell r="F63">
            <v>10.3</v>
          </cell>
          <cell r="G63">
            <v>15</v>
          </cell>
          <cell r="I63">
            <v>10</v>
          </cell>
          <cell r="K63">
            <v>14</v>
          </cell>
          <cell r="L63">
            <v>2</v>
          </cell>
          <cell r="M63">
            <v>26</v>
          </cell>
          <cell r="N63">
            <v>30.3</v>
          </cell>
          <cell r="P63">
            <v>45</v>
          </cell>
        </row>
        <row r="64">
          <cell r="B64" t="str">
            <v>E022-01-1088/2018</v>
          </cell>
          <cell r="C64" t="str">
            <v>DERRICK Erick Obaso</v>
          </cell>
          <cell r="D64" t="str">
            <v/>
          </cell>
          <cell r="E64" t="str">
            <v/>
          </cell>
          <cell r="F64" t="str">
            <v>-</v>
          </cell>
          <cell r="G64" t="str">
            <v>-</v>
          </cell>
          <cell r="M64" t="str">
            <v/>
          </cell>
          <cell r="N64" t="str">
            <v>-</v>
          </cell>
          <cell r="P64" t="str">
            <v>-</v>
          </cell>
        </row>
        <row r="65">
          <cell r="B65" t="str">
            <v>E022-01-1089/2018</v>
          </cell>
          <cell r="C65" t="str">
            <v>LEEHANEY George</v>
          </cell>
          <cell r="D65">
            <v>0.7</v>
          </cell>
          <cell r="E65">
            <v>3.5</v>
          </cell>
          <cell r="F65">
            <v>10.3</v>
          </cell>
          <cell r="G65">
            <v>14.5</v>
          </cell>
          <cell r="H65">
            <v>5</v>
          </cell>
          <cell r="I65">
            <v>9</v>
          </cell>
          <cell r="J65">
            <v>5</v>
          </cell>
          <cell r="M65">
            <v>19</v>
          </cell>
          <cell r="N65">
            <v>22.2</v>
          </cell>
          <cell r="P65">
            <v>37</v>
          </cell>
        </row>
        <row r="66">
          <cell r="B66" t="str">
            <v>E022-01-1090/2018</v>
          </cell>
          <cell r="C66" t="str">
            <v>ASIAGO Nyambaka Kelvin</v>
          </cell>
          <cell r="D66">
            <v>4.3</v>
          </cell>
          <cell r="E66">
            <v>4</v>
          </cell>
          <cell r="F66">
            <v>10.7</v>
          </cell>
          <cell r="G66">
            <v>19</v>
          </cell>
          <cell r="H66">
            <v>3</v>
          </cell>
          <cell r="I66">
            <v>7</v>
          </cell>
          <cell r="L66">
            <v>4</v>
          </cell>
          <cell r="M66">
            <v>14</v>
          </cell>
          <cell r="N66">
            <v>16.3</v>
          </cell>
          <cell r="P66">
            <v>35</v>
          </cell>
        </row>
        <row r="67">
          <cell r="B67" t="str">
            <v>E022-01-1091/2018</v>
          </cell>
          <cell r="C67" t="str">
            <v>KARIUKI Daniel Njau</v>
          </cell>
          <cell r="D67" t="str">
            <v/>
          </cell>
          <cell r="E67">
            <v>4</v>
          </cell>
          <cell r="F67">
            <v>10.3</v>
          </cell>
          <cell r="G67">
            <v>14.3</v>
          </cell>
          <cell r="H67">
            <v>11</v>
          </cell>
          <cell r="I67">
            <v>10</v>
          </cell>
          <cell r="K67">
            <v>18</v>
          </cell>
          <cell r="M67">
            <v>39</v>
          </cell>
          <cell r="N67">
            <v>45.5</v>
          </cell>
          <cell r="P67">
            <v>60</v>
          </cell>
        </row>
        <row r="68">
          <cell r="B68" t="str">
            <v>E022-01-1092/2018</v>
          </cell>
          <cell r="C68" t="str">
            <v>RAWAKA Andrew J Apwoka</v>
          </cell>
          <cell r="D68">
            <v>4.3</v>
          </cell>
          <cell r="E68">
            <v>4</v>
          </cell>
          <cell r="F68">
            <v>10.3</v>
          </cell>
          <cell r="G68">
            <v>18.600000000000001</v>
          </cell>
          <cell r="H68">
            <v>10.5</v>
          </cell>
          <cell r="I68">
            <v>12</v>
          </cell>
          <cell r="K68">
            <v>10</v>
          </cell>
          <cell r="M68">
            <v>32.5</v>
          </cell>
          <cell r="N68">
            <v>37.9</v>
          </cell>
          <cell r="P68">
            <v>57</v>
          </cell>
        </row>
        <row r="69">
          <cell r="B69" t="str">
            <v>E022-01-1093/2018</v>
          </cell>
          <cell r="C69" t="str">
            <v>OANDA Gavin Gisemba</v>
          </cell>
          <cell r="D69" t="str">
            <v/>
          </cell>
          <cell r="E69" t="str">
            <v/>
          </cell>
          <cell r="F69" t="str">
            <v>-</v>
          </cell>
          <cell r="G69" t="str">
            <v>-</v>
          </cell>
          <cell r="M69" t="str">
            <v/>
          </cell>
          <cell r="N69" t="str">
            <v>-</v>
          </cell>
          <cell r="P69" t="str">
            <v>-</v>
          </cell>
        </row>
        <row r="70">
          <cell r="B70" t="str">
            <v>E022-01-1094/2018</v>
          </cell>
          <cell r="C70" t="str">
            <v>KEMBOI Collins Kipchirchir</v>
          </cell>
          <cell r="D70">
            <v>3</v>
          </cell>
          <cell r="E70">
            <v>4</v>
          </cell>
          <cell r="F70">
            <v>10</v>
          </cell>
          <cell r="G70">
            <v>17</v>
          </cell>
          <cell r="H70">
            <v>6</v>
          </cell>
          <cell r="J70">
            <v>11.5</v>
          </cell>
          <cell r="L70">
            <v>11</v>
          </cell>
          <cell r="M70">
            <v>28.5</v>
          </cell>
          <cell r="N70">
            <v>33.299999999999997</v>
          </cell>
          <cell r="P70">
            <v>50</v>
          </cell>
        </row>
        <row r="71">
          <cell r="B71" t="str">
            <v>E022-01-1095/2018</v>
          </cell>
          <cell r="C71" t="str">
            <v>KIBET Brian</v>
          </cell>
          <cell r="D71">
            <v>5.5</v>
          </cell>
          <cell r="E71">
            <v>4.5</v>
          </cell>
          <cell r="F71">
            <v>11</v>
          </cell>
          <cell r="G71">
            <v>21</v>
          </cell>
          <cell r="H71">
            <v>4</v>
          </cell>
          <cell r="I71">
            <v>7.5</v>
          </cell>
          <cell r="L71">
            <v>7</v>
          </cell>
          <cell r="M71">
            <v>18.5</v>
          </cell>
          <cell r="N71">
            <v>21.6</v>
          </cell>
          <cell r="P71">
            <v>43</v>
          </cell>
        </row>
        <row r="72">
          <cell r="B72" t="str">
            <v>E022-01-1096/2018</v>
          </cell>
          <cell r="C72" t="str">
            <v>OTHIENO Jacob Magina</v>
          </cell>
          <cell r="D72">
            <v>1.5</v>
          </cell>
          <cell r="E72">
            <v>3.5</v>
          </cell>
          <cell r="F72">
            <v>10</v>
          </cell>
          <cell r="G72">
            <v>15</v>
          </cell>
          <cell r="H72">
            <v>13</v>
          </cell>
          <cell r="I72">
            <v>10.5</v>
          </cell>
          <cell r="L72">
            <v>14</v>
          </cell>
          <cell r="M72">
            <v>37.5</v>
          </cell>
          <cell r="N72">
            <v>43.8</v>
          </cell>
          <cell r="P72">
            <v>59</v>
          </cell>
        </row>
        <row r="73">
          <cell r="B73" t="str">
            <v>E022-01-1097/2018</v>
          </cell>
          <cell r="C73" t="str">
            <v>KUNG U J Gakonya</v>
          </cell>
          <cell r="D73">
            <v>1.3</v>
          </cell>
          <cell r="E73">
            <v>4</v>
          </cell>
          <cell r="F73">
            <v>10</v>
          </cell>
          <cell r="G73">
            <v>15.3</v>
          </cell>
          <cell r="H73">
            <v>10.5</v>
          </cell>
          <cell r="I73">
            <v>10</v>
          </cell>
          <cell r="J73">
            <v>4</v>
          </cell>
          <cell r="M73">
            <v>24.5</v>
          </cell>
          <cell r="N73">
            <v>28.6</v>
          </cell>
          <cell r="P73">
            <v>44</v>
          </cell>
        </row>
        <row r="74">
          <cell r="B74" t="str">
            <v>E022-01-1098/2018</v>
          </cell>
          <cell r="C74" t="str">
            <v>MUGWE John Njoroge</v>
          </cell>
          <cell r="D74">
            <v>2.2999999999999998</v>
          </cell>
          <cell r="E74">
            <v>4</v>
          </cell>
          <cell r="F74">
            <v>10</v>
          </cell>
          <cell r="G74">
            <v>16.3</v>
          </cell>
          <cell r="H74">
            <v>13</v>
          </cell>
          <cell r="I74">
            <v>11</v>
          </cell>
          <cell r="K74">
            <v>13</v>
          </cell>
          <cell r="M74">
            <v>37</v>
          </cell>
          <cell r="N74">
            <v>43.2</v>
          </cell>
          <cell r="P74">
            <v>60</v>
          </cell>
        </row>
        <row r="75">
          <cell r="B75" t="str">
            <v>E022-01-1099/2018</v>
          </cell>
          <cell r="C75" t="str">
            <v>WAIRIMU  Everlyn Wanjiku</v>
          </cell>
          <cell r="D75">
            <v>2</v>
          </cell>
          <cell r="E75">
            <v>4.5</v>
          </cell>
          <cell r="F75">
            <v>10.3</v>
          </cell>
          <cell r="G75">
            <v>16.8</v>
          </cell>
          <cell r="H75">
            <v>9</v>
          </cell>
          <cell r="I75">
            <v>7</v>
          </cell>
          <cell r="K75">
            <v>9</v>
          </cell>
          <cell r="M75">
            <v>25</v>
          </cell>
          <cell r="N75">
            <v>29.2</v>
          </cell>
          <cell r="P75">
            <v>46</v>
          </cell>
        </row>
        <row r="76">
          <cell r="B76" t="str">
            <v>E022-01-1100/2018</v>
          </cell>
          <cell r="C76" t="str">
            <v>WANJALA Barasa Levy</v>
          </cell>
          <cell r="D76">
            <v>3.8</v>
          </cell>
          <cell r="E76">
            <v>4</v>
          </cell>
          <cell r="F76">
            <v>10</v>
          </cell>
          <cell r="G76">
            <v>17.8</v>
          </cell>
          <cell r="H76">
            <v>5.5</v>
          </cell>
          <cell r="J76">
            <v>20</v>
          </cell>
          <cell r="L76">
            <v>10</v>
          </cell>
          <cell r="M76">
            <v>35.5</v>
          </cell>
          <cell r="N76">
            <v>41.4</v>
          </cell>
          <cell r="P76">
            <v>59</v>
          </cell>
        </row>
        <row r="77">
          <cell r="B77" t="str">
            <v>E022-01-1101/2018</v>
          </cell>
          <cell r="C77" t="str">
            <v>THINDIU Keely Njoroge</v>
          </cell>
          <cell r="D77">
            <v>4.7</v>
          </cell>
          <cell r="E77">
            <v>4</v>
          </cell>
          <cell r="F77">
            <v>10</v>
          </cell>
          <cell r="G77">
            <v>18.7</v>
          </cell>
          <cell r="H77">
            <v>9</v>
          </cell>
          <cell r="I77">
            <v>12</v>
          </cell>
          <cell r="K77">
            <v>17</v>
          </cell>
          <cell r="M77">
            <v>38</v>
          </cell>
          <cell r="N77">
            <v>44.3</v>
          </cell>
          <cell r="P77">
            <v>63</v>
          </cell>
        </row>
        <row r="78">
          <cell r="B78" t="str">
            <v>E022-01-1102/2018</v>
          </cell>
          <cell r="C78" t="str">
            <v>KANYI Carson Wanjohi</v>
          </cell>
          <cell r="D78">
            <v>5.7</v>
          </cell>
          <cell r="E78">
            <v>4.5</v>
          </cell>
          <cell r="F78">
            <v>10</v>
          </cell>
          <cell r="G78">
            <v>20.2</v>
          </cell>
          <cell r="H78">
            <v>8</v>
          </cell>
          <cell r="I78">
            <v>12</v>
          </cell>
          <cell r="L78">
            <v>5</v>
          </cell>
          <cell r="M78">
            <v>25</v>
          </cell>
          <cell r="N78">
            <v>29.2</v>
          </cell>
          <cell r="P78">
            <v>49</v>
          </cell>
        </row>
        <row r="79">
          <cell r="B79" t="str">
            <v>E022-01-1169/2018</v>
          </cell>
          <cell r="C79" t="str">
            <v xml:space="preserve">NGANGA Joseph Mwangi </v>
          </cell>
          <cell r="D79">
            <v>3.2</v>
          </cell>
          <cell r="E79">
            <v>4</v>
          </cell>
          <cell r="F79">
            <v>10</v>
          </cell>
          <cell r="G79">
            <v>17.2</v>
          </cell>
          <cell r="H79">
            <v>5.5</v>
          </cell>
          <cell r="J79">
            <v>10</v>
          </cell>
          <cell r="K79">
            <v>16</v>
          </cell>
          <cell r="M79">
            <v>31.5</v>
          </cell>
          <cell r="N79">
            <v>36.799999999999997</v>
          </cell>
          <cell r="P79">
            <v>54</v>
          </cell>
        </row>
        <row r="80">
          <cell r="B80" t="str">
            <v>E022-01-1283/2018</v>
          </cell>
          <cell r="C80" t="str">
            <v xml:space="preserve">KIPKIRUI Paul </v>
          </cell>
          <cell r="D80">
            <v>3.2</v>
          </cell>
          <cell r="E80">
            <v>3.5</v>
          </cell>
          <cell r="F80">
            <v>10</v>
          </cell>
          <cell r="G80">
            <v>16.7</v>
          </cell>
          <cell r="H80">
            <v>8.5</v>
          </cell>
          <cell r="K80">
            <v>20</v>
          </cell>
          <cell r="L80">
            <v>13</v>
          </cell>
          <cell r="M80">
            <v>41.5</v>
          </cell>
          <cell r="N80">
            <v>48.4</v>
          </cell>
          <cell r="P80">
            <v>65</v>
          </cell>
        </row>
        <row r="81">
          <cell r="B81" t="str">
            <v>E022-01-1412/2018</v>
          </cell>
          <cell r="C81" t="str">
            <v xml:space="preserve">MOMANYI Silvester Omwaga </v>
          </cell>
          <cell r="D81">
            <v>5</v>
          </cell>
          <cell r="E81">
            <v>4.5</v>
          </cell>
          <cell r="F81">
            <v>10.3</v>
          </cell>
          <cell r="G81">
            <v>19.8</v>
          </cell>
          <cell r="H81">
            <v>18.5</v>
          </cell>
          <cell r="J81">
            <v>16</v>
          </cell>
          <cell r="L81">
            <v>11.5</v>
          </cell>
          <cell r="M81">
            <v>46</v>
          </cell>
          <cell r="N81">
            <v>53.7</v>
          </cell>
          <cell r="P81">
            <v>74</v>
          </cell>
        </row>
        <row r="82">
          <cell r="B82" t="str">
            <v>E022-01-1473/2018</v>
          </cell>
          <cell r="C82" t="str">
            <v>MWORIA VINCENT MWENDE</v>
          </cell>
          <cell r="D82">
            <v>5.7</v>
          </cell>
          <cell r="E82">
            <v>4.5</v>
          </cell>
          <cell r="F82">
            <v>10.3</v>
          </cell>
          <cell r="G82">
            <v>20.5</v>
          </cell>
          <cell r="J82">
            <v>19</v>
          </cell>
          <cell r="K82">
            <v>15</v>
          </cell>
          <cell r="L82">
            <v>17</v>
          </cell>
          <cell r="M82">
            <v>51</v>
          </cell>
          <cell r="N82">
            <v>59.5</v>
          </cell>
          <cell r="P82">
            <v>80</v>
          </cell>
        </row>
        <row r="83">
          <cell r="B83" t="str">
            <v>E022-01-1475/2018</v>
          </cell>
          <cell r="C83" t="str">
            <v>KIARA BRIAN MUGAMBI</v>
          </cell>
          <cell r="D83">
            <v>2.2999999999999998</v>
          </cell>
          <cell r="E83">
            <v>4</v>
          </cell>
          <cell r="F83">
            <v>10.7</v>
          </cell>
          <cell r="G83">
            <v>17</v>
          </cell>
          <cell r="H83">
            <v>12</v>
          </cell>
          <cell r="J83">
            <v>14</v>
          </cell>
          <cell r="K83">
            <v>13</v>
          </cell>
          <cell r="M83">
            <v>39</v>
          </cell>
          <cell r="N83">
            <v>45.5</v>
          </cell>
          <cell r="P83">
            <v>63</v>
          </cell>
        </row>
        <row r="84">
          <cell r="B84" t="str">
            <v>E022-01-1486/2018</v>
          </cell>
          <cell r="C84" t="str">
            <v>MUNENE VICTOR IAN</v>
          </cell>
          <cell r="D84">
            <v>0.8</v>
          </cell>
          <cell r="E84">
            <v>3.5</v>
          </cell>
          <cell r="F84">
            <v>10.3</v>
          </cell>
          <cell r="G84">
            <v>14.6</v>
          </cell>
          <cell r="H84">
            <v>4.5</v>
          </cell>
          <cell r="I84">
            <v>11.5</v>
          </cell>
          <cell r="K84">
            <v>3.5</v>
          </cell>
          <cell r="M84">
            <v>19.5</v>
          </cell>
          <cell r="N84">
            <v>22.8</v>
          </cell>
          <cell r="P84">
            <v>37</v>
          </cell>
        </row>
        <row r="85">
          <cell r="B85" t="str">
            <v>E022-01-1539/2018</v>
          </cell>
          <cell r="C85" t="str">
            <v>MWANGI LUKE VICTOR</v>
          </cell>
          <cell r="D85">
            <v>2.7</v>
          </cell>
          <cell r="E85">
            <v>3.5</v>
          </cell>
          <cell r="F85">
            <v>11.3</v>
          </cell>
          <cell r="G85">
            <v>17.5</v>
          </cell>
          <cell r="H85">
            <v>5</v>
          </cell>
          <cell r="J85">
            <v>13</v>
          </cell>
          <cell r="K85">
            <v>9</v>
          </cell>
          <cell r="M85">
            <v>27</v>
          </cell>
          <cell r="N85">
            <v>31.5</v>
          </cell>
          <cell r="P85">
            <v>49</v>
          </cell>
        </row>
        <row r="86">
          <cell r="B86" t="str">
            <v>E022-01-1566/2018</v>
          </cell>
          <cell r="C86" t="str">
            <v>MUIRURI VIVIAN  WANJIRU</v>
          </cell>
          <cell r="D86">
            <v>5.7</v>
          </cell>
          <cell r="E86">
            <v>4</v>
          </cell>
          <cell r="F86">
            <v>10</v>
          </cell>
          <cell r="G86">
            <v>19.7</v>
          </cell>
          <cell r="H86">
            <v>5</v>
          </cell>
          <cell r="K86">
            <v>11</v>
          </cell>
          <cell r="L86">
            <v>14</v>
          </cell>
          <cell r="M86">
            <v>30</v>
          </cell>
          <cell r="N86">
            <v>35</v>
          </cell>
          <cell r="P86">
            <v>55</v>
          </cell>
        </row>
        <row r="87">
          <cell r="B87" t="str">
            <v>E022-01-1755/2018</v>
          </cell>
          <cell r="C87" t="str">
            <v xml:space="preserve">WANJOHI Quinton Muriuki </v>
          </cell>
          <cell r="D87" t="str">
            <v/>
          </cell>
          <cell r="E87" t="str">
            <v/>
          </cell>
          <cell r="F87" t="str">
            <v>-</v>
          </cell>
          <cell r="G87" t="str">
            <v>-</v>
          </cell>
          <cell r="M87" t="str">
            <v/>
          </cell>
          <cell r="N87" t="str">
            <v>-</v>
          </cell>
          <cell r="P87" t="str">
            <v>-</v>
          </cell>
        </row>
        <row r="88">
          <cell r="B88" t="str">
            <v>E022-01-1757/2018</v>
          </cell>
          <cell r="C88" t="str">
            <v xml:space="preserve">ORINA Dorothy Kwamboka </v>
          </cell>
          <cell r="D88">
            <v>5</v>
          </cell>
          <cell r="E88">
            <v>4</v>
          </cell>
          <cell r="F88">
            <v>10.3</v>
          </cell>
          <cell r="G88">
            <v>19.3</v>
          </cell>
          <cell r="J88">
            <v>16</v>
          </cell>
          <cell r="K88">
            <v>10</v>
          </cell>
          <cell r="L88">
            <v>14</v>
          </cell>
          <cell r="M88">
            <v>40</v>
          </cell>
          <cell r="N88">
            <v>46.7</v>
          </cell>
          <cell r="P88">
            <v>66</v>
          </cell>
        </row>
        <row r="89">
          <cell r="B89" t="str">
            <v>E022-01-1764/2018</v>
          </cell>
          <cell r="C89" t="str">
            <v xml:space="preserve">MWANGI Martin Kinyanjui </v>
          </cell>
          <cell r="D89">
            <v>3.7</v>
          </cell>
          <cell r="E89">
            <v>4</v>
          </cell>
          <cell r="F89">
            <v>10.3</v>
          </cell>
          <cell r="G89">
            <v>18</v>
          </cell>
          <cell r="H89">
            <v>3.5</v>
          </cell>
          <cell r="J89">
            <v>0</v>
          </cell>
          <cell r="L89">
            <v>1</v>
          </cell>
          <cell r="M89">
            <v>4.5</v>
          </cell>
          <cell r="N89">
            <v>5.3</v>
          </cell>
          <cell r="P89">
            <v>23</v>
          </cell>
        </row>
        <row r="90">
          <cell r="B90" t="str">
            <v>E022-01-1789/2018</v>
          </cell>
          <cell r="C90" t="str">
            <v>KURIA IAN MARTIN</v>
          </cell>
          <cell r="D90">
            <v>3</v>
          </cell>
          <cell r="E90">
            <v>3.5</v>
          </cell>
          <cell r="F90">
            <v>10.3</v>
          </cell>
          <cell r="G90">
            <v>16.8</v>
          </cell>
          <cell r="H90">
            <v>5.5</v>
          </cell>
          <cell r="I90">
            <v>5</v>
          </cell>
          <cell r="J90">
            <v>10</v>
          </cell>
          <cell r="M90">
            <v>20.5</v>
          </cell>
          <cell r="N90">
            <v>23.9</v>
          </cell>
          <cell r="P90">
            <v>41</v>
          </cell>
        </row>
        <row r="91">
          <cell r="B91" t="str">
            <v>E022-01-1801/2018</v>
          </cell>
          <cell r="C91" t="str">
            <v>NGANGA  DENNIS MURAINI</v>
          </cell>
          <cell r="D91">
            <v>2.2000000000000002</v>
          </cell>
          <cell r="E91">
            <v>4</v>
          </cell>
          <cell r="F91">
            <v>10</v>
          </cell>
          <cell r="G91">
            <v>16.2</v>
          </cell>
          <cell r="I91">
            <v>9</v>
          </cell>
          <cell r="K91">
            <v>12</v>
          </cell>
          <cell r="L91">
            <v>11</v>
          </cell>
          <cell r="M91">
            <v>32</v>
          </cell>
          <cell r="N91">
            <v>37.299999999999997</v>
          </cell>
          <cell r="P91">
            <v>54</v>
          </cell>
        </row>
        <row r="92">
          <cell r="B92" t="str">
            <v>E022-01-1813/2018</v>
          </cell>
          <cell r="C92" t="str">
            <v>WANJERI Mary Wanjiku</v>
          </cell>
          <cell r="D92">
            <v>5</v>
          </cell>
          <cell r="E92">
            <v>4</v>
          </cell>
          <cell r="F92">
            <v>11</v>
          </cell>
          <cell r="G92">
            <v>20</v>
          </cell>
          <cell r="H92">
            <v>8.5</v>
          </cell>
          <cell r="J92">
            <v>6.5</v>
          </cell>
          <cell r="L92">
            <v>13.5</v>
          </cell>
          <cell r="M92">
            <v>28.5</v>
          </cell>
          <cell r="N92">
            <v>33.299999999999997</v>
          </cell>
          <cell r="P92">
            <v>53</v>
          </cell>
        </row>
        <row r="93">
          <cell r="B93" t="str">
            <v>E022-01-1816/2018</v>
          </cell>
          <cell r="C93" t="str">
            <v>KIOKO EVANS MUTUKU</v>
          </cell>
          <cell r="D93">
            <v>0.7</v>
          </cell>
          <cell r="E93">
            <v>4</v>
          </cell>
          <cell r="F93">
            <v>10</v>
          </cell>
          <cell r="G93">
            <v>14.7</v>
          </cell>
          <cell r="H93">
            <v>7</v>
          </cell>
          <cell r="I93">
            <v>6</v>
          </cell>
          <cell r="J93">
            <v>15</v>
          </cell>
          <cell r="M93">
            <v>28</v>
          </cell>
          <cell r="N93">
            <v>32.700000000000003</v>
          </cell>
          <cell r="P93">
            <v>47</v>
          </cell>
        </row>
        <row r="94">
          <cell r="B94" t="str">
            <v>E022-01-1824/2018</v>
          </cell>
          <cell r="C94" t="str">
            <v xml:space="preserve">KAMIRI Victor Aminiel Njunge </v>
          </cell>
          <cell r="D94">
            <v>0.7</v>
          </cell>
          <cell r="E94">
            <v>4</v>
          </cell>
          <cell r="F94">
            <v>10</v>
          </cell>
          <cell r="G94">
            <v>14.7</v>
          </cell>
          <cell r="H94">
            <v>7.5</v>
          </cell>
          <cell r="I94">
            <v>1</v>
          </cell>
          <cell r="J94">
            <v>1</v>
          </cell>
          <cell r="M94">
            <v>9.5</v>
          </cell>
          <cell r="N94">
            <v>11.1</v>
          </cell>
          <cell r="P94">
            <v>26</v>
          </cell>
        </row>
        <row r="95">
          <cell r="B95" t="str">
            <v>E022-01-1828/2018</v>
          </cell>
          <cell r="C95" t="str">
            <v xml:space="preserve">MULWA Joseph Musya </v>
          </cell>
          <cell r="D95">
            <v>6.7</v>
          </cell>
          <cell r="E95">
            <v>4</v>
          </cell>
          <cell r="F95">
            <v>10</v>
          </cell>
          <cell r="G95">
            <v>20.7</v>
          </cell>
          <cell r="I95">
            <v>17</v>
          </cell>
          <cell r="J95">
            <v>17</v>
          </cell>
          <cell r="L95">
            <v>13</v>
          </cell>
          <cell r="M95">
            <v>47</v>
          </cell>
          <cell r="N95">
            <v>54.8</v>
          </cell>
          <cell r="P95">
            <v>76</v>
          </cell>
        </row>
        <row r="96">
          <cell r="B96" t="str">
            <v>E022-01-1831/2018</v>
          </cell>
          <cell r="C96" t="str">
            <v>CHERUIYOT Desmond</v>
          </cell>
          <cell r="D96">
            <v>6.3</v>
          </cell>
          <cell r="E96">
            <v>4.5</v>
          </cell>
          <cell r="F96">
            <v>11</v>
          </cell>
          <cell r="G96">
            <v>21.8</v>
          </cell>
          <cell r="J96">
            <v>16</v>
          </cell>
          <cell r="K96">
            <v>15</v>
          </cell>
          <cell r="L96">
            <v>12</v>
          </cell>
          <cell r="M96">
            <v>43</v>
          </cell>
          <cell r="N96">
            <v>50.2</v>
          </cell>
          <cell r="P96">
            <v>72</v>
          </cell>
        </row>
        <row r="97">
          <cell r="B97" t="str">
            <v>E022-01-1832/2018</v>
          </cell>
          <cell r="C97" t="str">
            <v>MUKIRI LORNACLARE</v>
          </cell>
          <cell r="D97">
            <v>3.2</v>
          </cell>
          <cell r="E97">
            <v>4</v>
          </cell>
          <cell r="F97">
            <v>10.3</v>
          </cell>
          <cell r="G97">
            <v>17.5</v>
          </cell>
          <cell r="H97">
            <v>6</v>
          </cell>
          <cell r="I97">
            <v>4</v>
          </cell>
          <cell r="J97">
            <v>0</v>
          </cell>
          <cell r="M97">
            <v>10</v>
          </cell>
          <cell r="N97">
            <v>11.7</v>
          </cell>
          <cell r="P97">
            <v>29</v>
          </cell>
        </row>
        <row r="98">
          <cell r="B98" t="str">
            <v>E022-01-1838/2018</v>
          </cell>
          <cell r="C98" t="str">
            <v>MATHENGE Timons Kingau</v>
          </cell>
          <cell r="D98">
            <v>1.7</v>
          </cell>
          <cell r="E98">
            <v>4</v>
          </cell>
          <cell r="F98">
            <v>10</v>
          </cell>
          <cell r="G98">
            <v>15.7</v>
          </cell>
          <cell r="H98">
            <v>5.5</v>
          </cell>
          <cell r="J98">
            <v>12</v>
          </cell>
          <cell r="L98">
            <v>15</v>
          </cell>
          <cell r="M98">
            <v>32.5</v>
          </cell>
          <cell r="N98">
            <v>37.9</v>
          </cell>
          <cell r="P98">
            <v>54</v>
          </cell>
        </row>
        <row r="99">
          <cell r="B99" t="str">
            <v>E022-01-1753/2017</v>
          </cell>
          <cell r="C99" t="str">
            <v>CHEPKIRUI Janet</v>
          </cell>
          <cell r="D99">
            <v>5.2</v>
          </cell>
          <cell r="E99">
            <v>4.5</v>
          </cell>
          <cell r="F99">
            <v>11.3</v>
          </cell>
          <cell r="G99">
            <v>21</v>
          </cell>
          <cell r="I99">
            <v>20</v>
          </cell>
          <cell r="J99">
            <v>20</v>
          </cell>
          <cell r="K99">
            <v>15</v>
          </cell>
          <cell r="M99">
            <v>55</v>
          </cell>
          <cell r="N99">
            <v>64.2</v>
          </cell>
          <cell r="P99">
            <v>85</v>
          </cell>
        </row>
        <row r="100">
          <cell r="B100" t="str">
            <v>E022-01-0736/2017</v>
          </cell>
          <cell r="C100" t="str">
            <v>ESTHER WAMBANI</v>
          </cell>
          <cell r="D100">
            <v>2.7</v>
          </cell>
          <cell r="E100">
            <v>4</v>
          </cell>
          <cell r="F100">
            <v>10.3</v>
          </cell>
          <cell r="G100">
            <v>17</v>
          </cell>
          <cell r="I100">
            <v>8</v>
          </cell>
          <cell r="K100">
            <v>16</v>
          </cell>
          <cell r="L100">
            <v>11</v>
          </cell>
          <cell r="M100">
            <v>35</v>
          </cell>
          <cell r="N100">
            <v>40.799999999999997</v>
          </cell>
          <cell r="P100">
            <v>58</v>
          </cell>
        </row>
        <row r="101">
          <cell r="B101" t="str">
            <v>E022-01-0748/2017</v>
          </cell>
          <cell r="C101" t="str">
            <v>SIMIYU M. MICAH</v>
          </cell>
          <cell r="D101">
            <v>4.3</v>
          </cell>
          <cell r="E101">
            <v>4</v>
          </cell>
          <cell r="F101">
            <v>8.6999999999999993</v>
          </cell>
          <cell r="G101">
            <v>17</v>
          </cell>
          <cell r="H101">
            <v>11.5</v>
          </cell>
          <cell r="I101">
            <v>8</v>
          </cell>
          <cell r="J101">
            <v>11</v>
          </cell>
          <cell r="M101">
            <v>30.5</v>
          </cell>
          <cell r="N101">
            <v>35.6</v>
          </cell>
          <cell r="P101">
            <v>53</v>
          </cell>
        </row>
      </sheetData>
      <sheetData sheetId="13" refreshError="1">
        <row r="17">
          <cell r="B17" t="str">
            <v>E022-01-0113/2018</v>
          </cell>
          <cell r="C17" t="str">
            <v>GITHINJI Victor</v>
          </cell>
          <cell r="D17">
            <v>10</v>
          </cell>
          <cell r="E17">
            <v>8</v>
          </cell>
          <cell r="G17">
            <v>7.3333333333333339</v>
          </cell>
          <cell r="H17">
            <v>8</v>
          </cell>
          <cell r="I17">
            <v>8</v>
          </cell>
          <cell r="J17">
            <v>7</v>
          </cell>
          <cell r="K17">
            <v>7.666666666666667</v>
          </cell>
          <cell r="L17">
            <v>15</v>
          </cell>
          <cell r="M17">
            <v>14</v>
          </cell>
          <cell r="N17">
            <v>10</v>
          </cell>
          <cell r="P17">
            <v>13</v>
          </cell>
          <cell r="R17">
            <v>37</v>
          </cell>
          <cell r="S17">
            <v>52</v>
          </cell>
        </row>
        <row r="18">
          <cell r="B18" t="str">
            <v>E022-01-0278/2018</v>
          </cell>
          <cell r="C18" t="str">
            <v>MENGICH Kipkemei Oliver</v>
          </cell>
          <cell r="D18">
            <v>26</v>
          </cell>
          <cell r="E18">
            <v>18</v>
          </cell>
          <cell r="G18">
            <v>17.666666666666664</v>
          </cell>
          <cell r="H18">
            <v>7</v>
          </cell>
          <cell r="I18">
            <v>6</v>
          </cell>
          <cell r="J18">
            <v>8</v>
          </cell>
          <cell r="K18">
            <v>7</v>
          </cell>
          <cell r="L18">
            <v>24.7</v>
          </cell>
          <cell r="M18">
            <v>26</v>
          </cell>
          <cell r="N18">
            <v>16</v>
          </cell>
          <cell r="P18">
            <v>16</v>
          </cell>
          <cell r="R18">
            <v>58</v>
          </cell>
          <cell r="S18">
            <v>83</v>
          </cell>
        </row>
        <row r="19">
          <cell r="B19" t="str">
            <v>E022-01-0281/2018</v>
          </cell>
          <cell r="C19" t="str">
            <v xml:space="preserve">MATHENGE Joseph Maina </v>
          </cell>
          <cell r="D19">
            <v>20</v>
          </cell>
          <cell r="E19">
            <v>19</v>
          </cell>
          <cell r="G19">
            <v>16.166666666666668</v>
          </cell>
          <cell r="H19">
            <v>7</v>
          </cell>
          <cell r="I19">
            <v>8</v>
          </cell>
          <cell r="J19">
            <v>7</v>
          </cell>
          <cell r="K19">
            <v>7.333333333333333</v>
          </cell>
          <cell r="L19">
            <v>23.5</v>
          </cell>
          <cell r="M19">
            <v>20</v>
          </cell>
          <cell r="O19">
            <v>17</v>
          </cell>
          <cell r="Q19">
            <v>15</v>
          </cell>
          <cell r="R19">
            <v>52</v>
          </cell>
          <cell r="S19">
            <v>76</v>
          </cell>
        </row>
        <row r="20">
          <cell r="B20" t="str">
            <v>E022-01-0479/2018</v>
          </cell>
          <cell r="C20" t="str">
            <v>BETT Kipkorir Morgan</v>
          </cell>
          <cell r="D20">
            <v>5</v>
          </cell>
          <cell r="E20">
            <v>10</v>
          </cell>
          <cell r="G20">
            <v>6.6666666666666661</v>
          </cell>
          <cell r="H20">
            <v>8</v>
          </cell>
          <cell r="I20">
            <v>7</v>
          </cell>
          <cell r="J20">
            <v>7</v>
          </cell>
          <cell r="K20">
            <v>7.333333333333333</v>
          </cell>
          <cell r="L20">
            <v>14</v>
          </cell>
          <cell r="M20">
            <v>21</v>
          </cell>
          <cell r="N20">
            <v>16</v>
          </cell>
          <cell r="P20">
            <v>15</v>
          </cell>
          <cell r="R20">
            <v>52</v>
          </cell>
          <cell r="S20">
            <v>66</v>
          </cell>
        </row>
        <row r="21">
          <cell r="B21" t="str">
            <v>E022-01-0491/2018</v>
          </cell>
          <cell r="C21" t="str">
            <v xml:space="preserve">WAFULA Nickson Wirula </v>
          </cell>
          <cell r="D21">
            <v>1</v>
          </cell>
          <cell r="E21">
            <v>7</v>
          </cell>
          <cell r="G21">
            <v>3.833333333333333</v>
          </cell>
          <cell r="H21">
            <v>7</v>
          </cell>
          <cell r="I21">
            <v>8</v>
          </cell>
          <cell r="J21">
            <v>7</v>
          </cell>
          <cell r="K21">
            <v>7.333333333333333</v>
          </cell>
          <cell r="L21">
            <v>11.2</v>
          </cell>
          <cell r="M21">
            <v>15</v>
          </cell>
          <cell r="N21">
            <v>16</v>
          </cell>
          <cell r="O21">
            <v>5</v>
          </cell>
          <cell r="R21">
            <v>36</v>
          </cell>
          <cell r="S21">
            <v>47</v>
          </cell>
        </row>
        <row r="22">
          <cell r="B22" t="str">
            <v>E022-01-0496/2018</v>
          </cell>
          <cell r="C22" t="str">
            <v xml:space="preserve">WAITHIRA Allan Mucheru </v>
          </cell>
          <cell r="D22">
            <v>16</v>
          </cell>
          <cell r="E22">
            <v>6</v>
          </cell>
          <cell r="G22">
            <v>8.3333333333333321</v>
          </cell>
          <cell r="H22">
            <v>6</v>
          </cell>
          <cell r="I22">
            <v>7</v>
          </cell>
          <cell r="J22">
            <v>8</v>
          </cell>
          <cell r="K22">
            <v>7</v>
          </cell>
          <cell r="L22">
            <v>15.3</v>
          </cell>
          <cell r="M22">
            <v>21</v>
          </cell>
          <cell r="N22">
            <v>16</v>
          </cell>
          <cell r="P22">
            <v>12</v>
          </cell>
          <cell r="R22">
            <v>49</v>
          </cell>
          <cell r="S22">
            <v>64</v>
          </cell>
        </row>
        <row r="23">
          <cell r="B23" t="str">
            <v>E022-01-0762/2018</v>
          </cell>
          <cell r="C23" t="str">
            <v>MBAGA Gyavira Tuzinde</v>
          </cell>
          <cell r="D23">
            <v>12</v>
          </cell>
          <cell r="E23">
            <v>4</v>
          </cell>
          <cell r="G23">
            <v>6.0000000000000009</v>
          </cell>
          <cell r="H23">
            <v>7</v>
          </cell>
          <cell r="I23">
            <v>7</v>
          </cell>
          <cell r="J23">
            <v>7</v>
          </cell>
          <cell r="K23">
            <v>7</v>
          </cell>
          <cell r="L23">
            <v>13</v>
          </cell>
          <cell r="M23">
            <v>9</v>
          </cell>
          <cell r="O23">
            <v>9</v>
          </cell>
          <cell r="P23">
            <v>11</v>
          </cell>
          <cell r="R23">
            <v>29</v>
          </cell>
          <cell r="S23">
            <v>42</v>
          </cell>
        </row>
        <row r="24">
          <cell r="B24" t="str">
            <v>E022-01-1045/2018</v>
          </cell>
          <cell r="C24" t="str">
            <v>MWALUGHO Elijah Masaka</v>
          </cell>
          <cell r="D24">
            <v>19</v>
          </cell>
          <cell r="E24">
            <v>9</v>
          </cell>
          <cell r="G24">
            <v>10.833333333333332</v>
          </cell>
          <cell r="H24">
            <v>6</v>
          </cell>
          <cell r="I24">
            <v>5</v>
          </cell>
          <cell r="J24">
            <v>8</v>
          </cell>
          <cell r="K24">
            <v>6.333333333333333</v>
          </cell>
          <cell r="L24">
            <v>17.2</v>
          </cell>
          <cell r="M24">
            <v>19</v>
          </cell>
          <cell r="O24">
            <v>7</v>
          </cell>
          <cell r="P24">
            <v>8</v>
          </cell>
          <cell r="R24">
            <v>34</v>
          </cell>
          <cell r="S24">
            <v>51</v>
          </cell>
        </row>
        <row r="25">
          <cell r="B25" t="str">
            <v>E022-01-1046/2018</v>
          </cell>
          <cell r="C25" t="str">
            <v>OLOLCHOKI Duncan Mwaniki</v>
          </cell>
          <cell r="D25">
            <v>13</v>
          </cell>
          <cell r="E25">
            <v>3</v>
          </cell>
          <cell r="G25">
            <v>5.8333333333333339</v>
          </cell>
          <cell r="H25">
            <v>7</v>
          </cell>
          <cell r="I25">
            <v>8</v>
          </cell>
          <cell r="J25">
            <v>7</v>
          </cell>
          <cell r="K25">
            <v>7.333333333333333</v>
          </cell>
          <cell r="L25">
            <v>13.2</v>
          </cell>
          <cell r="M25">
            <v>16</v>
          </cell>
          <cell r="N25">
            <v>11</v>
          </cell>
          <cell r="P25">
            <v>6</v>
          </cell>
          <cell r="R25">
            <v>33</v>
          </cell>
          <cell r="S25">
            <v>46</v>
          </cell>
        </row>
        <row r="26">
          <cell r="B26" t="str">
            <v>E022-01-1047/2018</v>
          </cell>
          <cell r="C26" t="str">
            <v>WACHIRA Maurice Mwangi</v>
          </cell>
          <cell r="D26">
            <v>7</v>
          </cell>
          <cell r="E26">
            <v>7</v>
          </cell>
          <cell r="G26">
            <v>5.8333333333333321</v>
          </cell>
          <cell r="H26">
            <v>7</v>
          </cell>
          <cell r="I26">
            <v>7</v>
          </cell>
          <cell r="J26">
            <v>6</v>
          </cell>
          <cell r="K26">
            <v>6.666666666666667</v>
          </cell>
          <cell r="L26">
            <v>12.5</v>
          </cell>
          <cell r="M26">
            <v>20</v>
          </cell>
          <cell r="N26">
            <v>6</v>
          </cell>
          <cell r="Q26">
            <v>10</v>
          </cell>
          <cell r="R26">
            <v>36</v>
          </cell>
          <cell r="S26">
            <v>49</v>
          </cell>
        </row>
        <row r="27">
          <cell r="B27" t="str">
            <v>E022-01-1048/2018</v>
          </cell>
          <cell r="C27" t="str">
            <v>SESAT Kiprop Ian</v>
          </cell>
          <cell r="D27">
            <v>25</v>
          </cell>
          <cell r="E27">
            <v>7</v>
          </cell>
          <cell r="G27">
            <v>11.833333333333334</v>
          </cell>
          <cell r="H27">
            <v>7</v>
          </cell>
          <cell r="I27">
            <v>5</v>
          </cell>
          <cell r="J27">
            <v>8</v>
          </cell>
          <cell r="K27">
            <v>6.666666666666667</v>
          </cell>
          <cell r="L27">
            <v>18.5</v>
          </cell>
          <cell r="M27">
            <v>13</v>
          </cell>
          <cell r="N27">
            <v>17</v>
          </cell>
          <cell r="O27">
            <v>8</v>
          </cell>
          <cell r="R27">
            <v>38</v>
          </cell>
          <cell r="S27">
            <v>57</v>
          </cell>
        </row>
        <row r="28">
          <cell r="B28" t="str">
            <v>E022-01-1049/2018</v>
          </cell>
          <cell r="C28" t="str">
            <v>MUTHIANI Albert Mwenga</v>
          </cell>
          <cell r="D28">
            <v>17</v>
          </cell>
          <cell r="E28">
            <v>8</v>
          </cell>
          <cell r="G28">
            <v>9.6666666666666661</v>
          </cell>
          <cell r="H28">
            <v>7</v>
          </cell>
          <cell r="I28">
            <v>8</v>
          </cell>
          <cell r="J28">
            <v>8</v>
          </cell>
          <cell r="K28">
            <v>7.666666666666667</v>
          </cell>
          <cell r="L28">
            <v>17.3</v>
          </cell>
          <cell r="M28">
            <v>13</v>
          </cell>
          <cell r="N28">
            <v>18</v>
          </cell>
          <cell r="O28">
            <v>5</v>
          </cell>
          <cell r="R28">
            <v>36</v>
          </cell>
          <cell r="S28">
            <v>53</v>
          </cell>
        </row>
        <row r="29">
          <cell r="B29" t="str">
            <v>E022-01-1051/2018</v>
          </cell>
          <cell r="C29" t="str">
            <v>MWANGI Angela Wakarura</v>
          </cell>
          <cell r="D29">
            <v>3</v>
          </cell>
          <cell r="E29">
            <v>15</v>
          </cell>
          <cell r="G29">
            <v>8.5</v>
          </cell>
          <cell r="H29">
            <v>7</v>
          </cell>
          <cell r="I29">
            <v>7</v>
          </cell>
          <cell r="J29">
            <v>7</v>
          </cell>
          <cell r="K29">
            <v>7</v>
          </cell>
          <cell r="L29">
            <v>15.5</v>
          </cell>
          <cell r="M29">
            <v>20</v>
          </cell>
          <cell r="N29">
            <v>16</v>
          </cell>
          <cell r="O29">
            <v>16</v>
          </cell>
          <cell r="R29">
            <v>52</v>
          </cell>
          <cell r="S29">
            <v>68</v>
          </cell>
        </row>
        <row r="30">
          <cell r="B30" t="str">
            <v>E022-01-1052/2018</v>
          </cell>
          <cell r="C30" t="str">
            <v>CHEPKIRUI Brillian</v>
          </cell>
          <cell r="D30">
            <v>5</v>
          </cell>
          <cell r="E30">
            <v>11</v>
          </cell>
          <cell r="G30">
            <v>7.166666666666667</v>
          </cell>
          <cell r="H30">
            <v>7</v>
          </cell>
          <cell r="I30">
            <v>5</v>
          </cell>
          <cell r="J30">
            <v>8</v>
          </cell>
          <cell r="K30">
            <v>6.666666666666667</v>
          </cell>
          <cell r="L30">
            <v>13.8</v>
          </cell>
          <cell r="M30">
            <v>11</v>
          </cell>
          <cell r="N30">
            <v>9</v>
          </cell>
          <cell r="Q30">
            <v>7</v>
          </cell>
          <cell r="R30">
            <v>27</v>
          </cell>
          <cell r="S30">
            <v>41</v>
          </cell>
        </row>
        <row r="31">
          <cell r="B31" t="str">
            <v>E022-01-1053/2018</v>
          </cell>
          <cell r="C31" t="str">
            <v>MUCHIRI Dan Munene</v>
          </cell>
          <cell r="D31">
            <v>11</v>
          </cell>
          <cell r="E31">
            <v>13</v>
          </cell>
          <cell r="G31">
            <v>10.166666666666666</v>
          </cell>
          <cell r="H31">
            <v>5</v>
          </cell>
          <cell r="I31">
            <v>8</v>
          </cell>
          <cell r="J31">
            <v>7</v>
          </cell>
          <cell r="K31">
            <v>6.666666666666667</v>
          </cell>
          <cell r="L31">
            <v>16.8</v>
          </cell>
          <cell r="M31">
            <v>16</v>
          </cell>
          <cell r="O31">
            <v>16</v>
          </cell>
          <cell r="Q31">
            <v>17</v>
          </cell>
          <cell r="R31">
            <v>49</v>
          </cell>
          <cell r="S31">
            <v>66</v>
          </cell>
        </row>
        <row r="32">
          <cell r="B32" t="str">
            <v>E022-01-1054/2018</v>
          </cell>
          <cell r="C32" t="str">
            <v>MUTEGI Munene Fredrick</v>
          </cell>
          <cell r="D32">
            <v>7</v>
          </cell>
          <cell r="E32">
            <v>11</v>
          </cell>
          <cell r="G32">
            <v>7.8333333333333339</v>
          </cell>
          <cell r="H32">
            <v>8</v>
          </cell>
          <cell r="I32">
            <v>7</v>
          </cell>
          <cell r="J32">
            <v>7</v>
          </cell>
          <cell r="K32">
            <v>7.333333333333333</v>
          </cell>
          <cell r="L32">
            <v>15.2</v>
          </cell>
          <cell r="M32">
            <v>11</v>
          </cell>
          <cell r="N32">
            <v>6</v>
          </cell>
          <cell r="P32">
            <v>4</v>
          </cell>
          <cell r="R32">
            <v>21</v>
          </cell>
          <cell r="S32">
            <v>36</v>
          </cell>
        </row>
        <row r="33">
          <cell r="B33" t="str">
            <v>E022-01-1055/2018</v>
          </cell>
          <cell r="C33" t="str">
            <v>MAINA Josphat Macharia</v>
          </cell>
          <cell r="D33">
            <v>7</v>
          </cell>
          <cell r="E33">
            <v>10</v>
          </cell>
          <cell r="G33">
            <v>7.3333333333333339</v>
          </cell>
          <cell r="H33">
            <v>7</v>
          </cell>
          <cell r="I33">
            <v>7</v>
          </cell>
          <cell r="J33">
            <v>7</v>
          </cell>
          <cell r="K33">
            <v>7</v>
          </cell>
          <cell r="L33">
            <v>14.3</v>
          </cell>
          <cell r="M33">
            <v>17</v>
          </cell>
          <cell r="O33">
            <v>8</v>
          </cell>
          <cell r="Q33">
            <v>10</v>
          </cell>
          <cell r="R33">
            <v>35</v>
          </cell>
          <cell r="S33">
            <v>49</v>
          </cell>
        </row>
        <row r="34">
          <cell r="B34" t="str">
            <v>E022-01-1056/2018</v>
          </cell>
          <cell r="C34" t="str">
            <v>SHIBIRITI Calvine Mwanzi</v>
          </cell>
          <cell r="D34">
            <v>16</v>
          </cell>
          <cell r="E34">
            <v>18</v>
          </cell>
          <cell r="G34">
            <v>14.333333333333334</v>
          </cell>
          <cell r="H34">
            <v>7</v>
          </cell>
          <cell r="I34">
            <v>7</v>
          </cell>
          <cell r="J34">
            <v>7</v>
          </cell>
          <cell r="K34">
            <v>7</v>
          </cell>
          <cell r="L34">
            <v>21.3</v>
          </cell>
          <cell r="M34">
            <v>17</v>
          </cell>
          <cell r="O34">
            <v>13</v>
          </cell>
          <cell r="Q34">
            <v>10</v>
          </cell>
          <cell r="R34">
            <v>40</v>
          </cell>
          <cell r="S34">
            <v>61</v>
          </cell>
        </row>
        <row r="35">
          <cell r="B35" t="str">
            <v>E022-01-1057/2018</v>
          </cell>
          <cell r="C35" t="str">
            <v>ANITA HEATHER C</v>
          </cell>
          <cell r="D35">
            <v>4</v>
          </cell>
          <cell r="E35">
            <v>8</v>
          </cell>
          <cell r="G35">
            <v>5.333333333333333</v>
          </cell>
          <cell r="H35">
            <v>7</v>
          </cell>
          <cell r="I35">
            <v>7</v>
          </cell>
          <cell r="J35">
            <v>7</v>
          </cell>
          <cell r="K35">
            <v>7</v>
          </cell>
          <cell r="L35">
            <v>12.3</v>
          </cell>
          <cell r="M35">
            <v>16</v>
          </cell>
          <cell r="N35">
            <v>16</v>
          </cell>
          <cell r="O35">
            <v>14</v>
          </cell>
          <cell r="R35">
            <v>46</v>
          </cell>
          <cell r="S35">
            <v>58</v>
          </cell>
        </row>
        <row r="36">
          <cell r="B36" t="str">
            <v>E022-01-1059/2018</v>
          </cell>
          <cell r="C36" t="str">
            <v>CHEGE Gladwell Nyambura</v>
          </cell>
          <cell r="D36">
            <v>9</v>
          </cell>
          <cell r="E36">
            <v>9</v>
          </cell>
          <cell r="G36">
            <v>7.5</v>
          </cell>
          <cell r="H36">
            <v>7</v>
          </cell>
          <cell r="I36">
            <v>7</v>
          </cell>
          <cell r="J36">
            <v>8</v>
          </cell>
          <cell r="K36">
            <v>7.333333333333333</v>
          </cell>
          <cell r="L36">
            <v>14.8</v>
          </cell>
          <cell r="M36">
            <v>19</v>
          </cell>
          <cell r="N36">
            <v>17</v>
          </cell>
          <cell r="O36">
            <v>8</v>
          </cell>
          <cell r="R36">
            <v>44</v>
          </cell>
          <cell r="S36">
            <v>59</v>
          </cell>
        </row>
        <row r="37">
          <cell r="B37" t="str">
            <v>E022-01-1060/2018</v>
          </cell>
          <cell r="C37" t="str">
            <v>MURIUKI Brian Gacheru</v>
          </cell>
          <cell r="D37">
            <v>22</v>
          </cell>
          <cell r="E37">
            <v>8</v>
          </cell>
          <cell r="G37">
            <v>11.333333333333332</v>
          </cell>
          <cell r="H37">
            <v>6</v>
          </cell>
          <cell r="I37">
            <v>7</v>
          </cell>
          <cell r="J37">
            <v>8</v>
          </cell>
          <cell r="K37">
            <v>7</v>
          </cell>
          <cell r="L37">
            <v>18.3</v>
          </cell>
          <cell r="M37">
            <v>15</v>
          </cell>
          <cell r="O37">
            <v>20</v>
          </cell>
          <cell r="Q37">
            <v>16</v>
          </cell>
          <cell r="R37">
            <v>51</v>
          </cell>
          <cell r="S37">
            <v>69</v>
          </cell>
        </row>
        <row r="38">
          <cell r="B38" t="str">
            <v>E022-01-1061/2018</v>
          </cell>
          <cell r="C38" t="str">
            <v>MOHAMMAD ALI MBARAK</v>
          </cell>
          <cell r="D38">
            <v>15</v>
          </cell>
          <cell r="E38">
            <v>12</v>
          </cell>
          <cell r="G38">
            <v>11</v>
          </cell>
          <cell r="H38">
            <v>6</v>
          </cell>
          <cell r="I38">
            <v>6</v>
          </cell>
          <cell r="J38">
            <v>7</v>
          </cell>
          <cell r="K38">
            <v>6.333333333333333</v>
          </cell>
          <cell r="L38">
            <v>17.3</v>
          </cell>
          <cell r="M38">
            <v>23</v>
          </cell>
          <cell r="O38">
            <v>17</v>
          </cell>
          <cell r="P38">
            <v>11</v>
          </cell>
          <cell r="R38">
            <v>51</v>
          </cell>
          <cell r="S38">
            <v>68</v>
          </cell>
        </row>
        <row r="39">
          <cell r="B39" t="str">
            <v>E022-01-1063/2018</v>
          </cell>
          <cell r="C39" t="str">
            <v>MBURUGU Frankline Mutuma</v>
          </cell>
          <cell r="D39">
            <v>5</v>
          </cell>
          <cell r="E39">
            <v>11</v>
          </cell>
          <cell r="G39">
            <v>7.166666666666667</v>
          </cell>
          <cell r="H39">
            <v>7</v>
          </cell>
          <cell r="I39">
            <v>6</v>
          </cell>
          <cell r="J39">
            <v>6</v>
          </cell>
          <cell r="K39">
            <v>6.333333333333333</v>
          </cell>
          <cell r="L39">
            <v>13.5</v>
          </cell>
          <cell r="M39">
            <v>11</v>
          </cell>
          <cell r="N39">
            <v>9</v>
          </cell>
          <cell r="O39">
            <v>6</v>
          </cell>
          <cell r="R39">
            <v>26</v>
          </cell>
          <cell r="S39">
            <v>40</v>
          </cell>
        </row>
        <row r="40">
          <cell r="B40" t="str">
            <v>E022-01-1064/2018</v>
          </cell>
          <cell r="C40" t="str">
            <v>MUTHEE Amos Munene</v>
          </cell>
          <cell r="D40">
            <v>22</v>
          </cell>
          <cell r="E40">
            <v>16</v>
          </cell>
          <cell r="G40">
            <v>15.333333333333332</v>
          </cell>
          <cell r="H40">
            <v>10</v>
          </cell>
          <cell r="I40">
            <v>10</v>
          </cell>
          <cell r="J40">
            <v>10</v>
          </cell>
          <cell r="K40">
            <v>10</v>
          </cell>
          <cell r="L40">
            <v>25.3</v>
          </cell>
          <cell r="M40">
            <v>15</v>
          </cell>
          <cell r="N40">
            <v>14</v>
          </cell>
          <cell r="P40">
            <v>15</v>
          </cell>
          <cell r="R40">
            <v>44</v>
          </cell>
          <cell r="S40">
            <v>69</v>
          </cell>
        </row>
        <row r="41">
          <cell r="B41" t="str">
            <v>E022-01-1065/2018</v>
          </cell>
          <cell r="C41" t="str">
            <v>MACHARIA Paul Muchogo</v>
          </cell>
          <cell r="D41">
            <v>13</v>
          </cell>
          <cell r="E41">
            <v>17</v>
          </cell>
          <cell r="G41">
            <v>12.833333333333332</v>
          </cell>
          <cell r="H41">
            <v>9</v>
          </cell>
          <cell r="I41">
            <v>8</v>
          </cell>
          <cell r="J41">
            <v>7</v>
          </cell>
          <cell r="K41">
            <v>8</v>
          </cell>
          <cell r="L41">
            <v>20.8</v>
          </cell>
          <cell r="M41">
            <v>24</v>
          </cell>
          <cell r="N41">
            <v>16</v>
          </cell>
          <cell r="O41">
            <v>19</v>
          </cell>
          <cell r="R41">
            <v>59</v>
          </cell>
          <cell r="S41">
            <v>80</v>
          </cell>
        </row>
        <row r="42">
          <cell r="B42" t="str">
            <v>E022-01-1066/2018</v>
          </cell>
          <cell r="C42" t="str">
            <v>MUTURI Lorna Muthoni</v>
          </cell>
          <cell r="D42">
            <v>14</v>
          </cell>
          <cell r="E42">
            <v>17</v>
          </cell>
          <cell r="G42">
            <v>13.166666666666666</v>
          </cell>
          <cell r="H42">
            <v>9</v>
          </cell>
          <cell r="I42">
            <v>8</v>
          </cell>
          <cell r="J42">
            <v>7</v>
          </cell>
          <cell r="K42">
            <v>8</v>
          </cell>
          <cell r="L42">
            <v>21.2</v>
          </cell>
          <cell r="M42">
            <v>26</v>
          </cell>
          <cell r="N42">
            <v>15</v>
          </cell>
          <cell r="O42">
            <v>19</v>
          </cell>
          <cell r="R42">
            <v>60</v>
          </cell>
          <cell r="S42">
            <v>81</v>
          </cell>
        </row>
        <row r="43">
          <cell r="B43" t="str">
            <v>E022-01-1067/2018</v>
          </cell>
          <cell r="C43" t="str">
            <v>ONGAYO Aswan Abishai</v>
          </cell>
          <cell r="D43">
            <v>15</v>
          </cell>
          <cell r="E43">
            <v>8</v>
          </cell>
          <cell r="G43">
            <v>9</v>
          </cell>
          <cell r="H43">
            <v>7</v>
          </cell>
          <cell r="I43">
            <v>7</v>
          </cell>
          <cell r="J43">
            <v>7</v>
          </cell>
          <cell r="K43">
            <v>7</v>
          </cell>
          <cell r="L43">
            <v>16</v>
          </cell>
          <cell r="M43">
            <v>22</v>
          </cell>
          <cell r="N43">
            <v>14</v>
          </cell>
          <cell r="P43">
            <v>13</v>
          </cell>
          <cell r="R43">
            <v>49</v>
          </cell>
          <cell r="S43">
            <v>65</v>
          </cell>
        </row>
        <row r="44">
          <cell r="B44" t="str">
            <v>E022-01-1068/2018</v>
          </cell>
          <cell r="C44" t="str">
            <v>GITHINJI Anthony Kanogo</v>
          </cell>
          <cell r="D44">
            <v>7</v>
          </cell>
          <cell r="E44">
            <v>7</v>
          </cell>
          <cell r="G44">
            <v>5.8333333333333321</v>
          </cell>
          <cell r="H44">
            <v>7</v>
          </cell>
          <cell r="I44">
            <v>8</v>
          </cell>
          <cell r="J44">
            <v>8</v>
          </cell>
          <cell r="K44">
            <v>7.666666666666667</v>
          </cell>
          <cell r="L44">
            <v>13.5</v>
          </cell>
          <cell r="M44">
            <v>18</v>
          </cell>
          <cell r="N44">
            <v>9</v>
          </cell>
          <cell r="Q44">
            <v>4</v>
          </cell>
          <cell r="R44">
            <v>31</v>
          </cell>
          <cell r="S44">
            <v>45</v>
          </cell>
        </row>
        <row r="45">
          <cell r="B45" t="str">
            <v>E022-01-1069/2018</v>
          </cell>
          <cell r="C45" t="str">
            <v>MUKURI Ephantus Muturi</v>
          </cell>
          <cell r="D45">
            <v>8</v>
          </cell>
          <cell r="E45">
            <v>18</v>
          </cell>
          <cell r="G45">
            <v>11.666666666666668</v>
          </cell>
          <cell r="H45">
            <v>7</v>
          </cell>
          <cell r="I45">
            <v>6</v>
          </cell>
          <cell r="J45">
            <v>6</v>
          </cell>
          <cell r="K45">
            <v>6.333333333333333</v>
          </cell>
          <cell r="L45">
            <v>18</v>
          </cell>
          <cell r="M45">
            <v>12</v>
          </cell>
          <cell r="N45">
            <v>10</v>
          </cell>
          <cell r="Q45">
            <v>14</v>
          </cell>
          <cell r="R45">
            <v>36</v>
          </cell>
          <cell r="S45">
            <v>54</v>
          </cell>
        </row>
        <row r="46">
          <cell r="B46" t="str">
            <v>E022-01-1070/2018</v>
          </cell>
          <cell r="C46" t="str">
            <v>BRIAN Festus</v>
          </cell>
          <cell r="D46">
            <v>6</v>
          </cell>
          <cell r="E46">
            <v>16</v>
          </cell>
          <cell r="G46">
            <v>10</v>
          </cell>
          <cell r="H46">
            <v>6</v>
          </cell>
          <cell r="I46">
            <v>8</v>
          </cell>
          <cell r="J46">
            <v>8</v>
          </cell>
          <cell r="K46">
            <v>7.333333333333333</v>
          </cell>
          <cell r="L46">
            <v>17.3</v>
          </cell>
          <cell r="M46">
            <v>19</v>
          </cell>
          <cell r="O46">
            <v>15</v>
          </cell>
          <cell r="P46">
            <v>13</v>
          </cell>
          <cell r="R46">
            <v>47</v>
          </cell>
          <cell r="S46">
            <v>64</v>
          </cell>
        </row>
        <row r="47">
          <cell r="B47" t="str">
            <v>E022-01-1071/2018</v>
          </cell>
          <cell r="C47" t="str">
            <v>GATHITU Benson Githutha</v>
          </cell>
          <cell r="D47">
            <v>27</v>
          </cell>
          <cell r="E47">
            <v>13</v>
          </cell>
          <cell r="G47">
            <v>15.5</v>
          </cell>
          <cell r="H47">
            <v>7</v>
          </cell>
          <cell r="I47">
            <v>7</v>
          </cell>
          <cell r="J47">
            <v>7</v>
          </cell>
          <cell r="K47">
            <v>7</v>
          </cell>
          <cell r="L47">
            <v>22.5</v>
          </cell>
          <cell r="M47">
            <v>13</v>
          </cell>
          <cell r="N47">
            <v>17</v>
          </cell>
          <cell r="Q47">
            <v>5</v>
          </cell>
          <cell r="R47">
            <v>35</v>
          </cell>
          <cell r="S47">
            <v>58</v>
          </cell>
        </row>
        <row r="48">
          <cell r="B48" t="str">
            <v>E022-01-1072/2018</v>
          </cell>
          <cell r="C48" t="str">
            <v>MESSI Joseph Mbayi</v>
          </cell>
          <cell r="D48">
            <v>11</v>
          </cell>
          <cell r="E48">
            <v>8</v>
          </cell>
          <cell r="G48">
            <v>7.6666666666666661</v>
          </cell>
          <cell r="H48">
            <v>8</v>
          </cell>
          <cell r="I48">
            <v>8</v>
          </cell>
          <cell r="J48">
            <v>8</v>
          </cell>
          <cell r="K48">
            <v>8</v>
          </cell>
          <cell r="L48">
            <v>15.7</v>
          </cell>
          <cell r="M48">
            <v>18</v>
          </cell>
          <cell r="N48">
            <v>11</v>
          </cell>
          <cell r="P48">
            <v>13</v>
          </cell>
          <cell r="R48">
            <v>42</v>
          </cell>
          <cell r="S48">
            <v>58</v>
          </cell>
        </row>
        <row r="49">
          <cell r="B49" t="str">
            <v>E022-01-1073/2018</v>
          </cell>
          <cell r="C49" t="str">
            <v>OCHAKO Mercyline Buyaki</v>
          </cell>
          <cell r="D49">
            <v>8</v>
          </cell>
          <cell r="E49">
            <v>8</v>
          </cell>
          <cell r="G49">
            <v>6.6666666666666679</v>
          </cell>
          <cell r="H49">
            <v>7</v>
          </cell>
          <cell r="I49">
            <v>7</v>
          </cell>
          <cell r="J49">
            <v>7</v>
          </cell>
          <cell r="K49">
            <v>7</v>
          </cell>
          <cell r="L49">
            <v>13.7</v>
          </cell>
          <cell r="M49">
            <v>21</v>
          </cell>
          <cell r="N49">
            <v>12</v>
          </cell>
          <cell r="P49">
            <v>12</v>
          </cell>
          <cell r="R49">
            <v>45</v>
          </cell>
          <cell r="S49">
            <v>59</v>
          </cell>
        </row>
        <row r="50">
          <cell r="B50" t="str">
            <v>E022-01-1074/2018</v>
          </cell>
          <cell r="C50" t="str">
            <v>SHANZA Allan Ogude</v>
          </cell>
          <cell r="D50">
            <v>8</v>
          </cell>
          <cell r="E50">
            <v>5</v>
          </cell>
          <cell r="G50">
            <v>5.1666666666666661</v>
          </cell>
          <cell r="H50">
            <v>5</v>
          </cell>
          <cell r="I50">
            <v>6</v>
          </cell>
          <cell r="J50">
            <v>7</v>
          </cell>
          <cell r="K50">
            <v>6</v>
          </cell>
          <cell r="L50">
            <v>11.2</v>
          </cell>
          <cell r="M50">
            <v>22</v>
          </cell>
          <cell r="N50">
            <v>15</v>
          </cell>
          <cell r="P50">
            <v>15</v>
          </cell>
          <cell r="R50">
            <v>52</v>
          </cell>
          <cell r="S50">
            <v>63</v>
          </cell>
        </row>
        <row r="51">
          <cell r="B51" t="str">
            <v>E022-01-1075/2018</v>
          </cell>
          <cell r="C51" t="str">
            <v>KIPTOO Brian</v>
          </cell>
          <cell r="D51">
            <v>10</v>
          </cell>
          <cell r="E51">
            <v>6</v>
          </cell>
          <cell r="G51">
            <v>6.333333333333333</v>
          </cell>
          <cell r="H51">
            <v>8</v>
          </cell>
          <cell r="I51">
            <v>8</v>
          </cell>
          <cell r="J51">
            <v>7</v>
          </cell>
          <cell r="K51">
            <v>7.666666666666667</v>
          </cell>
          <cell r="L51">
            <v>14</v>
          </cell>
          <cell r="M51">
            <v>10</v>
          </cell>
          <cell r="N51">
            <v>10</v>
          </cell>
          <cell r="P51">
            <v>11</v>
          </cell>
          <cell r="R51">
            <v>31</v>
          </cell>
          <cell r="S51">
            <v>45</v>
          </cell>
        </row>
        <row r="52">
          <cell r="B52" t="str">
            <v>E022-01-1076/2018</v>
          </cell>
          <cell r="C52" t="str">
            <v>KIPKURUI Franklyn</v>
          </cell>
          <cell r="D52">
            <v>18</v>
          </cell>
          <cell r="E52">
            <v>11</v>
          </cell>
          <cell r="G52">
            <v>11.5</v>
          </cell>
          <cell r="H52">
            <v>8</v>
          </cell>
          <cell r="I52">
            <v>6</v>
          </cell>
          <cell r="J52">
            <v>6</v>
          </cell>
          <cell r="K52">
            <v>6.666666666666667</v>
          </cell>
          <cell r="L52">
            <v>18.2</v>
          </cell>
          <cell r="M52">
            <v>22</v>
          </cell>
          <cell r="N52">
            <v>15</v>
          </cell>
          <cell r="P52">
            <v>9</v>
          </cell>
          <cell r="R52">
            <v>46</v>
          </cell>
          <cell r="S52">
            <v>64</v>
          </cell>
        </row>
        <row r="53">
          <cell r="B53" t="str">
            <v>E022-01-1077/2018</v>
          </cell>
          <cell r="C53" t="str">
            <v>NG'ANG'A Francis Ngugi</v>
          </cell>
          <cell r="D53">
            <v>7</v>
          </cell>
          <cell r="E53">
            <v>9</v>
          </cell>
          <cell r="G53">
            <v>6.8333333333333339</v>
          </cell>
          <cell r="H53">
            <v>7</v>
          </cell>
          <cell r="I53">
            <v>5</v>
          </cell>
          <cell r="J53">
            <v>8</v>
          </cell>
          <cell r="K53">
            <v>6.666666666666667</v>
          </cell>
          <cell r="L53">
            <v>13.5</v>
          </cell>
          <cell r="M53">
            <v>12</v>
          </cell>
          <cell r="N53">
            <v>8</v>
          </cell>
          <cell r="P53">
            <v>10</v>
          </cell>
          <cell r="R53">
            <v>30</v>
          </cell>
          <cell r="S53">
            <v>44</v>
          </cell>
        </row>
        <row r="54">
          <cell r="B54" t="str">
            <v>E022-01-1078/2018</v>
          </cell>
          <cell r="C54" t="str">
            <v>NJUGUNA Claire Wambui</v>
          </cell>
          <cell r="D54">
            <v>10</v>
          </cell>
          <cell r="E54">
            <v>4</v>
          </cell>
          <cell r="G54">
            <v>5.333333333333333</v>
          </cell>
          <cell r="H54">
            <v>6</v>
          </cell>
          <cell r="I54">
            <v>5</v>
          </cell>
          <cell r="J54">
            <v>6</v>
          </cell>
          <cell r="K54">
            <v>5.666666666666667</v>
          </cell>
          <cell r="L54">
            <v>11</v>
          </cell>
          <cell r="M54">
            <v>21</v>
          </cell>
          <cell r="N54">
            <v>16</v>
          </cell>
          <cell r="P54">
            <v>9</v>
          </cell>
          <cell r="R54">
            <v>46</v>
          </cell>
          <cell r="S54">
            <v>57</v>
          </cell>
        </row>
        <row r="55">
          <cell r="B55" t="str">
            <v>E022-01-1079/2018</v>
          </cell>
          <cell r="C55" t="str">
            <v>MUKIRI Ian Ndungu</v>
          </cell>
          <cell r="D55">
            <v>17</v>
          </cell>
          <cell r="E55">
            <v>7</v>
          </cell>
          <cell r="G55">
            <v>9.1666666666666661</v>
          </cell>
          <cell r="H55">
            <v>7</v>
          </cell>
          <cell r="I55">
            <v>6</v>
          </cell>
          <cell r="J55">
            <v>6</v>
          </cell>
          <cell r="K55">
            <v>6.333333333333333</v>
          </cell>
          <cell r="L55">
            <v>15.5</v>
          </cell>
          <cell r="M55">
            <v>20</v>
          </cell>
          <cell r="O55">
            <v>13</v>
          </cell>
          <cell r="P55">
            <v>16</v>
          </cell>
          <cell r="R55">
            <v>49</v>
          </cell>
          <cell r="S55">
            <v>65</v>
          </cell>
        </row>
        <row r="56">
          <cell r="B56" t="str">
            <v>E022-01-1080/2018</v>
          </cell>
          <cell r="C56" t="str">
            <v>KIPYEGON Mark</v>
          </cell>
          <cell r="D56">
            <v>12</v>
          </cell>
          <cell r="E56">
            <v>2</v>
          </cell>
          <cell r="G56">
            <v>5</v>
          </cell>
          <cell r="H56">
            <v>7</v>
          </cell>
          <cell r="I56">
            <v>5</v>
          </cell>
          <cell r="J56">
            <v>6</v>
          </cell>
          <cell r="K56">
            <v>6</v>
          </cell>
          <cell r="L56">
            <v>11</v>
          </cell>
          <cell r="M56">
            <v>8</v>
          </cell>
          <cell r="O56">
            <v>6</v>
          </cell>
          <cell r="P56">
            <v>8</v>
          </cell>
          <cell r="R56">
            <v>22</v>
          </cell>
          <cell r="S56">
            <v>33</v>
          </cell>
        </row>
        <row r="57">
          <cell r="B57" t="str">
            <v>E022-01-1081/2018</v>
          </cell>
          <cell r="C57" t="str">
            <v>KIOGORA Ntinyari Esther</v>
          </cell>
          <cell r="D57">
            <v>15</v>
          </cell>
          <cell r="E57">
            <v>10</v>
          </cell>
          <cell r="G57">
            <v>10</v>
          </cell>
          <cell r="H57">
            <v>6</v>
          </cell>
          <cell r="I57">
            <v>7</v>
          </cell>
          <cell r="J57">
            <v>8</v>
          </cell>
          <cell r="K57">
            <v>7</v>
          </cell>
          <cell r="L57">
            <v>17</v>
          </cell>
          <cell r="M57">
            <v>18</v>
          </cell>
          <cell r="N57">
            <v>11</v>
          </cell>
          <cell r="Q57">
            <v>10</v>
          </cell>
          <cell r="R57">
            <v>39</v>
          </cell>
          <cell r="S57">
            <v>56</v>
          </cell>
        </row>
        <row r="58">
          <cell r="B58" t="str">
            <v>E022-01-1082/2018</v>
          </cell>
          <cell r="C58" t="str">
            <v>MARIMBET Kevin Pere</v>
          </cell>
          <cell r="D58">
            <v>26</v>
          </cell>
          <cell r="E58">
            <v>12</v>
          </cell>
          <cell r="G58">
            <v>14.666666666666668</v>
          </cell>
          <cell r="H58">
            <v>8</v>
          </cell>
          <cell r="I58">
            <v>7</v>
          </cell>
          <cell r="J58">
            <v>6</v>
          </cell>
          <cell r="K58">
            <v>7</v>
          </cell>
          <cell r="L58">
            <v>21.7</v>
          </cell>
          <cell r="M58">
            <v>21</v>
          </cell>
          <cell r="O58">
            <v>20</v>
          </cell>
          <cell r="Q58">
            <v>16</v>
          </cell>
          <cell r="R58">
            <v>57</v>
          </cell>
          <cell r="S58">
            <v>79</v>
          </cell>
        </row>
        <row r="59">
          <cell r="B59" t="str">
            <v>E022-01-1083/2018</v>
          </cell>
          <cell r="C59" t="str">
            <v>ACHIENG Felix Ouma</v>
          </cell>
          <cell r="D59">
            <v>18</v>
          </cell>
          <cell r="E59">
            <v>4</v>
          </cell>
          <cell r="G59">
            <v>8</v>
          </cell>
          <cell r="H59">
            <v>8</v>
          </cell>
          <cell r="I59">
            <v>8</v>
          </cell>
          <cell r="J59">
            <v>8</v>
          </cell>
          <cell r="K59">
            <v>8</v>
          </cell>
          <cell r="L59">
            <v>16</v>
          </cell>
          <cell r="M59">
            <v>16</v>
          </cell>
          <cell r="N59">
            <v>13</v>
          </cell>
          <cell r="O59">
            <v>11</v>
          </cell>
          <cell r="R59">
            <v>40</v>
          </cell>
          <cell r="S59">
            <v>56</v>
          </cell>
        </row>
        <row r="60">
          <cell r="B60" t="str">
            <v>E022-01-1084/2018</v>
          </cell>
          <cell r="C60" t="str">
            <v>KIPLAGAT Kipkosgei Titus</v>
          </cell>
          <cell r="D60">
            <v>19</v>
          </cell>
          <cell r="E60">
            <v>12</v>
          </cell>
          <cell r="G60">
            <v>12.333333333333334</v>
          </cell>
          <cell r="H60">
            <v>7</v>
          </cell>
          <cell r="I60">
            <v>6</v>
          </cell>
          <cell r="J60">
            <v>8</v>
          </cell>
          <cell r="K60">
            <v>7</v>
          </cell>
          <cell r="L60">
            <v>19.3</v>
          </cell>
          <cell r="M60">
            <v>20</v>
          </cell>
          <cell r="N60">
            <v>14</v>
          </cell>
          <cell r="P60">
            <v>14</v>
          </cell>
          <cell r="R60">
            <v>48</v>
          </cell>
          <cell r="S60">
            <v>67</v>
          </cell>
        </row>
        <row r="61">
          <cell r="B61" t="str">
            <v>E022-01-1085/2018</v>
          </cell>
          <cell r="C61" t="str">
            <v>MBUGUA Joseph Kiarie</v>
          </cell>
          <cell r="D61">
            <v>0</v>
          </cell>
          <cell r="E61">
            <v>2</v>
          </cell>
          <cell r="G61">
            <v>1</v>
          </cell>
          <cell r="H61">
            <v>5</v>
          </cell>
          <cell r="I61">
            <v>5</v>
          </cell>
          <cell r="J61">
            <v>6</v>
          </cell>
          <cell r="K61">
            <v>5.333333333333333</v>
          </cell>
          <cell r="L61">
            <v>6.3</v>
          </cell>
          <cell r="M61">
            <v>20</v>
          </cell>
          <cell r="N61">
            <v>14</v>
          </cell>
          <cell r="O61">
            <v>6</v>
          </cell>
          <cell r="R61">
            <v>40</v>
          </cell>
          <cell r="S61">
            <v>46</v>
          </cell>
        </row>
        <row r="62">
          <cell r="B62" t="str">
            <v>E022-01-1086/2018</v>
          </cell>
          <cell r="C62" t="str">
            <v>MWAGHADI Brian Nelson</v>
          </cell>
          <cell r="D62">
            <v>9</v>
          </cell>
          <cell r="E62">
            <v>0</v>
          </cell>
          <cell r="G62">
            <v>3</v>
          </cell>
          <cell r="H62">
            <v>6</v>
          </cell>
          <cell r="I62">
            <v>6</v>
          </cell>
          <cell r="J62">
            <v>6</v>
          </cell>
          <cell r="K62">
            <v>6</v>
          </cell>
          <cell r="L62">
            <v>9</v>
          </cell>
          <cell r="M62">
            <v>18</v>
          </cell>
          <cell r="N62">
            <v>10</v>
          </cell>
          <cell r="O62">
            <v>13</v>
          </cell>
          <cell r="R62">
            <v>41</v>
          </cell>
          <cell r="S62">
            <v>50</v>
          </cell>
        </row>
        <row r="63">
          <cell r="B63" t="str">
            <v>E022-01-1087/2018</v>
          </cell>
          <cell r="C63" t="str">
            <v>MUTUA Humphrey Muasya</v>
          </cell>
          <cell r="D63">
            <v>10</v>
          </cell>
          <cell r="E63">
            <v>6</v>
          </cell>
          <cell r="G63">
            <v>6.333333333333333</v>
          </cell>
          <cell r="H63">
            <v>7</v>
          </cell>
          <cell r="I63">
            <v>7</v>
          </cell>
          <cell r="J63">
            <v>6</v>
          </cell>
          <cell r="K63">
            <v>6.666666666666667</v>
          </cell>
          <cell r="L63">
            <v>13</v>
          </cell>
          <cell r="M63">
            <v>11</v>
          </cell>
          <cell r="N63">
            <v>13</v>
          </cell>
          <cell r="P63">
            <v>5</v>
          </cell>
          <cell r="R63">
            <v>29</v>
          </cell>
          <cell r="S63">
            <v>42</v>
          </cell>
        </row>
        <row r="64">
          <cell r="B64" t="str">
            <v>E022-01-1089/2018</v>
          </cell>
          <cell r="C64" t="str">
            <v>LEEHANEY George</v>
          </cell>
          <cell r="D64">
            <v>9</v>
          </cell>
          <cell r="E64">
            <v>3</v>
          </cell>
          <cell r="G64">
            <v>4.5</v>
          </cell>
          <cell r="H64">
            <v>6</v>
          </cell>
          <cell r="I64">
            <v>5</v>
          </cell>
          <cell r="J64">
            <v>8</v>
          </cell>
          <cell r="K64">
            <v>6.333333333333333</v>
          </cell>
          <cell r="L64">
            <v>10.8</v>
          </cell>
          <cell r="M64">
            <v>18</v>
          </cell>
          <cell r="N64">
            <v>9</v>
          </cell>
          <cell r="O64">
            <v>7</v>
          </cell>
          <cell r="R64">
            <v>34</v>
          </cell>
          <cell r="S64">
            <v>45</v>
          </cell>
        </row>
        <row r="65">
          <cell r="B65" t="str">
            <v>E022-01-1090/2018</v>
          </cell>
          <cell r="C65" t="str">
            <v>ASIAGO Nyambaka Kelvin</v>
          </cell>
          <cell r="D65">
            <v>11</v>
          </cell>
          <cell r="E65">
            <v>1</v>
          </cell>
          <cell r="G65">
            <v>4.1666666666666661</v>
          </cell>
          <cell r="H65">
            <v>8</v>
          </cell>
          <cell r="I65">
            <v>8</v>
          </cell>
          <cell r="J65">
            <v>7</v>
          </cell>
          <cell r="K65">
            <v>7.666666666666667</v>
          </cell>
          <cell r="L65">
            <v>11.8</v>
          </cell>
          <cell r="M65">
            <v>7</v>
          </cell>
          <cell r="N65">
            <v>11</v>
          </cell>
          <cell r="P65">
            <v>10</v>
          </cell>
          <cell r="R65">
            <v>28</v>
          </cell>
          <cell r="S65">
            <v>40</v>
          </cell>
        </row>
        <row r="66">
          <cell r="B66" t="str">
            <v>E022-01-1091/2018</v>
          </cell>
          <cell r="C66" t="str">
            <v>KARIUKI Daniel Njau</v>
          </cell>
          <cell r="D66">
            <v>16</v>
          </cell>
          <cell r="E66">
            <v>18</v>
          </cell>
          <cell r="G66">
            <v>14.333333333333334</v>
          </cell>
          <cell r="H66">
            <v>8</v>
          </cell>
          <cell r="I66">
            <v>6</v>
          </cell>
          <cell r="J66">
            <v>7</v>
          </cell>
          <cell r="K66">
            <v>7</v>
          </cell>
          <cell r="L66">
            <v>21.3</v>
          </cell>
          <cell r="M66">
            <v>16</v>
          </cell>
          <cell r="O66">
            <v>19</v>
          </cell>
          <cell r="P66">
            <v>16</v>
          </cell>
          <cell r="R66">
            <v>51</v>
          </cell>
          <cell r="S66">
            <v>72</v>
          </cell>
        </row>
        <row r="67">
          <cell r="B67" t="str">
            <v>E022-01-1092/2018</v>
          </cell>
          <cell r="C67" t="str">
            <v>RAWAKA Andrew J Apwoka</v>
          </cell>
          <cell r="D67">
            <v>7</v>
          </cell>
          <cell r="E67">
            <v>11</v>
          </cell>
          <cell r="G67">
            <v>7.8333333333333339</v>
          </cell>
          <cell r="H67">
            <v>7</v>
          </cell>
          <cell r="I67">
            <v>7</v>
          </cell>
          <cell r="J67">
            <v>5</v>
          </cell>
          <cell r="K67">
            <v>6.333333333333333</v>
          </cell>
          <cell r="L67">
            <v>14.2</v>
          </cell>
          <cell r="M67">
            <v>14</v>
          </cell>
          <cell r="N67">
            <v>16</v>
          </cell>
          <cell r="O67">
            <v>16</v>
          </cell>
          <cell r="R67">
            <v>46</v>
          </cell>
          <cell r="S67">
            <v>60</v>
          </cell>
        </row>
        <row r="68">
          <cell r="B68" t="str">
            <v>E022-01-1094/2018</v>
          </cell>
          <cell r="C68" t="str">
            <v>KEMBOI Collins Kipchirchir</v>
          </cell>
          <cell r="D68">
            <v>13</v>
          </cell>
          <cell r="E68">
            <v>13</v>
          </cell>
          <cell r="G68">
            <v>10.833333333333336</v>
          </cell>
          <cell r="H68">
            <v>6</v>
          </cell>
          <cell r="I68">
            <v>8</v>
          </cell>
          <cell r="J68">
            <v>5</v>
          </cell>
          <cell r="K68">
            <v>6.333333333333333</v>
          </cell>
          <cell r="L68">
            <v>17.2</v>
          </cell>
          <cell r="M68">
            <v>22</v>
          </cell>
          <cell r="N68">
            <v>15</v>
          </cell>
          <cell r="O68">
            <v>18</v>
          </cell>
          <cell r="R68">
            <v>55</v>
          </cell>
          <cell r="S68">
            <v>72</v>
          </cell>
        </row>
        <row r="69">
          <cell r="B69" t="str">
            <v>E022-01-1095/2018</v>
          </cell>
          <cell r="C69" t="str">
            <v>KIBET Brian</v>
          </cell>
          <cell r="D69">
            <v>15</v>
          </cell>
          <cell r="E69">
            <v>8</v>
          </cell>
          <cell r="G69">
            <v>9</v>
          </cell>
          <cell r="H69">
            <v>6</v>
          </cell>
          <cell r="I69">
            <v>7</v>
          </cell>
          <cell r="J69">
            <v>6</v>
          </cell>
          <cell r="K69">
            <v>6.333333333333333</v>
          </cell>
          <cell r="L69">
            <v>15.3</v>
          </cell>
          <cell r="M69">
            <v>12</v>
          </cell>
          <cell r="N69">
            <v>11</v>
          </cell>
          <cell r="O69">
            <v>10</v>
          </cell>
          <cell r="R69">
            <v>33</v>
          </cell>
          <cell r="S69">
            <v>48</v>
          </cell>
        </row>
        <row r="70">
          <cell r="B70" t="str">
            <v>E022-01-1096/2018</v>
          </cell>
          <cell r="C70" t="str">
            <v>OTHIENO Jacob Magina</v>
          </cell>
          <cell r="D70">
            <v>3</v>
          </cell>
          <cell r="E70">
            <v>7</v>
          </cell>
          <cell r="G70">
            <v>4.5</v>
          </cell>
          <cell r="H70">
            <v>9</v>
          </cell>
          <cell r="I70">
            <v>5</v>
          </cell>
          <cell r="J70">
            <v>6</v>
          </cell>
          <cell r="K70">
            <v>6.666666666666667</v>
          </cell>
          <cell r="L70">
            <v>11.2</v>
          </cell>
          <cell r="M70">
            <v>13</v>
          </cell>
          <cell r="N70">
            <v>17</v>
          </cell>
          <cell r="P70">
            <v>16</v>
          </cell>
          <cell r="R70">
            <v>46</v>
          </cell>
          <cell r="S70">
            <v>57</v>
          </cell>
        </row>
        <row r="71">
          <cell r="B71" t="str">
            <v>E022-01-1097/2018</v>
          </cell>
          <cell r="C71" t="str">
            <v>KUNG U J Gakonya</v>
          </cell>
          <cell r="D71">
            <v>0</v>
          </cell>
          <cell r="E71">
            <v>6</v>
          </cell>
          <cell r="G71">
            <v>3</v>
          </cell>
          <cell r="H71">
            <v>7</v>
          </cell>
          <cell r="I71">
            <v>6</v>
          </cell>
          <cell r="J71">
            <v>6</v>
          </cell>
          <cell r="K71">
            <v>6.333333333333333</v>
          </cell>
          <cell r="L71">
            <v>9.3000000000000007</v>
          </cell>
          <cell r="M71">
            <v>11</v>
          </cell>
          <cell r="N71">
            <v>5</v>
          </cell>
          <cell r="O71">
            <v>6</v>
          </cell>
          <cell r="R71">
            <v>22</v>
          </cell>
          <cell r="S71">
            <v>31</v>
          </cell>
        </row>
        <row r="72">
          <cell r="B72" t="str">
            <v>E022-01-1098/2018</v>
          </cell>
          <cell r="C72" t="str">
            <v>MUGWE John Njoroge</v>
          </cell>
          <cell r="D72">
            <v>27</v>
          </cell>
          <cell r="E72">
            <v>10</v>
          </cell>
          <cell r="G72">
            <v>14</v>
          </cell>
          <cell r="H72">
            <v>7</v>
          </cell>
          <cell r="I72">
            <v>6</v>
          </cell>
          <cell r="J72">
            <v>5</v>
          </cell>
          <cell r="K72">
            <v>6</v>
          </cell>
          <cell r="L72">
            <v>20</v>
          </cell>
          <cell r="M72">
            <v>14</v>
          </cell>
          <cell r="N72">
            <v>13</v>
          </cell>
          <cell r="Q72">
            <v>10</v>
          </cell>
          <cell r="R72">
            <v>37</v>
          </cell>
          <cell r="S72">
            <v>57</v>
          </cell>
        </row>
        <row r="73">
          <cell r="B73" t="str">
            <v>E022-01-1099/2018</v>
          </cell>
          <cell r="C73" t="str">
            <v>WAIRIMU  Everlyn Wanjiku</v>
          </cell>
          <cell r="D73">
            <v>15</v>
          </cell>
          <cell r="E73">
            <v>17</v>
          </cell>
          <cell r="G73">
            <v>13.5</v>
          </cell>
          <cell r="H73">
            <v>8</v>
          </cell>
          <cell r="I73">
            <v>6</v>
          </cell>
          <cell r="J73">
            <v>7</v>
          </cell>
          <cell r="K73">
            <v>7</v>
          </cell>
          <cell r="L73">
            <v>20.5</v>
          </cell>
          <cell r="M73">
            <v>16</v>
          </cell>
          <cell r="N73">
            <v>14</v>
          </cell>
          <cell r="Q73">
            <v>11</v>
          </cell>
          <cell r="R73">
            <v>41</v>
          </cell>
          <cell r="S73">
            <v>62</v>
          </cell>
        </row>
        <row r="74">
          <cell r="B74" t="str">
            <v>E022-01-1100/2018</v>
          </cell>
          <cell r="C74" t="str">
            <v>WANJALA Barasa Levy</v>
          </cell>
          <cell r="D74">
            <v>17</v>
          </cell>
          <cell r="E74">
            <v>5</v>
          </cell>
          <cell r="G74">
            <v>8.1666666666666661</v>
          </cell>
          <cell r="H74">
            <v>5</v>
          </cell>
          <cell r="I74">
            <v>6</v>
          </cell>
          <cell r="J74">
            <v>7</v>
          </cell>
          <cell r="K74">
            <v>6</v>
          </cell>
          <cell r="L74">
            <v>14.2</v>
          </cell>
          <cell r="M74">
            <v>11</v>
          </cell>
          <cell r="N74">
            <v>13</v>
          </cell>
          <cell r="P74">
            <v>9</v>
          </cell>
          <cell r="R74">
            <v>33</v>
          </cell>
          <cell r="S74">
            <v>47</v>
          </cell>
        </row>
        <row r="75">
          <cell r="B75" t="str">
            <v>E022-01-1101/2018</v>
          </cell>
          <cell r="C75" t="str">
            <v>THINDIU Keely Njoroge</v>
          </cell>
          <cell r="D75">
            <v>14</v>
          </cell>
          <cell r="E75">
            <v>16</v>
          </cell>
          <cell r="G75">
            <v>12.666666666666666</v>
          </cell>
          <cell r="H75">
            <v>7</v>
          </cell>
          <cell r="I75">
            <v>5</v>
          </cell>
          <cell r="J75">
            <v>8</v>
          </cell>
          <cell r="K75">
            <v>6.666666666666667</v>
          </cell>
          <cell r="L75">
            <v>19.3</v>
          </cell>
          <cell r="M75">
            <v>16</v>
          </cell>
          <cell r="O75">
            <v>16</v>
          </cell>
          <cell r="P75">
            <v>12</v>
          </cell>
          <cell r="R75">
            <v>44</v>
          </cell>
          <cell r="S75">
            <v>63</v>
          </cell>
        </row>
        <row r="76">
          <cell r="B76" t="str">
            <v>E022-01-1102/2018</v>
          </cell>
          <cell r="C76" t="str">
            <v>KANYI Carson Wanjohi</v>
          </cell>
          <cell r="D76">
            <v>4</v>
          </cell>
          <cell r="E76">
            <v>13</v>
          </cell>
          <cell r="G76">
            <v>7.833333333333333</v>
          </cell>
          <cell r="H76">
            <v>7</v>
          </cell>
          <cell r="I76">
            <v>8</v>
          </cell>
          <cell r="J76">
            <v>6</v>
          </cell>
          <cell r="K76">
            <v>7</v>
          </cell>
          <cell r="L76">
            <v>14.8</v>
          </cell>
          <cell r="M76">
            <v>14</v>
          </cell>
          <cell r="P76">
            <v>15</v>
          </cell>
          <cell r="Q76">
            <v>9</v>
          </cell>
          <cell r="R76">
            <v>38</v>
          </cell>
          <cell r="S76">
            <v>53</v>
          </cell>
        </row>
        <row r="77">
          <cell r="B77" t="str">
            <v>E022-01-1169/2018</v>
          </cell>
          <cell r="C77" t="str">
            <v xml:space="preserve">NGANGA Joseph Mwangi </v>
          </cell>
          <cell r="D77">
            <v>12</v>
          </cell>
          <cell r="E77">
            <v>12</v>
          </cell>
          <cell r="G77">
            <v>10</v>
          </cell>
          <cell r="H77">
            <v>8</v>
          </cell>
          <cell r="I77">
            <v>6</v>
          </cell>
          <cell r="J77">
            <v>6</v>
          </cell>
          <cell r="K77">
            <v>6.666666666666667</v>
          </cell>
          <cell r="L77">
            <v>16.7</v>
          </cell>
          <cell r="M77">
            <v>9</v>
          </cell>
          <cell r="O77">
            <v>13</v>
          </cell>
          <cell r="P77">
            <v>15</v>
          </cell>
          <cell r="R77">
            <v>37</v>
          </cell>
          <cell r="S77">
            <v>54</v>
          </cell>
        </row>
        <row r="78">
          <cell r="B78" t="str">
            <v>E022-01-1283/2018</v>
          </cell>
          <cell r="C78" t="str">
            <v xml:space="preserve">KIPKIRUI Paul </v>
          </cell>
          <cell r="D78">
            <v>8</v>
          </cell>
          <cell r="E78">
            <v>12</v>
          </cell>
          <cell r="G78">
            <v>8.6666666666666679</v>
          </cell>
          <cell r="H78">
            <v>8</v>
          </cell>
          <cell r="I78">
            <v>7</v>
          </cell>
          <cell r="J78">
            <v>5</v>
          </cell>
          <cell r="K78">
            <v>6.666666666666667</v>
          </cell>
          <cell r="L78">
            <v>15.3</v>
          </cell>
          <cell r="M78">
            <v>20</v>
          </cell>
          <cell r="N78">
            <v>17</v>
          </cell>
          <cell r="P78">
            <v>15</v>
          </cell>
          <cell r="R78">
            <v>52</v>
          </cell>
          <cell r="S78">
            <v>67</v>
          </cell>
        </row>
        <row r="79">
          <cell r="B79" t="str">
            <v>E022-01-1412/2018</v>
          </cell>
          <cell r="C79" t="str">
            <v xml:space="preserve">MOMANYI Silvester Omwaga </v>
          </cell>
          <cell r="D79">
            <v>11</v>
          </cell>
          <cell r="E79">
            <v>9</v>
          </cell>
          <cell r="G79">
            <v>8.1666666666666661</v>
          </cell>
          <cell r="H79">
            <v>6</v>
          </cell>
          <cell r="I79">
            <v>8</v>
          </cell>
          <cell r="J79">
            <v>7</v>
          </cell>
          <cell r="K79">
            <v>7</v>
          </cell>
          <cell r="L79">
            <v>15.2</v>
          </cell>
          <cell r="M79">
            <v>22</v>
          </cell>
          <cell r="N79">
            <v>13</v>
          </cell>
          <cell r="Q79">
            <v>7</v>
          </cell>
          <cell r="R79">
            <v>42</v>
          </cell>
          <cell r="S79">
            <v>57</v>
          </cell>
        </row>
        <row r="80">
          <cell r="B80" t="str">
            <v>E022-01-1473/2018</v>
          </cell>
          <cell r="D80">
            <v>29</v>
          </cell>
          <cell r="E80">
            <v>8</v>
          </cell>
          <cell r="G80">
            <v>13.666666666666668</v>
          </cell>
          <cell r="H80">
            <v>7</v>
          </cell>
          <cell r="I80">
            <v>8</v>
          </cell>
          <cell r="J80">
            <v>5</v>
          </cell>
          <cell r="K80">
            <v>6.666666666666667</v>
          </cell>
          <cell r="L80">
            <v>20.3</v>
          </cell>
          <cell r="M80">
            <v>18</v>
          </cell>
          <cell r="N80">
            <v>19</v>
          </cell>
          <cell r="O80">
            <v>20</v>
          </cell>
          <cell r="R80">
            <v>57</v>
          </cell>
          <cell r="S80">
            <v>77</v>
          </cell>
        </row>
        <row r="81">
          <cell r="B81" t="str">
            <v>E022-01-1475/2018</v>
          </cell>
          <cell r="D81">
            <v>21</v>
          </cell>
          <cell r="E81">
            <v>16</v>
          </cell>
          <cell r="G81">
            <v>15</v>
          </cell>
          <cell r="H81">
            <v>8</v>
          </cell>
          <cell r="I81">
            <v>6</v>
          </cell>
          <cell r="J81">
            <v>5</v>
          </cell>
          <cell r="K81">
            <v>6.333333333333333</v>
          </cell>
          <cell r="L81">
            <v>21.3</v>
          </cell>
          <cell r="M81">
            <v>14</v>
          </cell>
          <cell r="O81">
            <v>11</v>
          </cell>
          <cell r="P81">
            <v>16</v>
          </cell>
          <cell r="R81">
            <v>41</v>
          </cell>
          <cell r="S81">
            <v>62</v>
          </cell>
        </row>
        <row r="82">
          <cell r="B82" t="str">
            <v>E022-01-1486/2018</v>
          </cell>
          <cell r="D82">
            <v>7</v>
          </cell>
          <cell r="E82">
            <v>3</v>
          </cell>
          <cell r="G82">
            <v>3.833333333333333</v>
          </cell>
          <cell r="H82">
            <v>7</v>
          </cell>
          <cell r="I82">
            <v>5</v>
          </cell>
          <cell r="J82">
            <v>6</v>
          </cell>
          <cell r="K82">
            <v>6</v>
          </cell>
          <cell r="L82">
            <v>9.8000000000000007</v>
          </cell>
          <cell r="M82">
            <v>10</v>
          </cell>
          <cell r="N82">
            <v>11</v>
          </cell>
          <cell r="P82">
            <v>11</v>
          </cell>
          <cell r="R82">
            <v>32</v>
          </cell>
          <cell r="S82">
            <v>42</v>
          </cell>
        </row>
        <row r="83">
          <cell r="B83" t="str">
            <v>E022-01-1539/2018</v>
          </cell>
          <cell r="D83">
            <v>10</v>
          </cell>
          <cell r="E83">
            <v>3</v>
          </cell>
          <cell r="G83">
            <v>4.833333333333333</v>
          </cell>
          <cell r="H83">
            <v>7</v>
          </cell>
          <cell r="I83">
            <v>6</v>
          </cell>
          <cell r="J83">
            <v>8</v>
          </cell>
          <cell r="K83">
            <v>7</v>
          </cell>
          <cell r="L83">
            <v>11.8</v>
          </cell>
          <cell r="M83">
            <v>11</v>
          </cell>
          <cell r="N83">
            <v>11</v>
          </cell>
          <cell r="P83">
            <v>12</v>
          </cell>
          <cell r="R83">
            <v>34</v>
          </cell>
          <cell r="S83">
            <v>46</v>
          </cell>
        </row>
        <row r="84">
          <cell r="B84" t="str">
            <v>E022-01-1566/2018</v>
          </cell>
          <cell r="D84">
            <v>11</v>
          </cell>
          <cell r="E84">
            <v>12</v>
          </cell>
          <cell r="G84">
            <v>9.6666666666666661</v>
          </cell>
          <cell r="H84">
            <v>6</v>
          </cell>
          <cell r="I84">
            <v>8</v>
          </cell>
          <cell r="J84">
            <v>7</v>
          </cell>
          <cell r="K84">
            <v>7</v>
          </cell>
          <cell r="L84">
            <v>16.7</v>
          </cell>
          <cell r="M84">
            <v>19</v>
          </cell>
          <cell r="P84">
            <v>11</v>
          </cell>
          <cell r="Q84">
            <v>11</v>
          </cell>
          <cell r="R84">
            <v>41</v>
          </cell>
          <cell r="S84">
            <v>58</v>
          </cell>
        </row>
        <row r="85">
          <cell r="B85" t="str">
            <v>E022-01-1755/2018</v>
          </cell>
          <cell r="C85" t="str">
            <v xml:space="preserve">WANJOHI Quinton Muriuki </v>
          </cell>
          <cell r="G85">
            <v>0</v>
          </cell>
          <cell r="K85" t="e">
            <v>#DIV/0!</v>
          </cell>
          <cell r="L85" t="e">
            <v>#DIV/0!</v>
          </cell>
          <cell r="R85" t="str">
            <v/>
          </cell>
          <cell r="S85" t="e">
            <v>#DIV/0!</v>
          </cell>
        </row>
        <row r="86">
          <cell r="B86" t="str">
            <v>E022-01-1757/2018</v>
          </cell>
          <cell r="C86" t="str">
            <v xml:space="preserve">ORINA Dorothy Kwamboka </v>
          </cell>
          <cell r="D86">
            <v>15</v>
          </cell>
          <cell r="E86">
            <v>17</v>
          </cell>
          <cell r="G86">
            <v>13.5</v>
          </cell>
          <cell r="H86">
            <v>7</v>
          </cell>
          <cell r="I86">
            <v>6</v>
          </cell>
          <cell r="J86">
            <v>6</v>
          </cell>
          <cell r="K86">
            <v>6.333333333333333</v>
          </cell>
          <cell r="L86">
            <v>19.8</v>
          </cell>
          <cell r="M86">
            <v>21</v>
          </cell>
          <cell r="N86">
            <v>14</v>
          </cell>
          <cell r="O86">
            <v>16</v>
          </cell>
          <cell r="R86">
            <v>51</v>
          </cell>
          <cell r="S86">
            <v>71</v>
          </cell>
        </row>
        <row r="87">
          <cell r="B87" t="str">
            <v>E022-01-1764/2018</v>
          </cell>
          <cell r="C87" t="str">
            <v xml:space="preserve">MWANGI Martin Kinyanjui </v>
          </cell>
          <cell r="D87">
            <v>3</v>
          </cell>
          <cell r="E87">
            <v>2</v>
          </cell>
          <cell r="G87">
            <v>2</v>
          </cell>
          <cell r="H87">
            <v>5</v>
          </cell>
          <cell r="I87">
            <v>6</v>
          </cell>
          <cell r="J87">
            <v>7</v>
          </cell>
          <cell r="K87">
            <v>6</v>
          </cell>
          <cell r="L87">
            <v>8</v>
          </cell>
          <cell r="M87">
            <v>14</v>
          </cell>
          <cell r="N87">
            <v>7</v>
          </cell>
          <cell r="Q87">
            <v>6</v>
          </cell>
          <cell r="R87">
            <v>27</v>
          </cell>
          <cell r="S87">
            <v>35</v>
          </cell>
        </row>
        <row r="88">
          <cell r="B88" t="str">
            <v>E022-01-1789/2018</v>
          </cell>
          <cell r="D88">
            <v>11</v>
          </cell>
          <cell r="E88">
            <v>3</v>
          </cell>
          <cell r="G88">
            <v>5.1666666666666661</v>
          </cell>
          <cell r="H88">
            <v>7</v>
          </cell>
          <cell r="I88">
            <v>6</v>
          </cell>
          <cell r="J88">
            <v>7</v>
          </cell>
          <cell r="K88">
            <v>6.666666666666667</v>
          </cell>
          <cell r="L88">
            <v>11.8</v>
          </cell>
          <cell r="M88">
            <v>8</v>
          </cell>
          <cell r="N88">
            <v>7</v>
          </cell>
          <cell r="Q88">
            <v>6</v>
          </cell>
          <cell r="R88">
            <v>21</v>
          </cell>
          <cell r="S88">
            <v>33</v>
          </cell>
        </row>
        <row r="89">
          <cell r="B89" t="str">
            <v>E022-01-1801/2018</v>
          </cell>
          <cell r="D89">
            <v>8</v>
          </cell>
          <cell r="E89">
            <v>9</v>
          </cell>
          <cell r="G89">
            <v>7.166666666666667</v>
          </cell>
          <cell r="H89">
            <v>8</v>
          </cell>
          <cell r="I89">
            <v>6</v>
          </cell>
          <cell r="J89">
            <v>5</v>
          </cell>
          <cell r="K89">
            <v>6.333333333333333</v>
          </cell>
          <cell r="L89">
            <v>13.5</v>
          </cell>
          <cell r="M89">
            <v>20</v>
          </cell>
          <cell r="N89">
            <v>15</v>
          </cell>
          <cell r="P89">
            <v>17</v>
          </cell>
          <cell r="R89">
            <v>52</v>
          </cell>
          <cell r="S89">
            <v>66</v>
          </cell>
        </row>
        <row r="90">
          <cell r="B90" t="str">
            <v>E022-01-1813/2018</v>
          </cell>
          <cell r="C90" t="str">
            <v>WANJERI Mary Wanjiku</v>
          </cell>
          <cell r="D90">
            <v>6</v>
          </cell>
          <cell r="E90">
            <v>11</v>
          </cell>
          <cell r="G90">
            <v>7.5</v>
          </cell>
          <cell r="H90">
            <v>8</v>
          </cell>
          <cell r="I90">
            <v>6</v>
          </cell>
          <cell r="J90">
            <v>6</v>
          </cell>
          <cell r="K90">
            <v>6.666666666666667</v>
          </cell>
          <cell r="L90">
            <v>14.2</v>
          </cell>
          <cell r="M90">
            <v>20</v>
          </cell>
          <cell r="N90">
            <v>17</v>
          </cell>
          <cell r="Q90">
            <v>12</v>
          </cell>
          <cell r="R90">
            <v>49</v>
          </cell>
          <cell r="S90">
            <v>63</v>
          </cell>
        </row>
        <row r="91">
          <cell r="B91" t="str">
            <v>E022-01-1816/2018</v>
          </cell>
          <cell r="D91">
            <v>8</v>
          </cell>
          <cell r="E91">
            <v>1</v>
          </cell>
          <cell r="G91">
            <v>3.1666666666666665</v>
          </cell>
          <cell r="H91">
            <v>6</v>
          </cell>
          <cell r="I91">
            <v>6</v>
          </cell>
          <cell r="J91">
            <v>6</v>
          </cell>
          <cell r="K91">
            <v>6</v>
          </cell>
          <cell r="L91">
            <v>9.1999999999999993</v>
          </cell>
          <cell r="M91">
            <v>13</v>
          </cell>
          <cell r="N91">
            <v>12</v>
          </cell>
          <cell r="Q91">
            <v>8</v>
          </cell>
          <cell r="R91">
            <v>33</v>
          </cell>
          <cell r="S91">
            <v>42</v>
          </cell>
        </row>
        <row r="92">
          <cell r="B92" t="str">
            <v>E022-01-1824/2018</v>
          </cell>
          <cell r="C92" t="str">
            <v xml:space="preserve">KAMIRI Victor Aminiel Njunge </v>
          </cell>
          <cell r="D92">
            <v>1</v>
          </cell>
          <cell r="E92">
            <v>7</v>
          </cell>
          <cell r="G92">
            <v>3.833333333333333</v>
          </cell>
          <cell r="H92">
            <v>5</v>
          </cell>
          <cell r="I92">
            <v>7</v>
          </cell>
          <cell r="J92">
            <v>7</v>
          </cell>
          <cell r="K92">
            <v>6.333333333333333</v>
          </cell>
          <cell r="L92">
            <v>10.199999999999999</v>
          </cell>
          <cell r="M92">
            <v>8</v>
          </cell>
          <cell r="O92">
            <v>13</v>
          </cell>
          <cell r="P92">
            <v>9</v>
          </cell>
          <cell r="R92">
            <v>30</v>
          </cell>
          <cell r="S92">
            <v>40</v>
          </cell>
        </row>
        <row r="93">
          <cell r="B93" t="str">
            <v>E022-01-1828/2018</v>
          </cell>
          <cell r="C93" t="str">
            <v xml:space="preserve">MULWA Joseph Musya </v>
          </cell>
          <cell r="D93">
            <v>29</v>
          </cell>
          <cell r="E93">
            <v>13</v>
          </cell>
          <cell r="G93">
            <v>16.166666666666668</v>
          </cell>
          <cell r="H93">
            <v>7</v>
          </cell>
          <cell r="I93">
            <v>6</v>
          </cell>
          <cell r="J93">
            <v>6</v>
          </cell>
          <cell r="K93">
            <v>6.333333333333333</v>
          </cell>
          <cell r="L93">
            <v>22.5</v>
          </cell>
          <cell r="M93">
            <v>24</v>
          </cell>
          <cell r="O93">
            <v>16</v>
          </cell>
          <cell r="P93">
            <v>16</v>
          </cell>
          <cell r="R93">
            <v>56</v>
          </cell>
          <cell r="S93">
            <v>79</v>
          </cell>
        </row>
        <row r="94">
          <cell r="B94" t="str">
            <v>E022-01-1831/2018</v>
          </cell>
          <cell r="C94" t="str">
            <v>CHERUIYOT Desmond</v>
          </cell>
          <cell r="D94">
            <v>9</v>
          </cell>
          <cell r="E94">
            <v>12</v>
          </cell>
          <cell r="G94">
            <v>9</v>
          </cell>
          <cell r="H94">
            <v>7</v>
          </cell>
          <cell r="I94">
            <v>6</v>
          </cell>
          <cell r="J94">
            <v>6</v>
          </cell>
          <cell r="K94">
            <v>6.333333333333333</v>
          </cell>
          <cell r="L94">
            <v>15.3</v>
          </cell>
          <cell r="M94">
            <v>15</v>
          </cell>
          <cell r="N94">
            <v>14</v>
          </cell>
          <cell r="P94">
            <v>16</v>
          </cell>
          <cell r="R94">
            <v>45</v>
          </cell>
          <cell r="S94">
            <v>60</v>
          </cell>
        </row>
        <row r="95">
          <cell r="B95" t="str">
            <v>E022-01-1832/2018</v>
          </cell>
          <cell r="D95">
            <v>4</v>
          </cell>
          <cell r="E95">
            <v>13</v>
          </cell>
          <cell r="G95">
            <v>7.833333333333333</v>
          </cell>
          <cell r="H95">
            <v>7</v>
          </cell>
          <cell r="I95">
            <v>6</v>
          </cell>
          <cell r="J95">
            <v>6</v>
          </cell>
          <cell r="K95">
            <v>6.333333333333333</v>
          </cell>
          <cell r="L95">
            <v>14.2</v>
          </cell>
          <cell r="M95">
            <v>19</v>
          </cell>
          <cell r="N95">
            <v>10</v>
          </cell>
          <cell r="P95">
            <v>7</v>
          </cell>
          <cell r="R95">
            <v>36</v>
          </cell>
          <cell r="S95">
            <v>50</v>
          </cell>
        </row>
        <row r="96">
          <cell r="B96" t="str">
            <v>E022-01-1838/2018</v>
          </cell>
          <cell r="C96" t="str">
            <v>MATHENGE Timons Kingau</v>
          </cell>
          <cell r="D96">
            <v>15</v>
          </cell>
          <cell r="E96">
            <v>14</v>
          </cell>
          <cell r="G96">
            <v>12</v>
          </cell>
          <cell r="H96">
            <v>7</v>
          </cell>
          <cell r="I96">
            <v>6</v>
          </cell>
          <cell r="J96">
            <v>6</v>
          </cell>
          <cell r="K96">
            <v>6.333333333333333</v>
          </cell>
          <cell r="L96">
            <v>18.3</v>
          </cell>
          <cell r="M96">
            <v>19</v>
          </cell>
          <cell r="P96">
            <v>17</v>
          </cell>
          <cell r="Q96">
            <v>10</v>
          </cell>
          <cell r="R96">
            <v>46</v>
          </cell>
          <cell r="S96">
            <v>64</v>
          </cell>
        </row>
        <row r="97">
          <cell r="B97" t="str">
            <v>E022-01-1855/2018</v>
          </cell>
          <cell r="G97">
            <v>0</v>
          </cell>
          <cell r="L97" t="str">
            <v/>
          </cell>
          <cell r="R97" t="str">
            <v/>
          </cell>
          <cell r="S97" t="str">
            <v/>
          </cell>
        </row>
        <row r="98">
          <cell r="B98" t="str">
            <v>E022-01-0736/2017</v>
          </cell>
          <cell r="D98">
            <v>8</v>
          </cell>
          <cell r="E98">
            <v>11</v>
          </cell>
          <cell r="G98">
            <v>8.1666666666666661</v>
          </cell>
          <cell r="H98">
            <v>7</v>
          </cell>
          <cell r="I98">
            <v>5</v>
          </cell>
          <cell r="J98">
            <v>6</v>
          </cell>
          <cell r="K98">
            <v>6</v>
          </cell>
          <cell r="L98">
            <v>14.2</v>
          </cell>
          <cell r="M98">
            <v>19</v>
          </cell>
          <cell r="N98">
            <v>15</v>
          </cell>
          <cell r="P98">
            <v>17</v>
          </cell>
          <cell r="R98">
            <v>51</v>
          </cell>
          <cell r="S98">
            <v>65</v>
          </cell>
        </row>
        <row r="99">
          <cell r="B99" t="str">
            <v>E022-01-1753/2017</v>
          </cell>
          <cell r="D99">
            <v>10</v>
          </cell>
          <cell r="E99">
            <v>14</v>
          </cell>
          <cell r="G99">
            <v>10.333333333333332</v>
          </cell>
          <cell r="H99">
            <v>7</v>
          </cell>
          <cell r="I99">
            <v>6</v>
          </cell>
          <cell r="J99">
            <v>6</v>
          </cell>
          <cell r="K99">
            <v>6.333333333333333</v>
          </cell>
          <cell r="L99">
            <v>16.7</v>
          </cell>
          <cell r="M99">
            <v>29</v>
          </cell>
          <cell r="N99">
            <v>19</v>
          </cell>
          <cell r="O99">
            <v>20</v>
          </cell>
          <cell r="R99">
            <v>68</v>
          </cell>
          <cell r="S99">
            <v>85</v>
          </cell>
        </row>
        <row r="100">
          <cell r="B100" t="str">
            <v>E022-01-0764/2018</v>
          </cell>
          <cell r="D100">
            <v>10</v>
          </cell>
          <cell r="E100">
            <v>6</v>
          </cell>
          <cell r="G100">
            <v>6.333333333333333</v>
          </cell>
          <cell r="H100">
            <v>7</v>
          </cell>
          <cell r="I100">
            <v>7</v>
          </cell>
          <cell r="J100">
            <v>7</v>
          </cell>
          <cell r="K100">
            <v>7</v>
          </cell>
          <cell r="L100">
            <v>13.3</v>
          </cell>
          <cell r="M100">
            <v>15</v>
          </cell>
          <cell r="N100">
            <v>10</v>
          </cell>
          <cell r="P100">
            <v>6</v>
          </cell>
          <cell r="R100">
            <v>31</v>
          </cell>
          <cell r="S100">
            <v>44</v>
          </cell>
        </row>
        <row r="101">
          <cell r="B101" t="str">
            <v>E022-01-0748/2017</v>
          </cell>
          <cell r="D101">
            <v>15</v>
          </cell>
          <cell r="E101">
            <v>9</v>
          </cell>
          <cell r="G101">
            <v>9.5</v>
          </cell>
          <cell r="H101">
            <v>7</v>
          </cell>
          <cell r="I101">
            <v>8</v>
          </cell>
          <cell r="J101">
            <v>8</v>
          </cell>
          <cell r="K101">
            <v>7.666666666666667</v>
          </cell>
          <cell r="L101">
            <v>17.2</v>
          </cell>
          <cell r="M101">
            <v>13</v>
          </cell>
          <cell r="N101">
            <v>11</v>
          </cell>
          <cell r="O101">
            <v>10</v>
          </cell>
          <cell r="R101">
            <v>34</v>
          </cell>
          <cell r="S101">
            <v>51</v>
          </cell>
        </row>
        <row r="102">
          <cell r="B102" t="str">
            <v>E022-01-1196/2016</v>
          </cell>
          <cell r="G102">
            <v>0</v>
          </cell>
          <cell r="L102" t="str">
            <v/>
          </cell>
          <cell r="M102">
            <v>8</v>
          </cell>
          <cell r="N102">
            <v>15</v>
          </cell>
          <cell r="Q102">
            <v>7</v>
          </cell>
          <cell r="R102">
            <v>30</v>
          </cell>
          <cell r="S102">
            <v>42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EE 2202"/>
      <sheetName val="EMT 2103"/>
      <sheetName val="EMT 2101"/>
      <sheetName val="SMA 2175"/>
      <sheetName val="SMA 2270"/>
      <sheetName val="SMA 2271"/>
      <sheetName val="consolidated"/>
      <sheetName val="EMT 2102"/>
      <sheetName val="EMT 2201"/>
      <sheetName val="EMT 2202"/>
      <sheetName val="EMT 2203"/>
      <sheetName val="EMT 2204"/>
      <sheetName val="EMT 2205"/>
      <sheetName val="SMA 2371"/>
    </sheetNames>
    <sheetDataSet>
      <sheetData sheetId="0" refreshError="1">
        <row r="12">
          <cell r="B12" t="str">
            <v>E022-01-0113/2018</v>
          </cell>
          <cell r="C12" t="str">
            <v>MANDO VICTOR GITHINJI</v>
          </cell>
          <cell r="D12">
            <v>5.4</v>
          </cell>
          <cell r="E12">
            <v>4</v>
          </cell>
          <cell r="F12">
            <v>12</v>
          </cell>
          <cell r="G12">
            <v>21.4</v>
          </cell>
          <cell r="H12">
            <v>7</v>
          </cell>
          <cell r="I12">
            <v>7</v>
          </cell>
          <cell r="L12">
            <v>4</v>
          </cell>
          <cell r="M12">
            <v>18</v>
          </cell>
          <cell r="N12">
            <v>18</v>
          </cell>
          <cell r="P12">
            <v>39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5.8</v>
          </cell>
          <cell r="E13">
            <v>3.5</v>
          </cell>
          <cell r="F13">
            <v>11.3</v>
          </cell>
          <cell r="G13">
            <v>20.6</v>
          </cell>
          <cell r="H13">
            <v>20</v>
          </cell>
          <cell r="J13">
            <v>16</v>
          </cell>
          <cell r="L13">
            <v>6</v>
          </cell>
          <cell r="M13">
            <v>42</v>
          </cell>
          <cell r="N13">
            <v>42</v>
          </cell>
          <cell r="P13">
            <v>63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5.8</v>
          </cell>
          <cell r="E14">
            <v>3.8</v>
          </cell>
          <cell r="F14">
            <v>12</v>
          </cell>
          <cell r="G14">
            <v>21.6</v>
          </cell>
          <cell r="H14">
            <v>13</v>
          </cell>
          <cell r="J14">
            <v>11</v>
          </cell>
          <cell r="K14">
            <v>10</v>
          </cell>
          <cell r="M14">
            <v>34</v>
          </cell>
          <cell r="N14">
            <v>34</v>
          </cell>
          <cell r="P14">
            <v>56</v>
          </cell>
        </row>
        <row r="15">
          <cell r="B15" t="str">
            <v>E022-01-0479/2018</v>
          </cell>
          <cell r="C15" t="str">
            <v>BETT Kipkorir Morgan</v>
          </cell>
          <cell r="D15">
            <v>5.2</v>
          </cell>
          <cell r="E15">
            <v>4</v>
          </cell>
          <cell r="F15">
            <v>10</v>
          </cell>
          <cell r="G15">
            <v>19.2</v>
          </cell>
          <cell r="H15">
            <v>13</v>
          </cell>
          <cell r="J15">
            <v>17</v>
          </cell>
          <cell r="L15">
            <v>8</v>
          </cell>
          <cell r="M15">
            <v>38</v>
          </cell>
          <cell r="N15">
            <v>38</v>
          </cell>
          <cell r="P15">
            <v>57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5.8</v>
          </cell>
          <cell r="E16">
            <v>4</v>
          </cell>
          <cell r="F16">
            <v>10</v>
          </cell>
          <cell r="G16">
            <v>19.8</v>
          </cell>
          <cell r="H16">
            <v>16</v>
          </cell>
          <cell r="J16">
            <v>6</v>
          </cell>
          <cell r="K16">
            <v>14</v>
          </cell>
          <cell r="M16">
            <v>36</v>
          </cell>
          <cell r="N16">
            <v>36</v>
          </cell>
          <cell r="P16">
            <v>56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4.8</v>
          </cell>
          <cell r="E17">
            <v>3.8</v>
          </cell>
          <cell r="F17">
            <v>10</v>
          </cell>
          <cell r="G17">
            <v>18.600000000000001</v>
          </cell>
          <cell r="H17">
            <v>18</v>
          </cell>
          <cell r="I17">
            <v>4</v>
          </cell>
          <cell r="K17">
            <v>15</v>
          </cell>
          <cell r="M17">
            <v>37</v>
          </cell>
          <cell r="N17">
            <v>37</v>
          </cell>
          <cell r="P17">
            <v>56</v>
          </cell>
        </row>
        <row r="18">
          <cell r="B18" t="str">
            <v>E022-01-0762/2018</v>
          </cell>
          <cell r="C18" t="str">
            <v>MBAGA Gyavira Tuzinde</v>
          </cell>
          <cell r="D18">
            <v>6</v>
          </cell>
          <cell r="E18">
            <v>3.8</v>
          </cell>
          <cell r="F18">
            <v>12.3</v>
          </cell>
          <cell r="G18">
            <v>22.1</v>
          </cell>
          <cell r="H18">
            <v>11</v>
          </cell>
          <cell r="J18">
            <v>6</v>
          </cell>
          <cell r="K18">
            <v>10</v>
          </cell>
          <cell r="M18">
            <v>27</v>
          </cell>
          <cell r="N18">
            <v>27</v>
          </cell>
          <cell r="P18">
            <v>49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5.8</v>
          </cell>
          <cell r="E19">
            <v>3.3</v>
          </cell>
          <cell r="F19">
            <v>11</v>
          </cell>
          <cell r="G19">
            <v>20.100000000000001</v>
          </cell>
          <cell r="H19">
            <v>15</v>
          </cell>
          <cell r="J19">
            <v>9</v>
          </cell>
          <cell r="K19">
            <v>13</v>
          </cell>
          <cell r="M19">
            <v>37</v>
          </cell>
          <cell r="N19">
            <v>37</v>
          </cell>
          <cell r="P19">
            <v>57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5.6</v>
          </cell>
          <cell r="E20">
            <v>4.5</v>
          </cell>
          <cell r="F20">
            <v>12.3</v>
          </cell>
          <cell r="G20">
            <v>22.4</v>
          </cell>
          <cell r="H20">
            <v>17</v>
          </cell>
          <cell r="I20">
            <v>3</v>
          </cell>
          <cell r="J20">
            <v>7</v>
          </cell>
          <cell r="M20">
            <v>27</v>
          </cell>
          <cell r="N20">
            <v>27</v>
          </cell>
          <cell r="P20">
            <v>49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5.6</v>
          </cell>
          <cell r="E21">
            <v>3.5</v>
          </cell>
          <cell r="F21">
            <v>11.7</v>
          </cell>
          <cell r="G21">
            <v>20.8</v>
          </cell>
          <cell r="H21">
            <v>14</v>
          </cell>
          <cell r="J21">
            <v>12</v>
          </cell>
          <cell r="K21">
            <v>10</v>
          </cell>
          <cell r="M21">
            <v>36</v>
          </cell>
          <cell r="N21">
            <v>36</v>
          </cell>
          <cell r="P21">
            <v>57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6</v>
          </cell>
          <cell r="E22">
            <v>3.8</v>
          </cell>
          <cell r="F22">
            <v>9</v>
          </cell>
          <cell r="G22">
            <v>18.8</v>
          </cell>
          <cell r="H22">
            <v>15</v>
          </cell>
          <cell r="J22">
            <v>14</v>
          </cell>
          <cell r="K22">
            <v>7</v>
          </cell>
          <cell r="M22">
            <v>36</v>
          </cell>
          <cell r="N22">
            <v>36</v>
          </cell>
          <cell r="P22">
            <v>55</v>
          </cell>
        </row>
        <row r="23">
          <cell r="B23" t="str">
            <v>E022-01-1048/2018</v>
          </cell>
          <cell r="C23" t="str">
            <v>SESAT Kiprop Ian</v>
          </cell>
          <cell r="D23">
            <v>5</v>
          </cell>
          <cell r="E23">
            <v>3.9</v>
          </cell>
          <cell r="F23">
            <v>12</v>
          </cell>
          <cell r="G23">
            <v>20.9</v>
          </cell>
          <cell r="H23">
            <v>14</v>
          </cell>
          <cell r="I23">
            <v>8</v>
          </cell>
          <cell r="K23">
            <v>6</v>
          </cell>
          <cell r="M23">
            <v>28</v>
          </cell>
          <cell r="N23">
            <v>28</v>
          </cell>
          <cell r="P23">
            <v>49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5.4</v>
          </cell>
          <cell r="E24">
            <v>3.7</v>
          </cell>
          <cell r="F24">
            <v>10.3</v>
          </cell>
          <cell r="G24">
            <v>19.399999999999999</v>
          </cell>
          <cell r="H24">
            <v>14</v>
          </cell>
          <cell r="J24">
            <v>8</v>
          </cell>
          <cell r="L24">
            <v>11</v>
          </cell>
          <cell r="M24">
            <v>33</v>
          </cell>
          <cell r="N24">
            <v>33</v>
          </cell>
          <cell r="P24">
            <v>52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5.2</v>
          </cell>
          <cell r="E25">
            <v>4.3</v>
          </cell>
          <cell r="F25">
            <v>9.6999999999999993</v>
          </cell>
          <cell r="G25">
            <v>19.2</v>
          </cell>
          <cell r="H25">
            <v>18</v>
          </cell>
          <cell r="J25">
            <v>10</v>
          </cell>
          <cell r="K25">
            <v>11</v>
          </cell>
          <cell r="M25">
            <v>39</v>
          </cell>
          <cell r="N25">
            <v>39</v>
          </cell>
          <cell r="P25">
            <v>58</v>
          </cell>
        </row>
        <row r="26">
          <cell r="B26" t="str">
            <v>E022-01-1052/2018</v>
          </cell>
          <cell r="C26" t="str">
            <v>CHEPKIRUI Brillian</v>
          </cell>
          <cell r="D26">
            <v>5</v>
          </cell>
          <cell r="E26">
            <v>3.1</v>
          </cell>
          <cell r="F26">
            <v>9</v>
          </cell>
          <cell r="G26">
            <v>17.100000000000001</v>
          </cell>
          <cell r="H26">
            <v>11</v>
          </cell>
          <cell r="K26">
            <v>3</v>
          </cell>
          <cell r="L26">
            <v>5</v>
          </cell>
          <cell r="M26">
            <v>19</v>
          </cell>
          <cell r="N26">
            <v>19</v>
          </cell>
          <cell r="P26">
            <v>36</v>
          </cell>
        </row>
        <row r="27">
          <cell r="B27" t="str">
            <v>E022-01-1053/2018</v>
          </cell>
          <cell r="C27" t="str">
            <v>MUCHIRI Dan Munene</v>
          </cell>
          <cell r="D27">
            <v>4.8</v>
          </cell>
          <cell r="E27">
            <v>4</v>
          </cell>
          <cell r="F27">
            <v>12</v>
          </cell>
          <cell r="G27">
            <v>20.8</v>
          </cell>
          <cell r="H27">
            <v>9</v>
          </cell>
          <cell r="J27">
            <v>10</v>
          </cell>
          <cell r="K27">
            <v>10</v>
          </cell>
          <cell r="M27">
            <v>29</v>
          </cell>
          <cell r="N27">
            <v>29</v>
          </cell>
          <cell r="P27">
            <v>50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6</v>
          </cell>
          <cell r="E28">
            <v>3.8</v>
          </cell>
          <cell r="F28">
            <v>12.3</v>
          </cell>
          <cell r="G28">
            <v>22.1</v>
          </cell>
          <cell r="H28">
            <v>9</v>
          </cell>
          <cell r="I28">
            <v>3</v>
          </cell>
          <cell r="J28">
            <v>10</v>
          </cell>
          <cell r="M28">
            <v>22</v>
          </cell>
          <cell r="N28">
            <v>22</v>
          </cell>
          <cell r="P28">
            <v>44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6</v>
          </cell>
          <cell r="E29">
            <v>3.8</v>
          </cell>
          <cell r="F29">
            <v>11.3</v>
          </cell>
          <cell r="G29">
            <v>21.1</v>
          </cell>
          <cell r="H29">
            <v>17</v>
          </cell>
          <cell r="J29">
            <v>11</v>
          </cell>
          <cell r="L29">
            <v>5</v>
          </cell>
          <cell r="M29">
            <v>33</v>
          </cell>
          <cell r="N29">
            <v>33</v>
          </cell>
          <cell r="P29">
            <v>54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6</v>
          </cell>
          <cell r="E30">
            <v>4</v>
          </cell>
          <cell r="F30">
            <v>11.7</v>
          </cell>
          <cell r="G30">
            <v>21.7</v>
          </cell>
          <cell r="H30">
            <v>18</v>
          </cell>
          <cell r="K30">
            <v>13</v>
          </cell>
          <cell r="L30">
            <v>18</v>
          </cell>
          <cell r="M30">
            <v>49</v>
          </cell>
          <cell r="N30">
            <v>49</v>
          </cell>
          <cell r="P30">
            <v>71</v>
          </cell>
        </row>
        <row r="31">
          <cell r="B31" t="str">
            <v>E022-01-1057/2018</v>
          </cell>
          <cell r="C31" t="str">
            <v>ANITA HEATHER C</v>
          </cell>
          <cell r="D31">
            <v>6.2</v>
          </cell>
          <cell r="E31">
            <v>4</v>
          </cell>
          <cell r="F31">
            <v>12</v>
          </cell>
          <cell r="G31">
            <v>22.2</v>
          </cell>
          <cell r="H31">
            <v>17</v>
          </cell>
          <cell r="K31">
            <v>10</v>
          </cell>
          <cell r="L31">
            <v>3</v>
          </cell>
          <cell r="M31">
            <v>30</v>
          </cell>
          <cell r="N31">
            <v>30</v>
          </cell>
          <cell r="P31">
            <v>52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6.3</v>
          </cell>
          <cell r="E32">
            <v>4.0999999999999996</v>
          </cell>
          <cell r="F32">
            <v>12</v>
          </cell>
          <cell r="G32">
            <v>22.4</v>
          </cell>
          <cell r="H32">
            <v>14</v>
          </cell>
          <cell r="J32">
            <v>7</v>
          </cell>
          <cell r="K32">
            <v>3</v>
          </cell>
          <cell r="M32">
            <v>24</v>
          </cell>
          <cell r="N32">
            <v>24</v>
          </cell>
          <cell r="P32">
            <v>46</v>
          </cell>
        </row>
        <row r="33">
          <cell r="B33" t="str">
            <v>E022-01-1060/2018</v>
          </cell>
          <cell r="C33" t="str">
            <v>MURIUKI Brian Gacheru</v>
          </cell>
          <cell r="D33">
            <v>5.4</v>
          </cell>
          <cell r="E33">
            <v>4.0999999999999996</v>
          </cell>
          <cell r="F33">
            <v>12</v>
          </cell>
          <cell r="G33">
            <v>21.5</v>
          </cell>
          <cell r="H33">
            <v>13</v>
          </cell>
          <cell r="I33">
            <v>4</v>
          </cell>
          <cell r="K33">
            <v>4</v>
          </cell>
          <cell r="M33">
            <v>21</v>
          </cell>
          <cell r="N33">
            <v>21</v>
          </cell>
          <cell r="P33">
            <v>43</v>
          </cell>
        </row>
        <row r="34">
          <cell r="B34" t="str">
            <v>E022-01-1061/2018</v>
          </cell>
          <cell r="C34" t="str">
            <v>MOHAMMAD ALI MBARAK</v>
          </cell>
          <cell r="D34">
            <v>5.2</v>
          </cell>
          <cell r="E34">
            <v>4.3</v>
          </cell>
          <cell r="F34">
            <v>12</v>
          </cell>
          <cell r="G34">
            <v>21.5</v>
          </cell>
          <cell r="H34">
            <v>13</v>
          </cell>
          <cell r="J34">
            <v>18</v>
          </cell>
          <cell r="L34">
            <v>11</v>
          </cell>
          <cell r="M34">
            <v>42</v>
          </cell>
          <cell r="N34">
            <v>42</v>
          </cell>
          <cell r="P34">
            <v>64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6.2</v>
          </cell>
          <cell r="E35">
            <v>4.4000000000000004</v>
          </cell>
          <cell r="F35">
            <v>11.7</v>
          </cell>
          <cell r="G35">
            <v>22.3</v>
          </cell>
          <cell r="H35">
            <v>12</v>
          </cell>
          <cell r="J35">
            <v>13</v>
          </cell>
          <cell r="K35">
            <v>12</v>
          </cell>
          <cell r="M35">
            <v>37</v>
          </cell>
          <cell r="N35">
            <v>37</v>
          </cell>
          <cell r="P35">
            <v>59</v>
          </cell>
        </row>
        <row r="36">
          <cell r="B36" t="str">
            <v>E022-01-1064/2018</v>
          </cell>
          <cell r="C36" t="str">
            <v>MUTHEE Amos Munene</v>
          </cell>
          <cell r="D36">
            <v>6.2</v>
          </cell>
          <cell r="E36">
            <v>3.8</v>
          </cell>
          <cell r="F36">
            <v>13.3</v>
          </cell>
          <cell r="G36">
            <v>23.3</v>
          </cell>
          <cell r="H36">
            <v>19</v>
          </cell>
          <cell r="I36">
            <v>7</v>
          </cell>
          <cell r="J36">
            <v>12</v>
          </cell>
          <cell r="M36">
            <v>38</v>
          </cell>
          <cell r="N36">
            <v>38</v>
          </cell>
          <cell r="P36">
            <v>61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5.2</v>
          </cell>
          <cell r="E37">
            <v>4</v>
          </cell>
          <cell r="F37">
            <v>9.3000000000000007</v>
          </cell>
          <cell r="G37">
            <v>18.5</v>
          </cell>
          <cell r="H37">
            <v>16</v>
          </cell>
          <cell r="I37">
            <v>10</v>
          </cell>
          <cell r="L37">
            <v>11</v>
          </cell>
          <cell r="M37">
            <v>37</v>
          </cell>
          <cell r="N37">
            <v>37</v>
          </cell>
          <cell r="P37">
            <v>56</v>
          </cell>
        </row>
        <row r="38">
          <cell r="B38" t="str">
            <v>E022-01-1066/2018</v>
          </cell>
          <cell r="C38" t="str">
            <v>MUTURI Lorna Muthoni</v>
          </cell>
          <cell r="D38">
            <v>4.4000000000000004</v>
          </cell>
          <cell r="E38">
            <v>4.3</v>
          </cell>
          <cell r="F38">
            <v>11.7</v>
          </cell>
          <cell r="G38">
            <v>20.399999999999999</v>
          </cell>
          <cell r="H38">
            <v>21</v>
          </cell>
          <cell r="J38">
            <v>13</v>
          </cell>
          <cell r="L38">
            <v>7</v>
          </cell>
          <cell r="M38">
            <v>41</v>
          </cell>
          <cell r="N38">
            <v>41</v>
          </cell>
          <cell r="P38">
            <v>61</v>
          </cell>
        </row>
        <row r="39">
          <cell r="B39" t="str">
            <v>E022-01-1067/2018</v>
          </cell>
          <cell r="C39" t="str">
            <v>ONGAYO Aswan Abishai</v>
          </cell>
          <cell r="D39">
            <v>6</v>
          </cell>
          <cell r="E39">
            <v>3.7</v>
          </cell>
          <cell r="F39">
            <v>12.3</v>
          </cell>
          <cell r="G39">
            <v>22</v>
          </cell>
          <cell r="H39">
            <v>15</v>
          </cell>
          <cell r="J39">
            <v>8</v>
          </cell>
          <cell r="K39">
            <v>12</v>
          </cell>
          <cell r="M39">
            <v>35</v>
          </cell>
          <cell r="N39">
            <v>35</v>
          </cell>
          <cell r="P39">
            <v>57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5.2</v>
          </cell>
          <cell r="E40">
            <v>3.5</v>
          </cell>
          <cell r="F40">
            <v>9.3000000000000007</v>
          </cell>
          <cell r="G40">
            <v>18</v>
          </cell>
          <cell r="H40">
            <v>12</v>
          </cell>
          <cell r="I40">
            <v>2</v>
          </cell>
          <cell r="K40">
            <v>8</v>
          </cell>
          <cell r="M40">
            <v>22</v>
          </cell>
          <cell r="N40">
            <v>22</v>
          </cell>
          <cell r="P40">
            <v>40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5.8</v>
          </cell>
          <cell r="E41">
            <v>4</v>
          </cell>
          <cell r="F41">
            <v>12</v>
          </cell>
          <cell r="G41">
            <v>21.8</v>
          </cell>
          <cell r="H41">
            <v>14</v>
          </cell>
          <cell r="J41">
            <v>10</v>
          </cell>
          <cell r="K41">
            <v>6</v>
          </cell>
          <cell r="M41">
            <v>30</v>
          </cell>
          <cell r="N41">
            <v>30</v>
          </cell>
          <cell r="P41">
            <v>52</v>
          </cell>
        </row>
        <row r="42">
          <cell r="B42" t="str">
            <v>E022-01-1070/2018</v>
          </cell>
          <cell r="C42" t="str">
            <v>BRIAN Festus</v>
          </cell>
          <cell r="D42">
            <v>6.2</v>
          </cell>
          <cell r="E42">
            <v>4</v>
          </cell>
          <cell r="F42">
            <v>11.3</v>
          </cell>
          <cell r="G42">
            <v>21.5</v>
          </cell>
          <cell r="H42">
            <v>22</v>
          </cell>
          <cell r="K42">
            <v>13</v>
          </cell>
          <cell r="L42">
            <v>11</v>
          </cell>
          <cell r="M42">
            <v>46</v>
          </cell>
          <cell r="N42">
            <v>46</v>
          </cell>
          <cell r="P42">
            <v>68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5</v>
          </cell>
          <cell r="E43">
            <v>4.4000000000000004</v>
          </cell>
          <cell r="F43">
            <v>10.7</v>
          </cell>
          <cell r="G43">
            <v>20.100000000000001</v>
          </cell>
          <cell r="H43">
            <v>12</v>
          </cell>
          <cell r="J43">
            <v>11</v>
          </cell>
          <cell r="L43">
            <v>11</v>
          </cell>
          <cell r="M43">
            <v>34</v>
          </cell>
          <cell r="N43">
            <v>34</v>
          </cell>
          <cell r="P43">
            <v>54</v>
          </cell>
        </row>
        <row r="44">
          <cell r="B44" t="str">
            <v>E022-01-1072/2018</v>
          </cell>
          <cell r="C44" t="str">
            <v>MESSI Joseph Mbayi</v>
          </cell>
          <cell r="D44">
            <v>4.8</v>
          </cell>
          <cell r="E44">
            <v>3.8</v>
          </cell>
          <cell r="F44">
            <v>11.3</v>
          </cell>
          <cell r="G44">
            <v>19.899999999999999</v>
          </cell>
          <cell r="H44">
            <v>17</v>
          </cell>
          <cell r="J44">
            <v>10</v>
          </cell>
          <cell r="K44">
            <v>16</v>
          </cell>
          <cell r="M44">
            <v>43</v>
          </cell>
          <cell r="N44">
            <v>43</v>
          </cell>
          <cell r="P44">
            <v>63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5.6</v>
          </cell>
          <cell r="E45">
            <v>3.9</v>
          </cell>
          <cell r="F45">
            <v>12</v>
          </cell>
          <cell r="G45">
            <v>21.5</v>
          </cell>
          <cell r="H45">
            <v>15</v>
          </cell>
          <cell r="J45">
            <v>3</v>
          </cell>
          <cell r="K45">
            <v>10</v>
          </cell>
          <cell r="M45">
            <v>28</v>
          </cell>
          <cell r="N45">
            <v>28</v>
          </cell>
          <cell r="P45">
            <v>50</v>
          </cell>
        </row>
        <row r="46">
          <cell r="B46" t="str">
            <v>E022-01-1074/2018</v>
          </cell>
          <cell r="C46" t="str">
            <v>SHANZA Allan Ogude</v>
          </cell>
          <cell r="D46">
            <v>5.6</v>
          </cell>
          <cell r="E46">
            <v>3.7</v>
          </cell>
          <cell r="F46">
            <v>9.3000000000000007</v>
          </cell>
          <cell r="G46">
            <v>18.600000000000001</v>
          </cell>
          <cell r="H46">
            <v>16</v>
          </cell>
          <cell r="J46">
            <v>12</v>
          </cell>
          <cell r="L46">
            <v>3</v>
          </cell>
          <cell r="M46">
            <v>31</v>
          </cell>
          <cell r="N46">
            <v>31</v>
          </cell>
          <cell r="P46">
            <v>50</v>
          </cell>
        </row>
        <row r="47">
          <cell r="B47" t="str">
            <v>E022-01-1075/2018</v>
          </cell>
          <cell r="C47" t="str">
            <v>KIPTOO Brian</v>
          </cell>
          <cell r="D47">
            <v>6</v>
          </cell>
          <cell r="E47">
            <v>3.7</v>
          </cell>
          <cell r="F47">
            <v>11.3</v>
          </cell>
          <cell r="G47">
            <v>21</v>
          </cell>
          <cell r="H47">
            <v>18</v>
          </cell>
          <cell r="J47">
            <v>9</v>
          </cell>
          <cell r="K47">
            <v>3</v>
          </cell>
          <cell r="M47">
            <v>30</v>
          </cell>
          <cell r="N47">
            <v>30</v>
          </cell>
          <cell r="P47">
            <v>51</v>
          </cell>
        </row>
        <row r="48">
          <cell r="B48" t="str">
            <v>E022-01-1076/2018</v>
          </cell>
          <cell r="C48" t="str">
            <v>KIPKURUI Franklyn</v>
          </cell>
          <cell r="D48">
            <v>5.2</v>
          </cell>
          <cell r="E48">
            <v>4.3</v>
          </cell>
          <cell r="F48">
            <v>9.6999999999999993</v>
          </cell>
          <cell r="G48">
            <v>19.2</v>
          </cell>
          <cell r="H48">
            <v>18</v>
          </cell>
          <cell r="J48">
            <v>13</v>
          </cell>
          <cell r="K48">
            <v>7</v>
          </cell>
          <cell r="M48">
            <v>38</v>
          </cell>
          <cell r="N48">
            <v>38</v>
          </cell>
          <cell r="P48">
            <v>57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6</v>
          </cell>
          <cell r="E49">
            <v>3.1</v>
          </cell>
          <cell r="F49">
            <v>8</v>
          </cell>
          <cell r="G49">
            <v>17.100000000000001</v>
          </cell>
          <cell r="H49">
            <v>13</v>
          </cell>
          <cell r="I49">
            <v>2</v>
          </cell>
          <cell r="K49">
            <v>8</v>
          </cell>
          <cell r="M49">
            <v>23</v>
          </cell>
          <cell r="N49">
            <v>23</v>
          </cell>
          <cell r="P49">
            <v>40</v>
          </cell>
        </row>
        <row r="50">
          <cell r="B50" t="str">
            <v>E022-01-1078/2018</v>
          </cell>
          <cell r="C50" t="str">
            <v>NJUGUNA Claire Wambui</v>
          </cell>
          <cell r="D50">
            <v>5.2</v>
          </cell>
          <cell r="E50">
            <v>4</v>
          </cell>
          <cell r="F50">
            <v>11.3</v>
          </cell>
          <cell r="G50">
            <v>20.5</v>
          </cell>
          <cell r="H50">
            <v>14</v>
          </cell>
          <cell r="J50">
            <v>13</v>
          </cell>
          <cell r="L50">
            <v>10</v>
          </cell>
          <cell r="M50">
            <v>37</v>
          </cell>
          <cell r="N50">
            <v>37</v>
          </cell>
          <cell r="P50">
            <v>58</v>
          </cell>
        </row>
        <row r="51">
          <cell r="B51" t="str">
            <v>E022-01-1079/2018</v>
          </cell>
          <cell r="C51" t="str">
            <v>MUKIRI Ian Ndungu</v>
          </cell>
          <cell r="D51">
            <v>5.6</v>
          </cell>
          <cell r="E51">
            <v>3.8</v>
          </cell>
          <cell r="F51">
            <v>9.6999999999999993</v>
          </cell>
          <cell r="G51">
            <v>19.100000000000001</v>
          </cell>
          <cell r="H51">
            <v>11</v>
          </cell>
          <cell r="J51">
            <v>10</v>
          </cell>
          <cell r="L51">
            <v>1</v>
          </cell>
          <cell r="M51">
            <v>22</v>
          </cell>
          <cell r="N51">
            <v>22</v>
          </cell>
          <cell r="P51">
            <v>41</v>
          </cell>
        </row>
        <row r="52">
          <cell r="B52" t="str">
            <v>E022-01-1080/2018</v>
          </cell>
          <cell r="C52" t="str">
            <v>KIPYEGON Mark</v>
          </cell>
          <cell r="D52">
            <v>5.2</v>
          </cell>
          <cell r="E52">
            <v>3.8</v>
          </cell>
          <cell r="F52">
            <v>11.3</v>
          </cell>
          <cell r="G52">
            <v>20.3</v>
          </cell>
          <cell r="H52">
            <v>14</v>
          </cell>
          <cell r="J52">
            <v>3</v>
          </cell>
          <cell r="K52">
            <v>7</v>
          </cell>
          <cell r="M52">
            <v>24</v>
          </cell>
          <cell r="N52">
            <v>24</v>
          </cell>
          <cell r="P52">
            <v>44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5.2</v>
          </cell>
          <cell r="E53">
            <v>4</v>
          </cell>
          <cell r="F53">
            <v>9.8000000000000007</v>
          </cell>
          <cell r="G53">
            <v>19</v>
          </cell>
          <cell r="H53">
            <v>12</v>
          </cell>
          <cell r="J53">
            <v>15</v>
          </cell>
          <cell r="K53">
            <v>5</v>
          </cell>
          <cell r="M53">
            <v>32</v>
          </cell>
          <cell r="N53">
            <v>32</v>
          </cell>
          <cell r="P53">
            <v>51</v>
          </cell>
        </row>
        <row r="54">
          <cell r="B54" t="str">
            <v>E022-01-1082/2018</v>
          </cell>
          <cell r="C54" t="str">
            <v>MARIMBET Kevin Pere</v>
          </cell>
          <cell r="D54">
            <v>5.4</v>
          </cell>
          <cell r="E54">
            <v>4</v>
          </cell>
          <cell r="F54">
            <v>11.3</v>
          </cell>
          <cell r="G54">
            <v>20.7</v>
          </cell>
          <cell r="H54">
            <v>14</v>
          </cell>
          <cell r="K54">
            <v>11</v>
          </cell>
          <cell r="L54">
            <v>5</v>
          </cell>
          <cell r="M54">
            <v>30</v>
          </cell>
          <cell r="N54">
            <v>30</v>
          </cell>
          <cell r="P54">
            <v>51</v>
          </cell>
        </row>
        <row r="55">
          <cell r="B55" t="str">
            <v>E022-01-1083/2018</v>
          </cell>
          <cell r="C55" t="str">
            <v>ACHIENG Felix Ouma</v>
          </cell>
          <cell r="D55">
            <v>5.8</v>
          </cell>
          <cell r="E55">
            <v>4</v>
          </cell>
          <cell r="F55">
            <v>13.7</v>
          </cell>
          <cell r="G55">
            <v>23.5</v>
          </cell>
          <cell r="H55">
            <v>13</v>
          </cell>
          <cell r="K55">
            <v>12</v>
          </cell>
          <cell r="L55">
            <v>9</v>
          </cell>
          <cell r="M55">
            <v>34</v>
          </cell>
          <cell r="N55">
            <v>34</v>
          </cell>
          <cell r="P55">
            <v>58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5.4</v>
          </cell>
          <cell r="E56">
            <v>4.0999999999999996</v>
          </cell>
          <cell r="F56">
            <v>12</v>
          </cell>
          <cell r="G56">
            <v>21.5</v>
          </cell>
          <cell r="H56">
            <v>18</v>
          </cell>
          <cell r="I56">
            <v>9</v>
          </cell>
          <cell r="K56">
            <v>7</v>
          </cell>
          <cell r="M56">
            <v>34</v>
          </cell>
          <cell r="N56">
            <v>34</v>
          </cell>
          <cell r="P56">
            <v>56</v>
          </cell>
        </row>
        <row r="57">
          <cell r="B57" t="str">
            <v>E022-01-1085/2018</v>
          </cell>
          <cell r="C57" t="str">
            <v>MBUGUA Joseph Kiarie</v>
          </cell>
          <cell r="D57">
            <v>6.1</v>
          </cell>
          <cell r="E57">
            <v>4.4000000000000004</v>
          </cell>
          <cell r="F57">
            <v>13.7</v>
          </cell>
          <cell r="G57">
            <v>24.2</v>
          </cell>
          <cell r="H57">
            <v>14</v>
          </cell>
          <cell r="K57">
            <v>3</v>
          </cell>
          <cell r="L57">
            <v>4</v>
          </cell>
          <cell r="M57">
            <v>21</v>
          </cell>
          <cell r="N57">
            <v>21</v>
          </cell>
          <cell r="P57">
            <v>45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5.4</v>
          </cell>
          <cell r="E58">
            <v>3.8</v>
          </cell>
          <cell r="F58">
            <v>11.3</v>
          </cell>
          <cell r="G58">
            <v>20.5</v>
          </cell>
          <cell r="H58">
            <v>14</v>
          </cell>
          <cell r="J58">
            <v>16</v>
          </cell>
          <cell r="K58">
            <v>12</v>
          </cell>
          <cell r="M58">
            <v>42</v>
          </cell>
          <cell r="N58">
            <v>42</v>
          </cell>
          <cell r="P58">
            <v>63</v>
          </cell>
        </row>
        <row r="59">
          <cell r="B59" t="str">
            <v>E022-01-1087/2018</v>
          </cell>
          <cell r="C59" t="str">
            <v>MUTUA Humphrey Muasya</v>
          </cell>
          <cell r="D59">
            <v>5.4</v>
          </cell>
          <cell r="E59">
            <v>3.9</v>
          </cell>
          <cell r="F59">
            <v>11</v>
          </cell>
          <cell r="G59">
            <v>20.3</v>
          </cell>
          <cell r="H59">
            <v>13</v>
          </cell>
          <cell r="K59">
            <v>8</v>
          </cell>
          <cell r="L59">
            <v>2</v>
          </cell>
          <cell r="M59">
            <v>23</v>
          </cell>
          <cell r="N59">
            <v>23</v>
          </cell>
          <cell r="P59">
            <v>43</v>
          </cell>
        </row>
        <row r="60">
          <cell r="B60" t="str">
            <v>E022-01-1088/2018</v>
          </cell>
          <cell r="C60" t="str">
            <v>DERRICK Erick Obaso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5.8</v>
          </cell>
          <cell r="E61">
            <v>3.7</v>
          </cell>
          <cell r="F61">
            <v>9.8000000000000007</v>
          </cell>
          <cell r="G61">
            <v>19.3</v>
          </cell>
          <cell r="H61">
            <v>17</v>
          </cell>
          <cell r="K61">
            <v>3</v>
          </cell>
          <cell r="L61">
            <v>5</v>
          </cell>
          <cell r="M61">
            <v>25</v>
          </cell>
          <cell r="N61">
            <v>25</v>
          </cell>
          <cell r="P61">
            <v>44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5.8</v>
          </cell>
          <cell r="E62">
            <v>4.3</v>
          </cell>
          <cell r="F62">
            <v>9.6999999999999993</v>
          </cell>
          <cell r="G62">
            <v>19.8</v>
          </cell>
          <cell r="H62">
            <v>14</v>
          </cell>
          <cell r="J62">
            <v>9</v>
          </cell>
          <cell r="L62">
            <v>2</v>
          </cell>
          <cell r="M62">
            <v>25</v>
          </cell>
          <cell r="N62">
            <v>25</v>
          </cell>
          <cell r="P62">
            <v>45</v>
          </cell>
        </row>
        <row r="63">
          <cell r="B63" t="str">
            <v>E022-01-1091/2018</v>
          </cell>
          <cell r="C63" t="str">
            <v>KARIUKI Daniel Njau</v>
          </cell>
          <cell r="D63">
            <v>6.5</v>
          </cell>
          <cell r="E63">
            <v>3.1</v>
          </cell>
          <cell r="F63">
            <v>10.7</v>
          </cell>
          <cell r="G63">
            <v>20.3</v>
          </cell>
          <cell r="H63">
            <v>14</v>
          </cell>
          <cell r="J63">
            <v>4</v>
          </cell>
          <cell r="K63">
            <v>13</v>
          </cell>
          <cell r="M63">
            <v>31</v>
          </cell>
          <cell r="N63">
            <v>31</v>
          </cell>
          <cell r="P63">
            <v>51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6.8</v>
          </cell>
          <cell r="E64">
            <v>4</v>
          </cell>
          <cell r="F64">
            <v>9.5</v>
          </cell>
          <cell r="G64">
            <v>20.3</v>
          </cell>
          <cell r="H64">
            <v>14</v>
          </cell>
          <cell r="I64">
            <v>3</v>
          </cell>
          <cell r="K64">
            <v>8</v>
          </cell>
          <cell r="M64">
            <v>25</v>
          </cell>
          <cell r="N64">
            <v>25</v>
          </cell>
          <cell r="P64">
            <v>45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8</v>
          </cell>
          <cell r="E65">
            <v>3.8</v>
          </cell>
          <cell r="F65">
            <v>10.7</v>
          </cell>
          <cell r="G65">
            <v>22.5</v>
          </cell>
          <cell r="H65">
            <v>19</v>
          </cell>
          <cell r="J65">
            <v>3</v>
          </cell>
          <cell r="K65">
            <v>6</v>
          </cell>
          <cell r="M65">
            <v>28</v>
          </cell>
          <cell r="N65">
            <v>28</v>
          </cell>
          <cell r="P65">
            <v>51</v>
          </cell>
        </row>
        <row r="66">
          <cell r="B66" t="str">
            <v>E022-01-1095/2018</v>
          </cell>
          <cell r="C66" t="str">
            <v>KIBET Brian</v>
          </cell>
          <cell r="D66">
            <v>6</v>
          </cell>
          <cell r="E66">
            <v>4</v>
          </cell>
          <cell r="F66">
            <v>10.7</v>
          </cell>
          <cell r="G66">
            <v>20.7</v>
          </cell>
          <cell r="H66">
            <v>15</v>
          </cell>
          <cell r="J66">
            <v>6</v>
          </cell>
          <cell r="K66">
            <v>8</v>
          </cell>
          <cell r="M66">
            <v>29</v>
          </cell>
          <cell r="N66">
            <v>29</v>
          </cell>
          <cell r="P66">
            <v>50</v>
          </cell>
        </row>
        <row r="67">
          <cell r="B67" t="str">
            <v>E022-01-1096/2018</v>
          </cell>
          <cell r="C67" t="str">
            <v>OTHIENO Jacob Magina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14</v>
          </cell>
          <cell r="I67">
            <v>6</v>
          </cell>
          <cell r="K67">
            <v>12</v>
          </cell>
          <cell r="M67">
            <v>32</v>
          </cell>
          <cell r="N67">
            <v>32</v>
          </cell>
          <cell r="P67">
            <v>32</v>
          </cell>
        </row>
        <row r="68">
          <cell r="B68" t="str">
            <v>E022-01-1097/2018</v>
          </cell>
          <cell r="C68" t="str">
            <v>KUNG U J Gakonya</v>
          </cell>
          <cell r="D68">
            <v>5.8</v>
          </cell>
          <cell r="E68">
            <v>4</v>
          </cell>
          <cell r="F68">
            <v>10.7</v>
          </cell>
          <cell r="G68">
            <v>20.5</v>
          </cell>
          <cell r="H68">
            <v>16</v>
          </cell>
          <cell r="J68">
            <v>2</v>
          </cell>
          <cell r="K68">
            <v>10</v>
          </cell>
          <cell r="M68">
            <v>28</v>
          </cell>
          <cell r="N68">
            <v>28</v>
          </cell>
          <cell r="P68">
            <v>49</v>
          </cell>
        </row>
        <row r="69">
          <cell r="B69" t="str">
            <v>E022-01-1098/2018</v>
          </cell>
          <cell r="C69" t="str">
            <v>MUGWE John Njoroge</v>
          </cell>
          <cell r="D69">
            <v>5.8</v>
          </cell>
          <cell r="E69">
            <v>4.0999999999999996</v>
          </cell>
          <cell r="F69">
            <v>9.6999999999999993</v>
          </cell>
          <cell r="G69">
            <v>19.600000000000001</v>
          </cell>
          <cell r="H69">
            <v>14</v>
          </cell>
          <cell r="J69">
            <v>12</v>
          </cell>
          <cell r="K69">
            <v>13</v>
          </cell>
          <cell r="M69">
            <v>39</v>
          </cell>
          <cell r="N69">
            <v>39</v>
          </cell>
          <cell r="P69">
            <v>59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6.6</v>
          </cell>
          <cell r="E70">
            <v>4.0999999999999996</v>
          </cell>
          <cell r="F70">
            <v>12.3</v>
          </cell>
          <cell r="G70">
            <v>23</v>
          </cell>
          <cell r="H70">
            <v>14</v>
          </cell>
          <cell r="K70">
            <v>12</v>
          </cell>
          <cell r="L70">
            <v>5</v>
          </cell>
          <cell r="M70">
            <v>31</v>
          </cell>
          <cell r="N70">
            <v>31</v>
          </cell>
          <cell r="P70">
            <v>54</v>
          </cell>
        </row>
        <row r="71">
          <cell r="B71" t="str">
            <v>E022-01-1100/2018</v>
          </cell>
          <cell r="C71" t="str">
            <v>WANJALA Barasa Levy</v>
          </cell>
          <cell r="D71">
            <v>5.2</v>
          </cell>
          <cell r="E71">
            <v>4.3</v>
          </cell>
          <cell r="F71">
            <v>11.3</v>
          </cell>
          <cell r="G71">
            <v>20.8</v>
          </cell>
          <cell r="H71">
            <v>16</v>
          </cell>
          <cell r="K71">
            <v>5</v>
          </cell>
          <cell r="L71">
            <v>3</v>
          </cell>
          <cell r="M71">
            <v>24</v>
          </cell>
          <cell r="N71">
            <v>24</v>
          </cell>
          <cell r="P71">
            <v>45</v>
          </cell>
        </row>
        <row r="72">
          <cell r="B72" t="str">
            <v>E022-01-1101/2018</v>
          </cell>
          <cell r="C72" t="str">
            <v>THINDIU Keely Njoroge</v>
          </cell>
          <cell r="D72">
            <v>5.8</v>
          </cell>
          <cell r="E72">
            <v>4.5</v>
          </cell>
          <cell r="F72">
            <v>9.6999999999999993</v>
          </cell>
          <cell r="G72">
            <v>20</v>
          </cell>
          <cell r="H72">
            <v>14</v>
          </cell>
          <cell r="J72">
            <v>13</v>
          </cell>
          <cell r="L72">
            <v>19</v>
          </cell>
          <cell r="M72">
            <v>46</v>
          </cell>
          <cell r="N72">
            <v>46</v>
          </cell>
          <cell r="P72">
            <v>66</v>
          </cell>
        </row>
        <row r="73">
          <cell r="B73" t="str">
            <v>E022-01-1102/2018</v>
          </cell>
          <cell r="C73" t="str">
            <v>KANYI Carson Wanjohi</v>
          </cell>
          <cell r="D73">
            <v>6.9</v>
          </cell>
          <cell r="E73">
            <v>4.4000000000000004</v>
          </cell>
          <cell r="F73">
            <v>11.3</v>
          </cell>
          <cell r="G73">
            <v>22.6</v>
          </cell>
          <cell r="H73">
            <v>16</v>
          </cell>
          <cell r="I73">
            <v>4</v>
          </cell>
          <cell r="K73">
            <v>6</v>
          </cell>
          <cell r="M73">
            <v>26</v>
          </cell>
          <cell r="N73">
            <v>26</v>
          </cell>
          <cell r="P73">
            <v>49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6</v>
          </cell>
          <cell r="E74">
            <v>3.8</v>
          </cell>
          <cell r="F74">
            <v>11.3</v>
          </cell>
          <cell r="G74">
            <v>21.1</v>
          </cell>
          <cell r="H74">
            <v>14</v>
          </cell>
          <cell r="J74">
            <v>10</v>
          </cell>
          <cell r="K74">
            <v>8</v>
          </cell>
          <cell r="M74">
            <v>32</v>
          </cell>
          <cell r="N74">
            <v>32</v>
          </cell>
          <cell r="P74">
            <v>53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5.8</v>
          </cell>
          <cell r="E75">
            <v>4.4000000000000004</v>
          </cell>
          <cell r="F75">
            <v>10</v>
          </cell>
          <cell r="G75">
            <v>20.2</v>
          </cell>
          <cell r="H75">
            <v>10</v>
          </cell>
          <cell r="I75">
            <v>6</v>
          </cell>
          <cell r="K75">
            <v>12</v>
          </cell>
          <cell r="M75">
            <v>28</v>
          </cell>
          <cell r="N75">
            <v>28</v>
          </cell>
          <cell r="P75">
            <v>48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5.6</v>
          </cell>
          <cell r="E76">
            <v>3.8</v>
          </cell>
          <cell r="F76">
            <v>10</v>
          </cell>
          <cell r="G76">
            <v>19.399999999999999</v>
          </cell>
          <cell r="H76">
            <v>13</v>
          </cell>
          <cell r="K76">
            <v>6</v>
          </cell>
          <cell r="L76">
            <v>9</v>
          </cell>
          <cell r="M76">
            <v>28</v>
          </cell>
          <cell r="N76">
            <v>28</v>
          </cell>
          <cell r="P76">
            <v>47</v>
          </cell>
        </row>
        <row r="77">
          <cell r="B77" t="str">
            <v>E022-01-1473/2018</v>
          </cell>
          <cell r="C77" t="str">
            <v>MWORIA VINCENT MWENDE</v>
          </cell>
          <cell r="D77">
            <v>5.6</v>
          </cell>
          <cell r="E77">
            <v>3.9</v>
          </cell>
          <cell r="F77">
            <v>12</v>
          </cell>
          <cell r="G77">
            <v>21.5</v>
          </cell>
          <cell r="H77">
            <v>11</v>
          </cell>
          <cell r="K77">
            <v>12</v>
          </cell>
          <cell r="L77">
            <v>9</v>
          </cell>
          <cell r="M77">
            <v>32</v>
          </cell>
          <cell r="N77">
            <v>32</v>
          </cell>
          <cell r="P77">
            <v>54</v>
          </cell>
        </row>
        <row r="78">
          <cell r="B78" t="str">
            <v>E022-01-1475/2018</v>
          </cell>
          <cell r="C78" t="str">
            <v>KIARA BRIAN MUGAMBI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11</v>
          </cell>
          <cell r="J78">
            <v>12</v>
          </cell>
          <cell r="K78">
            <v>3</v>
          </cell>
          <cell r="M78">
            <v>26</v>
          </cell>
          <cell r="N78">
            <v>26</v>
          </cell>
          <cell r="P78">
            <v>26</v>
          </cell>
        </row>
        <row r="79">
          <cell r="B79" t="str">
            <v>E022-01-1486/2018</v>
          </cell>
          <cell r="C79" t="str">
            <v>MUNENE VICTOR IAN</v>
          </cell>
          <cell r="D79">
            <v>5</v>
          </cell>
          <cell r="E79">
            <v>3.7</v>
          </cell>
          <cell r="F79">
            <v>12</v>
          </cell>
          <cell r="G79">
            <v>20.7</v>
          </cell>
          <cell r="H79">
            <v>14</v>
          </cell>
          <cell r="J79">
            <v>7</v>
          </cell>
          <cell r="K79">
            <v>3</v>
          </cell>
          <cell r="M79">
            <v>24</v>
          </cell>
          <cell r="N79">
            <v>24</v>
          </cell>
          <cell r="P79">
            <v>45</v>
          </cell>
        </row>
        <row r="80">
          <cell r="B80" t="str">
            <v>E022-01-1539/2018</v>
          </cell>
          <cell r="C80" t="str">
            <v>MWANGI LUKE VICTOR</v>
          </cell>
          <cell r="D80">
            <v>5.4</v>
          </cell>
          <cell r="E80">
            <v>4.3</v>
          </cell>
          <cell r="F80">
            <v>12</v>
          </cell>
          <cell r="G80">
            <v>21.7</v>
          </cell>
          <cell r="H80">
            <v>23</v>
          </cell>
          <cell r="I80">
            <v>3</v>
          </cell>
          <cell r="K80">
            <v>4</v>
          </cell>
          <cell r="M80">
            <v>30</v>
          </cell>
          <cell r="N80">
            <v>30</v>
          </cell>
          <cell r="P80">
            <v>52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6.4</v>
          </cell>
          <cell r="E81">
            <v>3.1</v>
          </cell>
          <cell r="F81">
            <v>10</v>
          </cell>
          <cell r="G81">
            <v>19.5</v>
          </cell>
          <cell r="H81">
            <v>11</v>
          </cell>
          <cell r="K81">
            <v>5</v>
          </cell>
          <cell r="L81">
            <v>9</v>
          </cell>
          <cell r="M81">
            <v>25</v>
          </cell>
          <cell r="N81">
            <v>25</v>
          </cell>
          <cell r="P81">
            <v>45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5.2</v>
          </cell>
          <cell r="E82">
            <v>4</v>
          </cell>
          <cell r="F82">
            <v>9</v>
          </cell>
          <cell r="G82">
            <v>18.2</v>
          </cell>
          <cell r="M82" t="str">
            <v/>
          </cell>
          <cell r="N82" t="str">
            <v>-</v>
          </cell>
          <cell r="P82" t="str">
            <v>18.2C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6.5</v>
          </cell>
          <cell r="E83">
            <v>3.8</v>
          </cell>
          <cell r="F83">
            <v>12.3</v>
          </cell>
          <cell r="G83">
            <v>22.6</v>
          </cell>
          <cell r="H83">
            <v>15</v>
          </cell>
          <cell r="J83">
            <v>6</v>
          </cell>
          <cell r="K83">
            <v>6</v>
          </cell>
          <cell r="M83">
            <v>27</v>
          </cell>
          <cell r="N83">
            <v>27</v>
          </cell>
          <cell r="P83">
            <v>50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7.1</v>
          </cell>
          <cell r="E84">
            <v>3.8</v>
          </cell>
          <cell r="F84">
            <v>11</v>
          </cell>
          <cell r="G84">
            <v>21.9</v>
          </cell>
          <cell r="H84">
            <v>16</v>
          </cell>
          <cell r="J84">
            <v>14</v>
          </cell>
          <cell r="K84">
            <v>2</v>
          </cell>
          <cell r="M84">
            <v>32</v>
          </cell>
          <cell r="N84">
            <v>32</v>
          </cell>
          <cell r="P84">
            <v>54</v>
          </cell>
        </row>
        <row r="85">
          <cell r="B85" t="str">
            <v>E022-01-1789/2018</v>
          </cell>
          <cell r="C85" t="str">
            <v>KURIA IAN MARTIN</v>
          </cell>
          <cell r="D85">
            <v>6</v>
          </cell>
          <cell r="E85">
            <v>4</v>
          </cell>
          <cell r="F85">
            <v>12.3</v>
          </cell>
          <cell r="G85">
            <v>22.3</v>
          </cell>
          <cell r="H85">
            <v>16</v>
          </cell>
          <cell r="J85">
            <v>12</v>
          </cell>
          <cell r="K85">
            <v>3</v>
          </cell>
          <cell r="M85">
            <v>31</v>
          </cell>
          <cell r="N85">
            <v>31</v>
          </cell>
          <cell r="P85">
            <v>53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6</v>
          </cell>
          <cell r="E86">
            <v>4</v>
          </cell>
          <cell r="F86">
            <v>12</v>
          </cell>
          <cell r="G86">
            <v>22</v>
          </cell>
          <cell r="H86">
            <v>15</v>
          </cell>
          <cell r="J86">
            <v>7</v>
          </cell>
          <cell r="K86">
            <v>5</v>
          </cell>
          <cell r="M86">
            <v>27</v>
          </cell>
          <cell r="N86">
            <v>27</v>
          </cell>
          <cell r="P86">
            <v>49</v>
          </cell>
        </row>
        <row r="87">
          <cell r="B87" t="str">
            <v>E022-01-1813/2018</v>
          </cell>
          <cell r="C87" t="str">
            <v>WANJERI Mary Wanjiku</v>
          </cell>
          <cell r="D87">
            <v>6</v>
          </cell>
          <cell r="E87">
            <v>4</v>
          </cell>
          <cell r="F87">
            <v>10.7</v>
          </cell>
          <cell r="G87">
            <v>20.7</v>
          </cell>
          <cell r="H87">
            <v>11</v>
          </cell>
          <cell r="I87">
            <v>4</v>
          </cell>
          <cell r="K87">
            <v>6</v>
          </cell>
          <cell r="M87">
            <v>21</v>
          </cell>
          <cell r="N87">
            <v>21</v>
          </cell>
          <cell r="P87">
            <v>42</v>
          </cell>
        </row>
        <row r="88">
          <cell r="B88" t="str">
            <v>E022-01-1816/2018</v>
          </cell>
          <cell r="C88" t="str">
            <v>KIOKO EVANS MUTUKU</v>
          </cell>
          <cell r="D88">
            <v>6.2</v>
          </cell>
          <cell r="E88">
            <v>4.0999999999999996</v>
          </cell>
          <cell r="F88">
            <v>12</v>
          </cell>
          <cell r="G88">
            <v>22.3</v>
          </cell>
          <cell r="H88">
            <v>13</v>
          </cell>
          <cell r="J88">
            <v>6</v>
          </cell>
          <cell r="K88">
            <v>3</v>
          </cell>
          <cell r="M88">
            <v>22</v>
          </cell>
          <cell r="N88">
            <v>22</v>
          </cell>
          <cell r="P88">
            <v>44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6.4</v>
          </cell>
          <cell r="E89">
            <v>4.0999999999999996</v>
          </cell>
          <cell r="F89">
            <v>10</v>
          </cell>
          <cell r="G89">
            <v>20.5</v>
          </cell>
          <cell r="H89">
            <v>9</v>
          </cell>
          <cell r="J89">
            <v>2</v>
          </cell>
          <cell r="L89">
            <v>3</v>
          </cell>
          <cell r="M89">
            <v>14</v>
          </cell>
          <cell r="N89">
            <v>14</v>
          </cell>
          <cell r="P89">
            <v>35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6.6</v>
          </cell>
          <cell r="E90">
            <v>4.3</v>
          </cell>
          <cell r="F90">
            <v>12</v>
          </cell>
          <cell r="G90">
            <v>22.9</v>
          </cell>
          <cell r="H90">
            <v>20</v>
          </cell>
          <cell r="I90">
            <v>6</v>
          </cell>
          <cell r="L90">
            <v>12</v>
          </cell>
          <cell r="M90">
            <v>38</v>
          </cell>
          <cell r="N90">
            <v>38</v>
          </cell>
          <cell r="P90">
            <v>61</v>
          </cell>
        </row>
        <row r="91">
          <cell r="B91" t="str">
            <v>E022-01-1831/2018</v>
          </cell>
          <cell r="C91" t="str">
            <v>CHERUIYOT Desmond</v>
          </cell>
          <cell r="D91">
            <v>6.3</v>
          </cell>
          <cell r="E91">
            <v>4.5</v>
          </cell>
          <cell r="F91">
            <v>12</v>
          </cell>
          <cell r="G91">
            <v>22.8</v>
          </cell>
          <cell r="H91">
            <v>16</v>
          </cell>
          <cell r="K91">
            <v>13</v>
          </cell>
          <cell r="L91">
            <v>3</v>
          </cell>
          <cell r="M91">
            <v>32</v>
          </cell>
          <cell r="N91">
            <v>32</v>
          </cell>
          <cell r="P91">
            <v>55</v>
          </cell>
        </row>
        <row r="92">
          <cell r="B92" t="str">
            <v>E022-01-1832/2018</v>
          </cell>
          <cell r="C92" t="str">
            <v>MUKIRI LORNACLARE</v>
          </cell>
          <cell r="D92">
            <v>6.5</v>
          </cell>
          <cell r="E92">
            <v>4.4000000000000004</v>
          </cell>
          <cell r="F92">
            <v>12.3</v>
          </cell>
          <cell r="G92">
            <v>23.2</v>
          </cell>
          <cell r="H92">
            <v>11</v>
          </cell>
          <cell r="J92">
            <v>5</v>
          </cell>
          <cell r="K92">
            <v>2</v>
          </cell>
          <cell r="M92">
            <v>18</v>
          </cell>
          <cell r="N92">
            <v>18</v>
          </cell>
          <cell r="P92">
            <v>41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6.5</v>
          </cell>
          <cell r="E93">
            <v>3.8</v>
          </cell>
          <cell r="F93">
            <v>12.3</v>
          </cell>
          <cell r="G93">
            <v>22.6</v>
          </cell>
          <cell r="H93">
            <v>13</v>
          </cell>
          <cell r="I93">
            <v>4</v>
          </cell>
          <cell r="K93">
            <v>10</v>
          </cell>
          <cell r="M93">
            <v>27</v>
          </cell>
          <cell r="N93">
            <v>27</v>
          </cell>
          <cell r="P93">
            <v>50</v>
          </cell>
        </row>
        <row r="94">
          <cell r="B94" t="str">
            <v>E022-01-1855/2018</v>
          </cell>
          <cell r="C94" t="str">
            <v>NYUTU AGNES GATHONI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13</v>
          </cell>
          <cell r="J94">
            <v>3</v>
          </cell>
          <cell r="K94">
            <v>4</v>
          </cell>
          <cell r="M94">
            <v>20</v>
          </cell>
          <cell r="N94">
            <v>20</v>
          </cell>
          <cell r="P94">
            <v>20</v>
          </cell>
        </row>
        <row r="95">
          <cell r="B95" t="str">
            <v>E022-01-1753/2017</v>
          </cell>
          <cell r="C95" t="str">
            <v>CHEPKIRUI Janet</v>
          </cell>
          <cell r="D95">
            <v>7</v>
          </cell>
          <cell r="E95">
            <v>3.8</v>
          </cell>
          <cell r="F95">
            <v>12</v>
          </cell>
          <cell r="G95">
            <v>22.8</v>
          </cell>
          <cell r="H95">
            <v>14</v>
          </cell>
          <cell r="J95">
            <v>17</v>
          </cell>
          <cell r="K95">
            <v>10</v>
          </cell>
          <cell r="M95">
            <v>41</v>
          </cell>
          <cell r="N95">
            <v>41</v>
          </cell>
          <cell r="P95">
            <v>64</v>
          </cell>
        </row>
        <row r="96">
          <cell r="B96" t="str">
            <v>E022-01-0736/2017</v>
          </cell>
          <cell r="C96" t="str">
            <v>WAMBANI ESTHER</v>
          </cell>
          <cell r="D96">
            <v>6.2</v>
          </cell>
          <cell r="E96">
            <v>4.0999999999999996</v>
          </cell>
          <cell r="F96">
            <v>10</v>
          </cell>
          <cell r="G96">
            <v>20.3</v>
          </cell>
          <cell r="H96">
            <v>14</v>
          </cell>
          <cell r="I96">
            <v>4</v>
          </cell>
          <cell r="J96">
            <v>9</v>
          </cell>
          <cell r="M96">
            <v>27</v>
          </cell>
          <cell r="N96">
            <v>27</v>
          </cell>
          <cell r="P96">
            <v>47</v>
          </cell>
        </row>
        <row r="97">
          <cell r="B97" t="str">
            <v>E022-01-0751/2017</v>
          </cell>
          <cell r="D97" t="e">
            <v>#N/A</v>
          </cell>
          <cell r="E97" t="e">
            <v>#N/A</v>
          </cell>
          <cell r="F97" t="e">
            <v>#N/A</v>
          </cell>
          <cell r="G97" t="e">
            <v>#N/A</v>
          </cell>
          <cell r="H97">
            <v>11</v>
          </cell>
          <cell r="K97">
            <v>9</v>
          </cell>
          <cell r="L97">
            <v>3</v>
          </cell>
          <cell r="M97">
            <v>23</v>
          </cell>
          <cell r="N97">
            <v>23</v>
          </cell>
          <cell r="P97" t="e">
            <v>#N/A</v>
          </cell>
        </row>
        <row r="98">
          <cell r="B98" t="str">
            <v>E022-01-0736/2019</v>
          </cell>
          <cell r="D98" t="e">
            <v>#N/A</v>
          </cell>
          <cell r="E98" t="e">
            <v>#N/A</v>
          </cell>
          <cell r="F98" t="e">
            <v>#N/A</v>
          </cell>
          <cell r="G98" t="e">
            <v>#N/A</v>
          </cell>
          <cell r="M98" t="str">
            <v/>
          </cell>
          <cell r="N98" t="str">
            <v>-</v>
          </cell>
          <cell r="P98" t="e">
            <v>#N/A</v>
          </cell>
        </row>
        <row r="99">
          <cell r="B99" t="str">
            <v>E022-01-1971/2018</v>
          </cell>
          <cell r="D99" t="e">
            <v>#N/A</v>
          </cell>
          <cell r="E99" t="e">
            <v>#N/A</v>
          </cell>
          <cell r="F99" t="e">
            <v>#N/A</v>
          </cell>
          <cell r="G99" t="e">
            <v>#N/A</v>
          </cell>
          <cell r="H99">
            <v>17</v>
          </cell>
          <cell r="J99">
            <v>13</v>
          </cell>
          <cell r="L99">
            <v>13</v>
          </cell>
          <cell r="M99">
            <v>43</v>
          </cell>
          <cell r="N99">
            <v>43</v>
          </cell>
          <cell r="P99" t="e">
            <v>#N/A</v>
          </cell>
        </row>
      </sheetData>
      <sheetData sheetId="1" refreshError="1">
        <row r="12">
          <cell r="B12" t="str">
            <v>E022-01-0113/2018</v>
          </cell>
          <cell r="C12" t="str">
            <v>MANDO VICTOR GITHINJI</v>
          </cell>
          <cell r="D12">
            <v>5</v>
          </cell>
          <cell r="E12">
            <v>4.5</v>
          </cell>
          <cell r="F12">
            <v>11.5</v>
          </cell>
          <cell r="G12">
            <v>21</v>
          </cell>
          <cell r="H12">
            <v>14.5</v>
          </cell>
          <cell r="I12">
            <v>5</v>
          </cell>
          <cell r="J12">
            <v>6.5</v>
          </cell>
          <cell r="M12">
            <v>26</v>
          </cell>
          <cell r="N12">
            <v>26</v>
          </cell>
          <cell r="P12">
            <v>47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9</v>
          </cell>
          <cell r="E13">
            <v>4.5</v>
          </cell>
          <cell r="F13">
            <v>12</v>
          </cell>
          <cell r="G13">
            <v>25.5</v>
          </cell>
          <cell r="H13">
            <v>16.5</v>
          </cell>
          <cell r="I13">
            <v>18</v>
          </cell>
          <cell r="J13">
            <v>12</v>
          </cell>
          <cell r="M13">
            <v>46.5</v>
          </cell>
          <cell r="N13">
            <v>46.5</v>
          </cell>
          <cell r="P13">
            <v>72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8</v>
          </cell>
          <cell r="E14">
            <v>4.5</v>
          </cell>
          <cell r="F14">
            <v>12</v>
          </cell>
          <cell r="G14">
            <v>24.5</v>
          </cell>
          <cell r="H14">
            <v>17.5</v>
          </cell>
          <cell r="I14">
            <v>15</v>
          </cell>
          <cell r="K14">
            <v>16</v>
          </cell>
          <cell r="M14">
            <v>48.5</v>
          </cell>
          <cell r="N14">
            <v>48.5</v>
          </cell>
          <cell r="P14">
            <v>73</v>
          </cell>
        </row>
        <row r="15">
          <cell r="B15" t="str">
            <v>E022-01-0479/2018</v>
          </cell>
          <cell r="C15" t="str">
            <v>BETT Kipkorir Morgan</v>
          </cell>
          <cell r="D15">
            <v>7</v>
          </cell>
          <cell r="E15">
            <v>4.7</v>
          </cell>
          <cell r="F15">
            <v>11</v>
          </cell>
          <cell r="G15">
            <v>22.7</v>
          </cell>
          <cell r="H15">
            <v>8.5</v>
          </cell>
          <cell r="I15">
            <v>9</v>
          </cell>
          <cell r="J15">
            <v>5.5</v>
          </cell>
          <cell r="M15">
            <v>23</v>
          </cell>
          <cell r="N15">
            <v>23</v>
          </cell>
          <cell r="P15">
            <v>46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7.7</v>
          </cell>
          <cell r="E16">
            <v>4.5</v>
          </cell>
          <cell r="F16">
            <v>12.5</v>
          </cell>
          <cell r="G16">
            <v>24.7</v>
          </cell>
          <cell r="H16">
            <v>11.5</v>
          </cell>
          <cell r="I16">
            <v>6</v>
          </cell>
          <cell r="K16">
            <v>7</v>
          </cell>
          <cell r="M16">
            <v>24.5</v>
          </cell>
          <cell r="N16">
            <v>24.5</v>
          </cell>
          <cell r="P16">
            <v>49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7.9</v>
          </cell>
          <cell r="E17">
            <v>4.3</v>
          </cell>
          <cell r="F17">
            <v>13</v>
          </cell>
          <cell r="G17">
            <v>25.2</v>
          </cell>
          <cell r="H17">
            <v>8</v>
          </cell>
          <cell r="I17">
            <v>9</v>
          </cell>
          <cell r="K17">
            <v>4.5</v>
          </cell>
          <cell r="M17">
            <v>21.5</v>
          </cell>
          <cell r="N17">
            <v>21.5</v>
          </cell>
          <cell r="P17">
            <v>47</v>
          </cell>
        </row>
        <row r="18">
          <cell r="B18" t="str">
            <v>E022-01-0762/2018</v>
          </cell>
          <cell r="C18" t="str">
            <v>MBAGA Gyavira Tuzinde</v>
          </cell>
          <cell r="D18">
            <v>5.9</v>
          </cell>
          <cell r="E18">
            <v>4</v>
          </cell>
          <cell r="F18">
            <v>12.5</v>
          </cell>
          <cell r="G18">
            <v>22.4</v>
          </cell>
          <cell r="H18">
            <v>11.5</v>
          </cell>
          <cell r="I18">
            <v>3</v>
          </cell>
          <cell r="J18">
            <v>6</v>
          </cell>
          <cell r="M18">
            <v>20.5</v>
          </cell>
          <cell r="N18">
            <v>20.5</v>
          </cell>
          <cell r="P18">
            <v>43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8</v>
          </cell>
          <cell r="E19">
            <v>4</v>
          </cell>
          <cell r="F19">
            <v>12</v>
          </cell>
          <cell r="G19">
            <v>24</v>
          </cell>
          <cell r="H19">
            <v>13.5</v>
          </cell>
          <cell r="J19">
            <v>2</v>
          </cell>
          <cell r="K19">
            <v>1</v>
          </cell>
          <cell r="M19">
            <v>16.5</v>
          </cell>
          <cell r="N19">
            <v>16.5</v>
          </cell>
          <cell r="P19">
            <v>41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8.3000000000000007</v>
          </cell>
          <cell r="E20">
            <v>4</v>
          </cell>
          <cell r="F20">
            <v>11</v>
          </cell>
          <cell r="G20">
            <v>23.3</v>
          </cell>
          <cell r="H20">
            <v>10</v>
          </cell>
          <cell r="I20">
            <v>6</v>
          </cell>
          <cell r="K20">
            <v>3</v>
          </cell>
          <cell r="M20">
            <v>19</v>
          </cell>
          <cell r="N20">
            <v>19</v>
          </cell>
          <cell r="P20">
            <v>42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6.3</v>
          </cell>
          <cell r="E21">
            <v>4.3</v>
          </cell>
          <cell r="F21">
            <v>10</v>
          </cell>
          <cell r="G21">
            <v>20.6</v>
          </cell>
          <cell r="H21">
            <v>8.5</v>
          </cell>
          <cell r="J21">
            <v>15</v>
          </cell>
          <cell r="K21">
            <v>5</v>
          </cell>
          <cell r="M21">
            <v>28.5</v>
          </cell>
          <cell r="N21">
            <v>28.5</v>
          </cell>
          <cell r="P21">
            <v>49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6.3</v>
          </cell>
          <cell r="E22">
            <v>4.2</v>
          </cell>
          <cell r="F22">
            <v>12</v>
          </cell>
          <cell r="G22">
            <v>22.5</v>
          </cell>
          <cell r="H22">
            <v>12</v>
          </cell>
          <cell r="I22">
            <v>7</v>
          </cell>
          <cell r="J22">
            <v>2</v>
          </cell>
          <cell r="M22">
            <v>21</v>
          </cell>
          <cell r="N22">
            <v>21</v>
          </cell>
          <cell r="P22">
            <v>44</v>
          </cell>
        </row>
        <row r="23">
          <cell r="B23" t="str">
            <v>E022-01-1048/2018</v>
          </cell>
          <cell r="C23" t="str">
            <v>SESAT Kiprop Ian</v>
          </cell>
          <cell r="D23">
            <v>6.5</v>
          </cell>
          <cell r="E23">
            <v>4.2</v>
          </cell>
          <cell r="F23">
            <v>10.5</v>
          </cell>
          <cell r="G23">
            <v>21.2</v>
          </cell>
          <cell r="H23">
            <v>13.5</v>
          </cell>
          <cell r="J23">
            <v>8</v>
          </cell>
          <cell r="K23">
            <v>6</v>
          </cell>
          <cell r="M23">
            <v>27.5</v>
          </cell>
          <cell r="N23">
            <v>27.5</v>
          </cell>
          <cell r="P23">
            <v>49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6.8</v>
          </cell>
          <cell r="E24">
            <v>4.2</v>
          </cell>
          <cell r="F24">
            <v>11</v>
          </cell>
          <cell r="G24">
            <v>22</v>
          </cell>
          <cell r="H24">
            <v>17.5</v>
          </cell>
          <cell r="J24">
            <v>0</v>
          </cell>
          <cell r="K24">
            <v>4</v>
          </cell>
          <cell r="M24">
            <v>21.5</v>
          </cell>
          <cell r="N24">
            <v>21.5</v>
          </cell>
          <cell r="P24">
            <v>44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7.3</v>
          </cell>
          <cell r="E25">
            <v>4.3</v>
          </cell>
          <cell r="F25">
            <v>10</v>
          </cell>
          <cell r="G25">
            <v>21.6</v>
          </cell>
          <cell r="H25">
            <v>20.5</v>
          </cell>
          <cell r="I25">
            <v>12</v>
          </cell>
          <cell r="L25">
            <v>0</v>
          </cell>
          <cell r="M25">
            <v>32.5</v>
          </cell>
          <cell r="N25">
            <v>32.5</v>
          </cell>
          <cell r="P25">
            <v>54</v>
          </cell>
        </row>
        <row r="26">
          <cell r="B26" t="str">
            <v>E022-01-1052/2018</v>
          </cell>
          <cell r="C26" t="str">
            <v>CHEPKIRUI Brillian</v>
          </cell>
          <cell r="D26">
            <v>4.0999999999999996</v>
          </cell>
          <cell r="E26">
            <v>4</v>
          </cell>
          <cell r="F26">
            <v>10.5</v>
          </cell>
          <cell r="G26">
            <v>18.600000000000001</v>
          </cell>
          <cell r="H26">
            <v>6.5</v>
          </cell>
          <cell r="J26">
            <v>6.5</v>
          </cell>
          <cell r="K26">
            <v>2.5</v>
          </cell>
          <cell r="M26">
            <v>15.5</v>
          </cell>
          <cell r="N26">
            <v>15.5</v>
          </cell>
          <cell r="P26">
            <v>34</v>
          </cell>
        </row>
        <row r="27">
          <cell r="B27" t="str">
            <v>E022-01-1053/2018</v>
          </cell>
          <cell r="C27" t="str">
            <v>MUCHIRI Dan Munene</v>
          </cell>
          <cell r="D27">
            <v>5.9</v>
          </cell>
          <cell r="E27">
            <v>4</v>
          </cell>
          <cell r="F27">
            <v>11.5</v>
          </cell>
          <cell r="G27">
            <v>21.4</v>
          </cell>
          <cell r="H27">
            <v>15</v>
          </cell>
          <cell r="J27">
            <v>10</v>
          </cell>
          <cell r="K27">
            <v>15</v>
          </cell>
          <cell r="M27">
            <v>40</v>
          </cell>
          <cell r="N27">
            <v>40</v>
          </cell>
          <cell r="P27">
            <v>61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5.8</v>
          </cell>
          <cell r="E28">
            <v>4.2</v>
          </cell>
          <cell r="F28">
            <v>11</v>
          </cell>
          <cell r="G28">
            <v>21</v>
          </cell>
          <cell r="H28">
            <v>3.5</v>
          </cell>
          <cell r="I28">
            <v>4</v>
          </cell>
          <cell r="J28">
            <v>2</v>
          </cell>
          <cell r="M28">
            <v>9.5</v>
          </cell>
          <cell r="N28">
            <v>9.5</v>
          </cell>
          <cell r="P28">
            <v>31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9.3000000000000007</v>
          </cell>
          <cell r="E29">
            <v>4.2</v>
          </cell>
          <cell r="F29">
            <v>11</v>
          </cell>
          <cell r="G29">
            <v>24.5</v>
          </cell>
          <cell r="H29">
            <v>11</v>
          </cell>
          <cell r="I29">
            <v>5</v>
          </cell>
          <cell r="K29">
            <v>2</v>
          </cell>
          <cell r="M29">
            <v>18</v>
          </cell>
          <cell r="N29">
            <v>18</v>
          </cell>
          <cell r="P29">
            <v>43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6.5</v>
          </cell>
          <cell r="E30">
            <v>4.2</v>
          </cell>
          <cell r="F30">
            <v>10.5</v>
          </cell>
          <cell r="G30">
            <v>21.2</v>
          </cell>
          <cell r="H30">
            <v>18</v>
          </cell>
          <cell r="I30">
            <v>14</v>
          </cell>
          <cell r="K30">
            <v>9</v>
          </cell>
          <cell r="M30">
            <v>41</v>
          </cell>
          <cell r="N30">
            <v>41</v>
          </cell>
          <cell r="P30">
            <v>62</v>
          </cell>
        </row>
        <row r="31">
          <cell r="B31" t="str">
            <v>E022-01-1057/2018</v>
          </cell>
          <cell r="C31" t="str">
            <v>ANITA HEATHER C</v>
          </cell>
          <cell r="D31">
            <v>6.5</v>
          </cell>
          <cell r="E31">
            <v>4.2</v>
          </cell>
          <cell r="F31">
            <v>11.5</v>
          </cell>
          <cell r="G31">
            <v>22.2</v>
          </cell>
          <cell r="H31">
            <v>17.5</v>
          </cell>
          <cell r="I31">
            <v>6</v>
          </cell>
          <cell r="J31">
            <v>8.5</v>
          </cell>
          <cell r="M31">
            <v>32</v>
          </cell>
          <cell r="N31">
            <v>32</v>
          </cell>
          <cell r="P31">
            <v>54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6.5</v>
          </cell>
          <cell r="E32">
            <v>4.7</v>
          </cell>
          <cell r="F32">
            <v>11</v>
          </cell>
          <cell r="G32">
            <v>22.2</v>
          </cell>
          <cell r="H32">
            <v>7</v>
          </cell>
          <cell r="I32">
            <v>5</v>
          </cell>
          <cell r="J32">
            <v>5.5</v>
          </cell>
          <cell r="M32">
            <v>17.5</v>
          </cell>
          <cell r="N32">
            <v>17.5</v>
          </cell>
          <cell r="P32">
            <v>40</v>
          </cell>
        </row>
        <row r="33">
          <cell r="B33" t="str">
            <v>E022-01-1060/2018</v>
          </cell>
          <cell r="C33" t="str">
            <v>MURIUKI Brian Gacheru</v>
          </cell>
          <cell r="D33">
            <v>6.3</v>
          </cell>
          <cell r="E33">
            <v>4.2</v>
          </cell>
          <cell r="F33">
            <v>12</v>
          </cell>
          <cell r="G33">
            <v>22.5</v>
          </cell>
          <cell r="H33">
            <v>13.5</v>
          </cell>
          <cell r="I33">
            <v>9</v>
          </cell>
          <cell r="K33">
            <v>7</v>
          </cell>
          <cell r="M33">
            <v>29.5</v>
          </cell>
          <cell r="N33">
            <v>29.5</v>
          </cell>
          <cell r="P33">
            <v>52</v>
          </cell>
        </row>
        <row r="34">
          <cell r="B34" t="str">
            <v>E022-01-1061/2018</v>
          </cell>
          <cell r="C34" t="str">
            <v>MOHAMMAD ALI MBARAK</v>
          </cell>
          <cell r="D34">
            <v>8.3000000000000007</v>
          </cell>
          <cell r="E34">
            <v>4.2</v>
          </cell>
          <cell r="F34">
            <v>11.5</v>
          </cell>
          <cell r="G34">
            <v>24</v>
          </cell>
          <cell r="H34">
            <v>17</v>
          </cell>
          <cell r="I34">
            <v>11</v>
          </cell>
          <cell r="J34">
            <v>15</v>
          </cell>
          <cell r="M34">
            <v>43</v>
          </cell>
          <cell r="N34">
            <v>43</v>
          </cell>
          <cell r="P34">
            <v>67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6.5</v>
          </cell>
          <cell r="E35">
            <v>4.5</v>
          </cell>
          <cell r="F35">
            <v>12</v>
          </cell>
          <cell r="G35">
            <v>23</v>
          </cell>
          <cell r="H35">
            <v>3</v>
          </cell>
          <cell r="J35">
            <v>7.5</v>
          </cell>
          <cell r="K35">
            <v>6</v>
          </cell>
          <cell r="M35">
            <v>16.5</v>
          </cell>
          <cell r="N35">
            <v>16.5</v>
          </cell>
          <cell r="P35">
            <v>40</v>
          </cell>
        </row>
        <row r="36">
          <cell r="B36" t="str">
            <v>E022-01-1064/2018</v>
          </cell>
          <cell r="C36" t="str">
            <v>MUTHEE Amos Munene</v>
          </cell>
          <cell r="D36">
            <v>8.8000000000000007</v>
          </cell>
          <cell r="E36">
            <v>4.7</v>
          </cell>
          <cell r="F36">
            <v>12.5</v>
          </cell>
          <cell r="G36">
            <v>26</v>
          </cell>
          <cell r="H36">
            <v>19</v>
          </cell>
          <cell r="I36">
            <v>10</v>
          </cell>
          <cell r="J36">
            <v>14</v>
          </cell>
          <cell r="M36">
            <v>43</v>
          </cell>
          <cell r="N36">
            <v>43</v>
          </cell>
          <cell r="P36">
            <v>69</v>
          </cell>
        </row>
        <row r="37">
          <cell r="B37" t="str">
            <v>E022-01-1065/2018</v>
          </cell>
          <cell r="C37" t="str">
            <v>MACHARIA Paul Muchogo</v>
          </cell>
          <cell r="D37">
            <v>9.8000000000000007</v>
          </cell>
          <cell r="E37">
            <v>4.7</v>
          </cell>
          <cell r="F37">
            <v>11.5</v>
          </cell>
          <cell r="G37">
            <v>26</v>
          </cell>
          <cell r="H37">
            <v>16.5</v>
          </cell>
          <cell r="I37">
            <v>10</v>
          </cell>
          <cell r="K37">
            <v>6</v>
          </cell>
          <cell r="M37">
            <v>32.5</v>
          </cell>
          <cell r="N37">
            <v>32.5</v>
          </cell>
          <cell r="P37">
            <v>59</v>
          </cell>
        </row>
        <row r="38">
          <cell r="B38" t="str">
            <v>E022-01-1066/2018</v>
          </cell>
          <cell r="C38" t="str">
            <v>MUTURI Lorna Muthoni</v>
          </cell>
          <cell r="D38">
            <v>10</v>
          </cell>
          <cell r="E38">
            <v>4.5</v>
          </cell>
          <cell r="F38">
            <v>11.5</v>
          </cell>
          <cell r="G38">
            <v>26</v>
          </cell>
          <cell r="H38">
            <v>17</v>
          </cell>
          <cell r="J38">
            <v>14</v>
          </cell>
          <cell r="L38">
            <v>7</v>
          </cell>
          <cell r="M38">
            <v>38</v>
          </cell>
          <cell r="N38">
            <v>38</v>
          </cell>
          <cell r="P38">
            <v>64</v>
          </cell>
        </row>
        <row r="39">
          <cell r="B39" t="str">
            <v>E022-01-1067/2018</v>
          </cell>
          <cell r="C39" t="str">
            <v>ONGAYO Aswan Abishai</v>
          </cell>
          <cell r="D39">
            <v>6.8</v>
          </cell>
          <cell r="E39">
            <v>4.2</v>
          </cell>
          <cell r="F39">
            <v>12</v>
          </cell>
          <cell r="G39">
            <v>23</v>
          </cell>
          <cell r="H39">
            <v>14</v>
          </cell>
          <cell r="I39">
            <v>6.5</v>
          </cell>
          <cell r="J39">
            <v>5.5</v>
          </cell>
          <cell r="M39">
            <v>26</v>
          </cell>
          <cell r="N39">
            <v>26</v>
          </cell>
          <cell r="P39">
            <v>49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6.9</v>
          </cell>
          <cell r="E40">
            <v>3.8</v>
          </cell>
          <cell r="F40">
            <v>11</v>
          </cell>
          <cell r="G40">
            <v>21.7</v>
          </cell>
          <cell r="H40">
            <v>18.5</v>
          </cell>
          <cell r="I40">
            <v>9</v>
          </cell>
          <cell r="J40">
            <v>12</v>
          </cell>
          <cell r="M40">
            <v>39.5</v>
          </cell>
          <cell r="N40">
            <v>39.5</v>
          </cell>
          <cell r="P40">
            <v>61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5.4</v>
          </cell>
          <cell r="E41">
            <v>3.9</v>
          </cell>
          <cell r="F41">
            <v>10.5</v>
          </cell>
          <cell r="G41">
            <v>19.8</v>
          </cell>
          <cell r="H41">
            <v>10</v>
          </cell>
          <cell r="I41">
            <v>15</v>
          </cell>
          <cell r="K41">
            <v>2.5</v>
          </cell>
          <cell r="M41">
            <v>27.5</v>
          </cell>
          <cell r="N41">
            <v>27.5</v>
          </cell>
          <cell r="P41">
            <v>47</v>
          </cell>
        </row>
        <row r="42">
          <cell r="B42" t="str">
            <v>E022-01-1070/2018</v>
          </cell>
          <cell r="C42" t="str">
            <v>BRIAN Festus</v>
          </cell>
          <cell r="D42">
            <v>10</v>
          </cell>
          <cell r="E42">
            <v>4</v>
          </cell>
          <cell r="F42">
            <v>12</v>
          </cell>
          <cell r="G42">
            <v>26</v>
          </cell>
          <cell r="H42">
            <v>13</v>
          </cell>
          <cell r="I42">
            <v>19</v>
          </cell>
          <cell r="K42">
            <v>18</v>
          </cell>
          <cell r="M42">
            <v>50</v>
          </cell>
          <cell r="N42">
            <v>50</v>
          </cell>
          <cell r="P42">
            <v>76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6.4</v>
          </cell>
          <cell r="E43">
            <v>4.5</v>
          </cell>
          <cell r="F43">
            <v>10.5</v>
          </cell>
          <cell r="G43">
            <v>21.4</v>
          </cell>
          <cell r="H43">
            <v>13.5</v>
          </cell>
          <cell r="I43">
            <v>13</v>
          </cell>
          <cell r="J43">
            <v>10</v>
          </cell>
          <cell r="M43">
            <v>36.5</v>
          </cell>
          <cell r="N43">
            <v>36.5</v>
          </cell>
          <cell r="P43">
            <v>58</v>
          </cell>
        </row>
        <row r="44">
          <cell r="B44" t="str">
            <v>E022-01-1072/2018</v>
          </cell>
          <cell r="C44" t="str">
            <v>MESSI Joseph Mbayi</v>
          </cell>
          <cell r="D44">
            <v>8.5</v>
          </cell>
          <cell r="E44">
            <v>4.5</v>
          </cell>
          <cell r="F44">
            <v>12.5</v>
          </cell>
          <cell r="G44">
            <v>25.5</v>
          </cell>
          <cell r="H44">
            <v>10.5</v>
          </cell>
          <cell r="J44">
            <v>7</v>
          </cell>
          <cell r="K44">
            <v>12</v>
          </cell>
          <cell r="M44">
            <v>29.5</v>
          </cell>
          <cell r="N44">
            <v>29.5</v>
          </cell>
          <cell r="P44">
            <v>55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6.3</v>
          </cell>
          <cell r="E45">
            <v>4.5</v>
          </cell>
          <cell r="F45">
            <v>10.5</v>
          </cell>
          <cell r="G45">
            <v>21.3</v>
          </cell>
          <cell r="H45">
            <v>18</v>
          </cell>
          <cell r="I45">
            <v>8</v>
          </cell>
          <cell r="J45">
            <v>7.5</v>
          </cell>
          <cell r="M45">
            <v>33.5</v>
          </cell>
          <cell r="N45">
            <v>33.5</v>
          </cell>
          <cell r="P45">
            <v>55</v>
          </cell>
        </row>
        <row r="46">
          <cell r="B46" t="str">
            <v>E022-01-1074/2018</v>
          </cell>
          <cell r="C46" t="str">
            <v>SHANZA Allan Ogude</v>
          </cell>
          <cell r="D46">
            <v>7.9</v>
          </cell>
          <cell r="E46">
            <v>4.5</v>
          </cell>
          <cell r="F46">
            <v>11.5</v>
          </cell>
          <cell r="G46">
            <v>23.9</v>
          </cell>
          <cell r="H46">
            <v>10.5</v>
          </cell>
          <cell r="I46">
            <v>6</v>
          </cell>
          <cell r="J46">
            <v>16</v>
          </cell>
          <cell r="M46">
            <v>32.5</v>
          </cell>
          <cell r="N46">
            <v>32.5</v>
          </cell>
          <cell r="P46">
            <v>56</v>
          </cell>
        </row>
        <row r="47">
          <cell r="B47" t="str">
            <v>E022-01-1075/2018</v>
          </cell>
          <cell r="C47" t="str">
            <v>KIPTOO Brian</v>
          </cell>
          <cell r="D47">
            <v>7.5</v>
          </cell>
          <cell r="E47">
            <v>4.7</v>
          </cell>
          <cell r="F47">
            <v>10</v>
          </cell>
          <cell r="G47">
            <v>22.2</v>
          </cell>
          <cell r="H47">
            <v>8.5</v>
          </cell>
          <cell r="I47">
            <v>7</v>
          </cell>
          <cell r="K47">
            <v>2.5</v>
          </cell>
          <cell r="M47">
            <v>18</v>
          </cell>
          <cell r="N47">
            <v>18</v>
          </cell>
          <cell r="P47">
            <v>40</v>
          </cell>
        </row>
        <row r="48">
          <cell r="B48" t="str">
            <v>E022-01-1076/2018</v>
          </cell>
          <cell r="C48" t="str">
            <v>KIPKURUI Franklyn</v>
          </cell>
          <cell r="D48">
            <v>9</v>
          </cell>
          <cell r="E48">
            <v>4.5</v>
          </cell>
          <cell r="F48">
            <v>11.5</v>
          </cell>
          <cell r="G48">
            <v>25</v>
          </cell>
          <cell r="H48">
            <v>13</v>
          </cell>
          <cell r="J48">
            <v>7</v>
          </cell>
          <cell r="K48">
            <v>4</v>
          </cell>
          <cell r="M48">
            <v>24</v>
          </cell>
          <cell r="N48">
            <v>24</v>
          </cell>
          <cell r="P48">
            <v>49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7</v>
          </cell>
          <cell r="E49">
            <v>4.7</v>
          </cell>
          <cell r="F49">
            <v>11.5</v>
          </cell>
          <cell r="G49">
            <v>23.2</v>
          </cell>
          <cell r="H49">
            <v>0</v>
          </cell>
          <cell r="M49">
            <v>0</v>
          </cell>
          <cell r="N49">
            <v>0</v>
          </cell>
          <cell r="P49">
            <v>23</v>
          </cell>
        </row>
        <row r="50">
          <cell r="B50" t="str">
            <v>E022-01-1078/2018</v>
          </cell>
          <cell r="C50" t="str">
            <v>NJUGUNA Claire Wambui</v>
          </cell>
          <cell r="D50">
            <v>6.8</v>
          </cell>
          <cell r="E50">
            <v>4</v>
          </cell>
          <cell r="F50">
            <v>11</v>
          </cell>
          <cell r="G50">
            <v>21.8</v>
          </cell>
          <cell r="H50">
            <v>12</v>
          </cell>
          <cell r="I50">
            <v>5.5</v>
          </cell>
          <cell r="J50">
            <v>5.5</v>
          </cell>
          <cell r="M50">
            <v>23</v>
          </cell>
          <cell r="N50">
            <v>23</v>
          </cell>
          <cell r="P50">
            <v>45</v>
          </cell>
        </row>
        <row r="51">
          <cell r="B51" t="str">
            <v>E022-01-1079/2018</v>
          </cell>
          <cell r="C51" t="str">
            <v>MUKIRI Ian Ndungu</v>
          </cell>
          <cell r="D51">
            <v>7.9</v>
          </cell>
          <cell r="E51">
            <v>4.2</v>
          </cell>
          <cell r="F51">
            <v>10.5</v>
          </cell>
          <cell r="G51">
            <v>22.6</v>
          </cell>
          <cell r="H51">
            <v>9</v>
          </cell>
          <cell r="I51">
            <v>5</v>
          </cell>
          <cell r="J51">
            <v>7.5</v>
          </cell>
          <cell r="M51">
            <v>21.5</v>
          </cell>
          <cell r="N51">
            <v>21.5</v>
          </cell>
          <cell r="P51">
            <v>44</v>
          </cell>
        </row>
        <row r="52">
          <cell r="B52" t="str">
            <v>E022-01-1080/2018</v>
          </cell>
          <cell r="C52" t="str">
            <v>KIPYEGON Mark</v>
          </cell>
          <cell r="D52">
            <v>6.5</v>
          </cell>
          <cell r="E52">
            <v>4.2</v>
          </cell>
          <cell r="F52">
            <v>10</v>
          </cell>
          <cell r="G52">
            <v>20.7</v>
          </cell>
          <cell r="H52">
            <v>16.5</v>
          </cell>
          <cell r="I52">
            <v>5</v>
          </cell>
          <cell r="K52">
            <v>2</v>
          </cell>
          <cell r="M52">
            <v>23.5</v>
          </cell>
          <cell r="N52">
            <v>23.5</v>
          </cell>
          <cell r="P52">
            <v>44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5.6</v>
          </cell>
          <cell r="E53">
            <v>4.2</v>
          </cell>
          <cell r="F53">
            <v>11</v>
          </cell>
          <cell r="G53">
            <v>20.8</v>
          </cell>
          <cell r="H53">
            <v>8</v>
          </cell>
          <cell r="I53">
            <v>8</v>
          </cell>
          <cell r="K53">
            <v>6.5</v>
          </cell>
          <cell r="M53">
            <v>22.5</v>
          </cell>
          <cell r="N53">
            <v>22.5</v>
          </cell>
          <cell r="P53">
            <v>43</v>
          </cell>
        </row>
        <row r="54">
          <cell r="B54" t="str">
            <v>E022-01-1082/2018</v>
          </cell>
          <cell r="C54" t="str">
            <v>MARIMBET Kevin Pere</v>
          </cell>
          <cell r="D54">
            <v>9.5</v>
          </cell>
          <cell r="E54">
            <v>4.5</v>
          </cell>
          <cell r="F54">
            <v>11</v>
          </cell>
          <cell r="G54">
            <v>25</v>
          </cell>
          <cell r="H54">
            <v>18</v>
          </cell>
          <cell r="J54">
            <v>16</v>
          </cell>
          <cell r="K54">
            <v>16</v>
          </cell>
          <cell r="M54">
            <v>50</v>
          </cell>
          <cell r="N54">
            <v>50</v>
          </cell>
          <cell r="P54">
            <v>75</v>
          </cell>
        </row>
        <row r="55">
          <cell r="B55" t="str">
            <v>E022-01-1083/2018</v>
          </cell>
          <cell r="C55" t="str">
            <v>ACHIENG Felix Ouma</v>
          </cell>
          <cell r="D55">
            <v>7.6</v>
          </cell>
          <cell r="E55">
            <v>4</v>
          </cell>
          <cell r="F55">
            <v>12</v>
          </cell>
          <cell r="G55">
            <v>23.6</v>
          </cell>
          <cell r="H55">
            <v>15</v>
          </cell>
          <cell r="I55">
            <v>7</v>
          </cell>
          <cell r="J55">
            <v>13</v>
          </cell>
          <cell r="M55">
            <v>35</v>
          </cell>
          <cell r="N55">
            <v>35</v>
          </cell>
          <cell r="P55">
            <v>59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9.3000000000000007</v>
          </cell>
          <cell r="E56">
            <v>4.7</v>
          </cell>
          <cell r="F56">
            <v>11</v>
          </cell>
          <cell r="G56">
            <v>25</v>
          </cell>
          <cell r="H56">
            <v>11.5</v>
          </cell>
          <cell r="I56">
            <v>6.5</v>
          </cell>
          <cell r="K56">
            <v>4</v>
          </cell>
          <cell r="M56">
            <v>22</v>
          </cell>
          <cell r="N56">
            <v>22</v>
          </cell>
          <cell r="P56">
            <v>47</v>
          </cell>
        </row>
        <row r="57">
          <cell r="B57" t="str">
            <v>E022-01-1085/2018</v>
          </cell>
          <cell r="C57" t="str">
            <v>MBUGUA Joseph Kiarie</v>
          </cell>
          <cell r="D57">
            <v>6.8</v>
          </cell>
          <cell r="E57">
            <v>3.8</v>
          </cell>
          <cell r="F57">
            <v>12</v>
          </cell>
          <cell r="G57">
            <v>22.6</v>
          </cell>
          <cell r="H57">
            <v>7.5</v>
          </cell>
          <cell r="J57">
            <v>2</v>
          </cell>
          <cell r="K57">
            <v>2</v>
          </cell>
          <cell r="M57">
            <v>11.5</v>
          </cell>
          <cell r="N57">
            <v>11.5</v>
          </cell>
          <cell r="P57">
            <v>34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</v>
          </cell>
          <cell r="E58">
            <v>4.3</v>
          </cell>
          <cell r="F58">
            <v>5</v>
          </cell>
          <cell r="G58">
            <v>14.3</v>
          </cell>
          <cell r="H58">
            <v>4</v>
          </cell>
          <cell r="I58">
            <v>6</v>
          </cell>
          <cell r="J58">
            <v>10</v>
          </cell>
          <cell r="M58">
            <v>20</v>
          </cell>
          <cell r="N58">
            <v>20</v>
          </cell>
          <cell r="P58">
            <v>34</v>
          </cell>
        </row>
        <row r="59">
          <cell r="B59" t="str">
            <v>E022-01-1087/2018</v>
          </cell>
          <cell r="C59" t="str">
            <v>MUTUA Humphrey Muasya</v>
          </cell>
          <cell r="D59">
            <v>6.8</v>
          </cell>
          <cell r="E59">
            <v>4.3</v>
          </cell>
          <cell r="F59">
            <v>11</v>
          </cell>
          <cell r="G59">
            <v>22.1</v>
          </cell>
          <cell r="H59">
            <v>11.5</v>
          </cell>
          <cell r="J59">
            <v>4</v>
          </cell>
          <cell r="K59">
            <v>5</v>
          </cell>
          <cell r="M59">
            <v>20.5</v>
          </cell>
          <cell r="N59">
            <v>20.5</v>
          </cell>
          <cell r="P59">
            <v>43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4.8</v>
          </cell>
          <cell r="E61">
            <v>4.5</v>
          </cell>
          <cell r="F61">
            <v>11</v>
          </cell>
          <cell r="G61">
            <v>20.3</v>
          </cell>
          <cell r="H61">
            <v>13</v>
          </cell>
          <cell r="I61">
            <v>9</v>
          </cell>
          <cell r="J61">
            <v>9</v>
          </cell>
          <cell r="M61">
            <v>31</v>
          </cell>
          <cell r="N61">
            <v>31</v>
          </cell>
          <cell r="P61">
            <v>51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9.8000000000000007</v>
          </cell>
          <cell r="E62">
            <v>4.3</v>
          </cell>
          <cell r="F62">
            <v>12.5</v>
          </cell>
          <cell r="G62">
            <v>26.6</v>
          </cell>
          <cell r="H62">
            <v>12</v>
          </cell>
          <cell r="I62">
            <v>2</v>
          </cell>
          <cell r="J62">
            <v>0</v>
          </cell>
          <cell r="M62">
            <v>14</v>
          </cell>
          <cell r="N62">
            <v>14</v>
          </cell>
          <cell r="P62">
            <v>41</v>
          </cell>
        </row>
        <row r="63">
          <cell r="B63" t="str">
            <v>E022-01-1091/2018</v>
          </cell>
          <cell r="C63" t="str">
            <v>KARIUKI Daniel Njau</v>
          </cell>
          <cell r="D63">
            <v>7.5</v>
          </cell>
          <cell r="E63">
            <v>4</v>
          </cell>
          <cell r="F63">
            <v>12</v>
          </cell>
          <cell r="G63">
            <v>23.5</v>
          </cell>
          <cell r="H63">
            <v>9.5</v>
          </cell>
          <cell r="I63">
            <v>11</v>
          </cell>
          <cell r="J63">
            <v>16</v>
          </cell>
          <cell r="M63">
            <v>36.5</v>
          </cell>
          <cell r="N63">
            <v>36.5</v>
          </cell>
          <cell r="P63">
            <v>60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9.8000000000000007</v>
          </cell>
          <cell r="E64">
            <v>4.5</v>
          </cell>
          <cell r="F64">
            <v>12</v>
          </cell>
          <cell r="G64">
            <v>26.3</v>
          </cell>
          <cell r="H64">
            <v>9.5</v>
          </cell>
          <cell r="I64">
            <v>3</v>
          </cell>
          <cell r="K64">
            <v>1</v>
          </cell>
          <cell r="M64">
            <v>13.5</v>
          </cell>
          <cell r="N64">
            <v>13.5</v>
          </cell>
          <cell r="P64">
            <v>40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7.4</v>
          </cell>
          <cell r="E65">
            <v>4.3</v>
          </cell>
          <cell r="F65">
            <v>10.5</v>
          </cell>
          <cell r="G65">
            <v>22.2</v>
          </cell>
          <cell r="H65">
            <v>16</v>
          </cell>
          <cell r="I65">
            <v>5</v>
          </cell>
          <cell r="J65">
            <v>3.5</v>
          </cell>
          <cell r="M65">
            <v>24.5</v>
          </cell>
          <cell r="N65">
            <v>24.5</v>
          </cell>
          <cell r="P65">
            <v>47</v>
          </cell>
        </row>
        <row r="66">
          <cell r="B66" t="str">
            <v>E022-01-1095/2018</v>
          </cell>
          <cell r="C66" t="str">
            <v>KIBET Brian</v>
          </cell>
          <cell r="D66">
            <v>5.9</v>
          </cell>
          <cell r="E66">
            <v>4.2</v>
          </cell>
          <cell r="F66">
            <v>11</v>
          </cell>
          <cell r="G66">
            <v>21.1</v>
          </cell>
          <cell r="H66">
            <v>18</v>
          </cell>
          <cell r="I66">
            <v>6</v>
          </cell>
          <cell r="J66">
            <v>7</v>
          </cell>
          <cell r="M66">
            <v>31</v>
          </cell>
          <cell r="N66">
            <v>31</v>
          </cell>
          <cell r="P66">
            <v>52</v>
          </cell>
        </row>
        <row r="67">
          <cell r="B67" t="str">
            <v>E022-01-1096/2018</v>
          </cell>
          <cell r="C67" t="str">
            <v>OTHIENO Jacob Magina</v>
          </cell>
          <cell r="D67">
            <v>6.1</v>
          </cell>
          <cell r="E67">
            <v>4</v>
          </cell>
          <cell r="F67">
            <v>10</v>
          </cell>
          <cell r="G67">
            <v>20.100000000000001</v>
          </cell>
          <cell r="H67">
            <v>13</v>
          </cell>
          <cell r="I67">
            <v>6.5</v>
          </cell>
          <cell r="J67">
            <v>13</v>
          </cell>
          <cell r="M67">
            <v>32.5</v>
          </cell>
          <cell r="N67">
            <v>32.5</v>
          </cell>
          <cell r="P67">
            <v>53</v>
          </cell>
        </row>
        <row r="68">
          <cell r="B68" t="str">
            <v>E022-01-1097/2018</v>
          </cell>
          <cell r="C68" t="str">
            <v>KUNG U J Gakonya</v>
          </cell>
          <cell r="D68">
            <v>5.0999999999999996</v>
          </cell>
          <cell r="E68">
            <v>4</v>
          </cell>
          <cell r="F68">
            <v>5</v>
          </cell>
          <cell r="G68">
            <v>14.1</v>
          </cell>
          <cell r="H68">
            <v>8</v>
          </cell>
          <cell r="J68">
            <v>0</v>
          </cell>
          <cell r="M68">
            <v>8</v>
          </cell>
          <cell r="N68">
            <v>8</v>
          </cell>
          <cell r="P68">
            <v>22</v>
          </cell>
        </row>
        <row r="69">
          <cell r="B69" t="str">
            <v>E022-01-1098/2018</v>
          </cell>
          <cell r="C69" t="str">
            <v>MUGWE John Njoroge</v>
          </cell>
          <cell r="D69">
            <v>7</v>
          </cell>
          <cell r="E69">
            <v>3.8</v>
          </cell>
          <cell r="F69">
            <v>11</v>
          </cell>
          <cell r="G69">
            <v>21.8</v>
          </cell>
          <cell r="H69">
            <v>19</v>
          </cell>
          <cell r="I69">
            <v>7.5</v>
          </cell>
          <cell r="K69">
            <v>5.5</v>
          </cell>
          <cell r="M69">
            <v>32</v>
          </cell>
          <cell r="N69">
            <v>32</v>
          </cell>
          <cell r="P69">
            <v>54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8.6</v>
          </cell>
          <cell r="E70">
            <v>4.5</v>
          </cell>
          <cell r="F70">
            <v>11.5</v>
          </cell>
          <cell r="G70">
            <v>24.6</v>
          </cell>
          <cell r="H70">
            <v>4.5</v>
          </cell>
          <cell r="I70">
            <v>3</v>
          </cell>
          <cell r="J70">
            <v>10</v>
          </cell>
          <cell r="M70">
            <v>17.5</v>
          </cell>
          <cell r="N70">
            <v>17.5</v>
          </cell>
          <cell r="P70">
            <v>42</v>
          </cell>
        </row>
        <row r="71">
          <cell r="B71" t="str">
            <v>E022-01-1100/2018</v>
          </cell>
          <cell r="C71" t="str">
            <v>WANJALA Barasa Levy</v>
          </cell>
          <cell r="D71">
            <v>5.6</v>
          </cell>
          <cell r="E71">
            <v>4.7</v>
          </cell>
          <cell r="F71">
            <v>11.5</v>
          </cell>
          <cell r="G71">
            <v>21.8</v>
          </cell>
          <cell r="H71">
            <v>18</v>
          </cell>
          <cell r="J71">
            <v>2</v>
          </cell>
          <cell r="M71">
            <v>20</v>
          </cell>
          <cell r="N71">
            <v>20</v>
          </cell>
          <cell r="P71">
            <v>42</v>
          </cell>
        </row>
        <row r="72">
          <cell r="B72" t="str">
            <v>E022-01-1101/2018</v>
          </cell>
          <cell r="C72" t="str">
            <v>THINDIU Keely Njoroge</v>
          </cell>
          <cell r="D72">
            <v>8.3000000000000007</v>
          </cell>
          <cell r="E72">
            <v>4.7</v>
          </cell>
          <cell r="F72">
            <v>11</v>
          </cell>
          <cell r="G72">
            <v>24</v>
          </cell>
          <cell r="H72">
            <v>17</v>
          </cell>
          <cell r="I72">
            <v>15</v>
          </cell>
          <cell r="K72">
            <v>5</v>
          </cell>
          <cell r="M72">
            <v>37</v>
          </cell>
          <cell r="N72">
            <v>37</v>
          </cell>
          <cell r="P72">
            <v>61</v>
          </cell>
        </row>
        <row r="73">
          <cell r="B73" t="str">
            <v>E022-01-1102/2018</v>
          </cell>
          <cell r="C73" t="str">
            <v>KANYI Carson Wanjohi</v>
          </cell>
          <cell r="D73">
            <v>5.4</v>
          </cell>
          <cell r="E73">
            <v>4.5</v>
          </cell>
          <cell r="F73">
            <v>11</v>
          </cell>
          <cell r="G73">
            <v>20.9</v>
          </cell>
          <cell r="H73">
            <v>7</v>
          </cell>
          <cell r="J73">
            <v>2</v>
          </cell>
          <cell r="K73">
            <v>2.5</v>
          </cell>
          <cell r="M73">
            <v>11.5</v>
          </cell>
          <cell r="N73">
            <v>11.5</v>
          </cell>
          <cell r="P73">
            <v>32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9.5</v>
          </cell>
          <cell r="E74">
            <v>4.5</v>
          </cell>
          <cell r="F74">
            <v>13</v>
          </cell>
          <cell r="G74">
            <v>27</v>
          </cell>
          <cell r="H74">
            <v>6.5</v>
          </cell>
          <cell r="K74">
            <v>6</v>
          </cell>
          <cell r="M74">
            <v>12.5</v>
          </cell>
          <cell r="N74">
            <v>12.5</v>
          </cell>
          <cell r="P74">
            <v>40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5.8</v>
          </cell>
          <cell r="E75">
            <v>3.8</v>
          </cell>
          <cell r="F75">
            <v>12</v>
          </cell>
          <cell r="G75">
            <v>21.6</v>
          </cell>
          <cell r="H75">
            <v>9.5</v>
          </cell>
          <cell r="J75">
            <v>6</v>
          </cell>
          <cell r="K75">
            <v>3.5</v>
          </cell>
          <cell r="M75">
            <v>19</v>
          </cell>
          <cell r="N75">
            <v>19</v>
          </cell>
          <cell r="P75">
            <v>41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9.6</v>
          </cell>
          <cell r="E76">
            <v>3.9</v>
          </cell>
          <cell r="F76">
            <v>12.5</v>
          </cell>
          <cell r="G76">
            <v>26</v>
          </cell>
          <cell r="H76">
            <v>17</v>
          </cell>
          <cell r="I76">
            <v>15</v>
          </cell>
          <cell r="K76">
            <v>5</v>
          </cell>
          <cell r="M76">
            <v>37</v>
          </cell>
          <cell r="N76">
            <v>37</v>
          </cell>
          <cell r="P76">
            <v>63</v>
          </cell>
        </row>
        <row r="77">
          <cell r="B77" t="str">
            <v>E022-01-1473/2018</v>
          </cell>
          <cell r="C77" t="str">
            <v>MWORIA VINCENT MWENDE</v>
          </cell>
          <cell r="D77">
            <v>10</v>
          </cell>
          <cell r="E77">
            <v>4</v>
          </cell>
          <cell r="F77">
            <v>11</v>
          </cell>
          <cell r="G77">
            <v>25</v>
          </cell>
          <cell r="H77">
            <v>15</v>
          </cell>
          <cell r="I77">
            <v>11</v>
          </cell>
          <cell r="J77">
            <v>8</v>
          </cell>
          <cell r="M77">
            <v>34</v>
          </cell>
          <cell r="N77">
            <v>34</v>
          </cell>
          <cell r="P77">
            <v>59</v>
          </cell>
        </row>
        <row r="78">
          <cell r="B78" t="str">
            <v>E022-01-1475/2018</v>
          </cell>
          <cell r="C78" t="str">
            <v>KIARA BRIAN MUGAMBI</v>
          </cell>
          <cell r="D78">
            <v>6</v>
          </cell>
          <cell r="E78">
            <v>4.5</v>
          </cell>
          <cell r="F78">
            <v>9.5</v>
          </cell>
          <cell r="G78">
            <v>20</v>
          </cell>
          <cell r="H78">
            <v>12.5</v>
          </cell>
          <cell r="I78">
            <v>7</v>
          </cell>
          <cell r="J78">
            <v>8</v>
          </cell>
          <cell r="M78">
            <v>27.5</v>
          </cell>
          <cell r="N78">
            <v>27.5</v>
          </cell>
          <cell r="P78">
            <v>48</v>
          </cell>
        </row>
        <row r="79">
          <cell r="B79" t="str">
            <v>E022-01-1486/2018</v>
          </cell>
          <cell r="C79" t="str">
            <v>MUNENE VICTOR IAN</v>
          </cell>
          <cell r="D79">
            <v>8</v>
          </cell>
          <cell r="E79">
            <v>4.5</v>
          </cell>
          <cell r="F79">
            <v>11.5</v>
          </cell>
          <cell r="G79">
            <v>24</v>
          </cell>
          <cell r="H79">
            <v>2.5</v>
          </cell>
          <cell r="J79">
            <v>8.5</v>
          </cell>
          <cell r="K79">
            <v>5</v>
          </cell>
          <cell r="M79">
            <v>16</v>
          </cell>
          <cell r="N79">
            <v>16</v>
          </cell>
          <cell r="P79">
            <v>40</v>
          </cell>
        </row>
        <row r="80">
          <cell r="B80" t="str">
            <v>E022-01-1539/2018</v>
          </cell>
          <cell r="C80" t="str">
            <v>MWANGI LUKE VICTOR</v>
          </cell>
          <cell r="D80">
            <v>6.3</v>
          </cell>
          <cell r="E80">
            <v>4.5</v>
          </cell>
          <cell r="F80">
            <v>10.5</v>
          </cell>
          <cell r="G80">
            <v>21.3</v>
          </cell>
          <cell r="H80">
            <v>11.5</v>
          </cell>
          <cell r="I80">
            <v>10</v>
          </cell>
          <cell r="J80">
            <v>6</v>
          </cell>
          <cell r="M80">
            <v>27.5</v>
          </cell>
          <cell r="N80">
            <v>27.5</v>
          </cell>
          <cell r="P80">
            <v>49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6.9</v>
          </cell>
          <cell r="E81">
            <v>4.5</v>
          </cell>
          <cell r="F81">
            <v>6</v>
          </cell>
          <cell r="G81">
            <v>17.399999999999999</v>
          </cell>
          <cell r="H81">
            <v>16.5</v>
          </cell>
          <cell r="I81">
            <v>4.5</v>
          </cell>
          <cell r="J81">
            <v>7</v>
          </cell>
          <cell r="M81">
            <v>28</v>
          </cell>
          <cell r="N81">
            <v>28</v>
          </cell>
          <cell r="P81">
            <v>45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2.2999999999999998</v>
          </cell>
          <cell r="E82">
            <v>4.7</v>
          </cell>
          <cell r="F82">
            <v>11</v>
          </cell>
          <cell r="G82">
            <v>18</v>
          </cell>
          <cell r="M82" t="str">
            <v/>
          </cell>
          <cell r="N82" t="str">
            <v>-</v>
          </cell>
          <cell r="P82" t="str">
            <v>18C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6.5</v>
          </cell>
          <cell r="E83">
            <v>4.5</v>
          </cell>
          <cell r="F83">
            <v>12</v>
          </cell>
          <cell r="G83">
            <v>23</v>
          </cell>
          <cell r="H83">
            <v>11.5</v>
          </cell>
          <cell r="I83">
            <v>10</v>
          </cell>
          <cell r="K83">
            <v>17</v>
          </cell>
          <cell r="M83">
            <v>38.5</v>
          </cell>
          <cell r="N83">
            <v>38.5</v>
          </cell>
          <cell r="P83">
            <v>62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1.9</v>
          </cell>
          <cell r="E84">
            <v>4.7</v>
          </cell>
          <cell r="F84">
            <v>10.5</v>
          </cell>
          <cell r="G84">
            <v>17.100000000000001</v>
          </cell>
          <cell r="H84">
            <v>6</v>
          </cell>
          <cell r="I84">
            <v>6</v>
          </cell>
          <cell r="J84">
            <v>0</v>
          </cell>
          <cell r="M84">
            <v>12</v>
          </cell>
          <cell r="N84">
            <v>12</v>
          </cell>
          <cell r="P84">
            <v>29</v>
          </cell>
        </row>
        <row r="85">
          <cell r="B85" t="str">
            <v>E022-01-1789/2018</v>
          </cell>
          <cell r="C85" t="str">
            <v>KURIA IAN MARTIN</v>
          </cell>
          <cell r="D85">
            <v>5.6</v>
          </cell>
          <cell r="E85">
            <v>4</v>
          </cell>
          <cell r="F85">
            <v>11</v>
          </cell>
          <cell r="G85">
            <v>20.6</v>
          </cell>
          <cell r="H85">
            <v>2</v>
          </cell>
          <cell r="I85">
            <v>3</v>
          </cell>
          <cell r="J85">
            <v>5.5</v>
          </cell>
          <cell r="M85">
            <v>10.5</v>
          </cell>
          <cell r="N85">
            <v>10.5</v>
          </cell>
          <cell r="P85">
            <v>31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9.5</v>
          </cell>
          <cell r="E86">
            <v>4.5</v>
          </cell>
          <cell r="F86">
            <v>12.5</v>
          </cell>
          <cell r="G86">
            <v>26.5</v>
          </cell>
          <cell r="H86">
            <v>7</v>
          </cell>
          <cell r="I86">
            <v>6</v>
          </cell>
          <cell r="J86">
            <v>0.5</v>
          </cell>
          <cell r="M86">
            <v>13.5</v>
          </cell>
          <cell r="N86">
            <v>13.5</v>
          </cell>
          <cell r="P86">
            <v>40</v>
          </cell>
        </row>
        <row r="87">
          <cell r="B87" t="str">
            <v>E022-01-1813/2018</v>
          </cell>
          <cell r="C87" t="str">
            <v>WANJERI Mary Wanjiku</v>
          </cell>
          <cell r="D87">
            <v>4.4000000000000004</v>
          </cell>
          <cell r="E87">
            <v>4.2</v>
          </cell>
          <cell r="F87">
            <v>12</v>
          </cell>
          <cell r="G87">
            <v>20.6</v>
          </cell>
          <cell r="H87">
            <v>11</v>
          </cell>
          <cell r="J87">
            <v>7.5</v>
          </cell>
          <cell r="K87">
            <v>3</v>
          </cell>
          <cell r="M87">
            <v>21.5</v>
          </cell>
          <cell r="N87">
            <v>21.5</v>
          </cell>
          <cell r="P87">
            <v>42</v>
          </cell>
        </row>
        <row r="88">
          <cell r="B88" t="str">
            <v>E022-01-1816/2018</v>
          </cell>
          <cell r="C88" t="str">
            <v>KIOKO EVANS MUTUKU</v>
          </cell>
          <cell r="D88">
            <v>9.5</v>
          </cell>
          <cell r="E88">
            <v>4.5999999999999996</v>
          </cell>
          <cell r="F88">
            <v>12</v>
          </cell>
          <cell r="G88">
            <v>26.1</v>
          </cell>
          <cell r="H88">
            <v>3.5</v>
          </cell>
          <cell r="I88">
            <v>6</v>
          </cell>
          <cell r="J88">
            <v>4.5</v>
          </cell>
          <cell r="M88">
            <v>14</v>
          </cell>
          <cell r="N88">
            <v>14</v>
          </cell>
          <cell r="P88">
            <v>40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6.3</v>
          </cell>
          <cell r="E89">
            <v>4.5</v>
          </cell>
          <cell r="F89">
            <v>11.5</v>
          </cell>
          <cell r="G89">
            <v>22.3</v>
          </cell>
          <cell r="H89">
            <v>7</v>
          </cell>
          <cell r="I89">
            <v>5</v>
          </cell>
          <cell r="J89">
            <v>6</v>
          </cell>
          <cell r="M89">
            <v>18</v>
          </cell>
          <cell r="N89">
            <v>18</v>
          </cell>
          <cell r="P89">
            <v>40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9.6</v>
          </cell>
          <cell r="E90">
            <v>3.8</v>
          </cell>
          <cell r="F90">
            <v>11</v>
          </cell>
          <cell r="G90">
            <v>24.4</v>
          </cell>
          <cell r="H90">
            <v>20.5</v>
          </cell>
          <cell r="I90">
            <v>9.5</v>
          </cell>
          <cell r="K90">
            <v>13</v>
          </cell>
          <cell r="M90">
            <v>43</v>
          </cell>
          <cell r="N90">
            <v>43</v>
          </cell>
          <cell r="P90">
            <v>67</v>
          </cell>
        </row>
        <row r="91">
          <cell r="B91" t="str">
            <v>E022-01-1831/2018</v>
          </cell>
          <cell r="C91" t="str">
            <v>CHERUIYOT Desmond</v>
          </cell>
          <cell r="D91">
            <v>8.6</v>
          </cell>
          <cell r="E91">
            <v>3.8</v>
          </cell>
          <cell r="F91">
            <v>11.5</v>
          </cell>
          <cell r="G91">
            <v>23.9</v>
          </cell>
          <cell r="H91">
            <v>15.5</v>
          </cell>
          <cell r="I91">
            <v>6</v>
          </cell>
          <cell r="J91">
            <v>8.5</v>
          </cell>
          <cell r="M91">
            <v>30</v>
          </cell>
          <cell r="N91">
            <v>30</v>
          </cell>
          <cell r="P91">
            <v>54</v>
          </cell>
        </row>
        <row r="92">
          <cell r="B92" t="str">
            <v>E022-01-1832/2018</v>
          </cell>
          <cell r="C92" t="str">
            <v>MUKIRI LORNACLARE</v>
          </cell>
          <cell r="D92">
            <v>4.8</v>
          </cell>
          <cell r="E92">
            <v>4.2</v>
          </cell>
          <cell r="F92">
            <v>7</v>
          </cell>
          <cell r="G92">
            <v>16</v>
          </cell>
          <cell r="H92">
            <v>5</v>
          </cell>
          <cell r="J92">
            <v>3.5</v>
          </cell>
          <cell r="K92">
            <v>1</v>
          </cell>
          <cell r="M92">
            <v>9.5</v>
          </cell>
          <cell r="N92">
            <v>9.5</v>
          </cell>
          <cell r="P92">
            <v>26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7.5</v>
          </cell>
          <cell r="E93">
            <v>4</v>
          </cell>
          <cell r="F93">
            <v>11.5</v>
          </cell>
          <cell r="G93">
            <v>23</v>
          </cell>
          <cell r="H93">
            <v>12.5</v>
          </cell>
          <cell r="I93">
            <v>5</v>
          </cell>
          <cell r="J93">
            <v>8.5</v>
          </cell>
          <cell r="M93">
            <v>26</v>
          </cell>
          <cell r="N93">
            <v>26</v>
          </cell>
          <cell r="P93">
            <v>49</v>
          </cell>
        </row>
        <row r="94">
          <cell r="B94" t="str">
            <v>E022-01-1855/2018</v>
          </cell>
          <cell r="C94" t="str">
            <v>NYUTU AGNES GATHONI</v>
          </cell>
          <cell r="D94">
            <v>5.0999999999999996</v>
          </cell>
          <cell r="E94">
            <v>3.7</v>
          </cell>
          <cell r="F94">
            <v>6</v>
          </cell>
          <cell r="G94">
            <v>14.8</v>
          </cell>
          <cell r="H94">
            <v>10</v>
          </cell>
          <cell r="I94">
            <v>1</v>
          </cell>
          <cell r="L94">
            <v>0</v>
          </cell>
          <cell r="M94">
            <v>11</v>
          </cell>
          <cell r="N94">
            <v>11</v>
          </cell>
          <cell r="P94">
            <v>26</v>
          </cell>
        </row>
        <row r="95">
          <cell r="B95" t="str">
            <v>E022-01-1753/2017</v>
          </cell>
          <cell r="C95" t="str">
            <v>CHEPKIRUI Janet</v>
          </cell>
          <cell r="D95">
            <v>8.3000000000000007</v>
          </cell>
          <cell r="E95">
            <v>4.7</v>
          </cell>
          <cell r="F95">
            <v>11</v>
          </cell>
          <cell r="G95">
            <v>24</v>
          </cell>
          <cell r="H95">
            <v>14.5</v>
          </cell>
          <cell r="K95">
            <v>12.5</v>
          </cell>
          <cell r="L95">
            <v>12</v>
          </cell>
          <cell r="M95">
            <v>39</v>
          </cell>
          <cell r="N95">
            <v>39</v>
          </cell>
          <cell r="P95">
            <v>63</v>
          </cell>
        </row>
        <row r="96">
          <cell r="B96" t="str">
            <v>E022-01-0736/2017</v>
          </cell>
          <cell r="C96" t="str">
            <v>WAMBANI ESTHER</v>
          </cell>
          <cell r="D96">
            <v>4.5999999999999996</v>
          </cell>
          <cell r="E96">
            <v>4.5</v>
          </cell>
          <cell r="F96">
            <v>6</v>
          </cell>
          <cell r="G96">
            <v>15.1</v>
          </cell>
          <cell r="H96">
            <v>6.5</v>
          </cell>
          <cell r="I96">
            <v>3</v>
          </cell>
          <cell r="K96">
            <v>1</v>
          </cell>
          <cell r="M96">
            <v>10.5</v>
          </cell>
          <cell r="N96">
            <v>10.5</v>
          </cell>
          <cell r="P96">
            <v>26</v>
          </cell>
        </row>
      </sheetData>
      <sheetData sheetId="2" refreshError="1">
        <row r="12">
          <cell r="B12" t="str">
            <v>E022-01-0113/2018</v>
          </cell>
          <cell r="C12" t="str">
            <v>MANDO VICTOR GITHINJI</v>
          </cell>
          <cell r="D12">
            <v>6.2</v>
          </cell>
          <cell r="E12">
            <v>1.8</v>
          </cell>
          <cell r="F12">
            <v>7.4</v>
          </cell>
          <cell r="G12">
            <v>15.4</v>
          </cell>
          <cell r="H12">
            <v>18</v>
          </cell>
          <cell r="J12">
            <v>8</v>
          </cell>
          <cell r="K12">
            <v>19</v>
          </cell>
          <cell r="M12">
            <v>45</v>
          </cell>
          <cell r="N12">
            <v>52.5</v>
          </cell>
          <cell r="P12">
            <v>68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5.4</v>
          </cell>
          <cell r="E13">
            <v>2</v>
          </cell>
          <cell r="F13">
            <v>7.1</v>
          </cell>
          <cell r="G13">
            <v>14.5</v>
          </cell>
          <cell r="H13">
            <v>14</v>
          </cell>
          <cell r="J13">
            <v>12</v>
          </cell>
          <cell r="K13">
            <v>20</v>
          </cell>
          <cell r="M13">
            <v>46</v>
          </cell>
          <cell r="N13">
            <v>53.7</v>
          </cell>
          <cell r="P13">
            <v>68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5.8</v>
          </cell>
          <cell r="E14">
            <v>1.5</v>
          </cell>
          <cell r="F14">
            <v>7.1</v>
          </cell>
          <cell r="G14">
            <v>14.4</v>
          </cell>
          <cell r="H14">
            <v>18</v>
          </cell>
          <cell r="I14">
            <v>15</v>
          </cell>
          <cell r="K14">
            <v>19</v>
          </cell>
          <cell r="M14">
            <v>52</v>
          </cell>
          <cell r="N14">
            <v>60.7</v>
          </cell>
          <cell r="P14">
            <v>75</v>
          </cell>
        </row>
        <row r="15">
          <cell r="B15" t="str">
            <v>E022-01-0479/2018</v>
          </cell>
          <cell r="C15" t="str">
            <v>BETT Kipkorir Morgan</v>
          </cell>
          <cell r="D15">
            <v>5.4</v>
          </cell>
          <cell r="E15">
            <v>2</v>
          </cell>
          <cell r="F15">
            <v>6.3</v>
          </cell>
          <cell r="G15">
            <v>13.7</v>
          </cell>
          <cell r="H15">
            <v>18</v>
          </cell>
          <cell r="I15">
            <v>15</v>
          </cell>
          <cell r="K15">
            <v>17</v>
          </cell>
          <cell r="M15">
            <v>50</v>
          </cell>
          <cell r="N15">
            <v>58.3</v>
          </cell>
          <cell r="P15">
            <v>72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4.8</v>
          </cell>
          <cell r="E16">
            <v>1.8</v>
          </cell>
          <cell r="F16">
            <v>6.5</v>
          </cell>
          <cell r="G16">
            <v>13.1</v>
          </cell>
          <cell r="H16">
            <v>17</v>
          </cell>
          <cell r="J16">
            <v>15</v>
          </cell>
          <cell r="K16">
            <v>16</v>
          </cell>
          <cell r="M16">
            <v>48</v>
          </cell>
          <cell r="N16">
            <v>56</v>
          </cell>
          <cell r="P16">
            <v>69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6.2</v>
          </cell>
          <cell r="E17">
            <v>2</v>
          </cell>
          <cell r="F17">
            <v>6.5</v>
          </cell>
          <cell r="G17">
            <v>14.7</v>
          </cell>
          <cell r="H17">
            <v>20</v>
          </cell>
          <cell r="I17">
            <v>15</v>
          </cell>
          <cell r="K17">
            <v>19</v>
          </cell>
          <cell r="M17">
            <v>54</v>
          </cell>
          <cell r="N17">
            <v>63</v>
          </cell>
          <cell r="P17">
            <v>78</v>
          </cell>
        </row>
        <row r="18">
          <cell r="B18" t="str">
            <v>E022-01-0762/2018</v>
          </cell>
          <cell r="C18" t="str">
            <v>MBAGA Gyavira Tuzinde</v>
          </cell>
          <cell r="D18">
            <v>4.5</v>
          </cell>
          <cell r="E18">
            <v>1.5</v>
          </cell>
          <cell r="F18">
            <v>6.3</v>
          </cell>
          <cell r="G18">
            <v>12.3</v>
          </cell>
          <cell r="H18">
            <v>17</v>
          </cell>
          <cell r="I18">
            <v>10</v>
          </cell>
          <cell r="J18">
            <v>12</v>
          </cell>
          <cell r="M18">
            <v>39</v>
          </cell>
          <cell r="N18">
            <v>45.5</v>
          </cell>
          <cell r="P18">
            <v>58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5.2</v>
          </cell>
          <cell r="E19">
            <v>2</v>
          </cell>
          <cell r="F19">
            <v>6.5</v>
          </cell>
          <cell r="G19">
            <v>13.7</v>
          </cell>
          <cell r="H19">
            <v>17</v>
          </cell>
          <cell r="I19">
            <v>14</v>
          </cell>
          <cell r="K19">
            <v>16</v>
          </cell>
          <cell r="M19">
            <v>47</v>
          </cell>
          <cell r="N19">
            <v>54.8</v>
          </cell>
          <cell r="P19">
            <v>69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5.8</v>
          </cell>
          <cell r="E20">
            <v>1.3</v>
          </cell>
          <cell r="F20">
            <v>6.3</v>
          </cell>
          <cell r="G20">
            <v>13.4</v>
          </cell>
          <cell r="H20">
            <v>19</v>
          </cell>
          <cell r="I20">
            <v>12</v>
          </cell>
          <cell r="J20">
            <v>8</v>
          </cell>
          <cell r="M20">
            <v>39</v>
          </cell>
          <cell r="N20">
            <v>45.5</v>
          </cell>
          <cell r="P20">
            <v>59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5.2</v>
          </cell>
          <cell r="E21">
            <v>1.5</v>
          </cell>
          <cell r="F21">
            <v>6.3</v>
          </cell>
          <cell r="G21">
            <v>13</v>
          </cell>
          <cell r="H21">
            <v>20</v>
          </cell>
          <cell r="I21">
            <v>12</v>
          </cell>
          <cell r="K21">
            <v>17</v>
          </cell>
          <cell r="M21">
            <v>49</v>
          </cell>
          <cell r="N21">
            <v>57.2</v>
          </cell>
          <cell r="P21">
            <v>70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5.6</v>
          </cell>
          <cell r="E22">
            <v>2</v>
          </cell>
          <cell r="F22">
            <v>6.3</v>
          </cell>
          <cell r="G22">
            <v>13.9</v>
          </cell>
          <cell r="H22">
            <v>18</v>
          </cell>
          <cell r="I22">
            <v>13</v>
          </cell>
          <cell r="K22">
            <v>20</v>
          </cell>
          <cell r="M22">
            <v>51</v>
          </cell>
          <cell r="N22">
            <v>59.5</v>
          </cell>
          <cell r="P22">
            <v>73</v>
          </cell>
        </row>
        <row r="23">
          <cell r="B23" t="str">
            <v>E022-01-1048/2018</v>
          </cell>
          <cell r="C23" t="str">
            <v>SESAT Kiprop Ian</v>
          </cell>
          <cell r="D23">
            <v>4.7</v>
          </cell>
          <cell r="E23">
            <v>1.5</v>
          </cell>
          <cell r="F23">
            <v>6.5</v>
          </cell>
          <cell r="G23">
            <v>12.7</v>
          </cell>
          <cell r="H23">
            <v>18</v>
          </cell>
          <cell r="J23">
            <v>11</v>
          </cell>
          <cell r="K23">
            <v>18</v>
          </cell>
          <cell r="M23">
            <v>47</v>
          </cell>
          <cell r="N23">
            <v>54.8</v>
          </cell>
          <cell r="P23">
            <v>68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5.9</v>
          </cell>
          <cell r="E24">
            <v>1.5</v>
          </cell>
          <cell r="F24">
            <v>5.5</v>
          </cell>
          <cell r="G24">
            <v>12.9</v>
          </cell>
          <cell r="H24">
            <v>16</v>
          </cell>
          <cell r="I24">
            <v>16</v>
          </cell>
          <cell r="K24">
            <v>19</v>
          </cell>
          <cell r="M24">
            <v>51</v>
          </cell>
          <cell r="N24">
            <v>59.5</v>
          </cell>
          <cell r="P24">
            <v>72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6</v>
          </cell>
          <cell r="E25">
            <v>1.5</v>
          </cell>
          <cell r="F25">
            <v>6.5</v>
          </cell>
          <cell r="G25">
            <v>14</v>
          </cell>
          <cell r="H25">
            <v>16</v>
          </cell>
          <cell r="I25">
            <v>14</v>
          </cell>
          <cell r="K25">
            <v>19</v>
          </cell>
          <cell r="M25">
            <v>49</v>
          </cell>
          <cell r="N25">
            <v>57.2</v>
          </cell>
          <cell r="P25">
            <v>71</v>
          </cell>
        </row>
        <row r="26">
          <cell r="B26" t="str">
            <v>E022-01-1052/2018</v>
          </cell>
          <cell r="C26" t="str">
            <v>CHEPKIRUI Brillian</v>
          </cell>
          <cell r="D26">
            <v>5.4</v>
          </cell>
          <cell r="E26">
            <v>1.3</v>
          </cell>
          <cell r="F26">
            <v>6.3</v>
          </cell>
          <cell r="G26">
            <v>13</v>
          </cell>
          <cell r="H26">
            <v>17</v>
          </cell>
          <cell r="J26">
            <v>16</v>
          </cell>
          <cell r="K26">
            <v>18</v>
          </cell>
          <cell r="M26">
            <v>51</v>
          </cell>
          <cell r="N26">
            <v>59.5</v>
          </cell>
          <cell r="P26">
            <v>73</v>
          </cell>
        </row>
        <row r="27">
          <cell r="B27" t="str">
            <v>E022-01-1053/2018</v>
          </cell>
          <cell r="C27" t="str">
            <v>MUCHIRI Dan Munene</v>
          </cell>
          <cell r="D27">
            <v>6.2</v>
          </cell>
          <cell r="E27">
            <v>1.5</v>
          </cell>
          <cell r="F27">
            <v>6.3</v>
          </cell>
          <cell r="G27">
            <v>14</v>
          </cell>
          <cell r="H27">
            <v>20</v>
          </cell>
          <cell r="J27">
            <v>15</v>
          </cell>
          <cell r="K27">
            <v>20</v>
          </cell>
          <cell r="M27">
            <v>55</v>
          </cell>
          <cell r="N27">
            <v>64.2</v>
          </cell>
          <cell r="P27">
            <v>78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3</v>
          </cell>
          <cell r="E28">
            <v>1.3</v>
          </cell>
          <cell r="F28">
            <v>5.5</v>
          </cell>
          <cell r="G28">
            <v>9.8000000000000007</v>
          </cell>
          <cell r="H28">
            <v>17</v>
          </cell>
          <cell r="I28">
            <v>8</v>
          </cell>
          <cell r="J28">
            <v>8</v>
          </cell>
          <cell r="M28">
            <v>33</v>
          </cell>
          <cell r="N28">
            <v>38.5</v>
          </cell>
          <cell r="P28">
            <v>48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4.4000000000000004</v>
          </cell>
          <cell r="E29">
            <v>1.5</v>
          </cell>
          <cell r="F29">
            <v>6</v>
          </cell>
          <cell r="G29">
            <v>11.9</v>
          </cell>
          <cell r="H29">
            <v>15</v>
          </cell>
          <cell r="I29">
            <v>14</v>
          </cell>
          <cell r="K29">
            <v>18</v>
          </cell>
          <cell r="M29">
            <v>47</v>
          </cell>
          <cell r="N29">
            <v>54.8</v>
          </cell>
          <cell r="P29">
            <v>67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5.4</v>
          </cell>
          <cell r="E30">
            <v>2</v>
          </cell>
          <cell r="F30">
            <v>7.1</v>
          </cell>
          <cell r="G30">
            <v>14.5</v>
          </cell>
          <cell r="H30">
            <v>18</v>
          </cell>
          <cell r="I30">
            <v>15</v>
          </cell>
          <cell r="K30">
            <v>17</v>
          </cell>
          <cell r="M30">
            <v>50</v>
          </cell>
          <cell r="N30">
            <v>58.3</v>
          </cell>
          <cell r="P30">
            <v>73</v>
          </cell>
        </row>
        <row r="31">
          <cell r="B31" t="str">
            <v>E022-01-1057/2018</v>
          </cell>
          <cell r="C31" t="str">
            <v>ANITA HEATHER C</v>
          </cell>
          <cell r="D31">
            <v>5.6</v>
          </cell>
          <cell r="E31">
            <v>1.8</v>
          </cell>
          <cell r="F31">
            <v>6.8</v>
          </cell>
          <cell r="G31">
            <v>14.2</v>
          </cell>
          <cell r="H31">
            <v>17</v>
          </cell>
          <cell r="I31">
            <v>15</v>
          </cell>
          <cell r="K31">
            <v>16</v>
          </cell>
          <cell r="M31">
            <v>48</v>
          </cell>
          <cell r="N31">
            <v>56</v>
          </cell>
          <cell r="P31">
            <v>70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6</v>
          </cell>
          <cell r="E32">
            <v>2</v>
          </cell>
          <cell r="F32">
            <v>6.5</v>
          </cell>
          <cell r="G32">
            <v>14.5</v>
          </cell>
          <cell r="H32">
            <v>17</v>
          </cell>
          <cell r="J32">
            <v>16</v>
          </cell>
          <cell r="K32">
            <v>18</v>
          </cell>
          <cell r="M32">
            <v>51</v>
          </cell>
          <cell r="N32">
            <v>59.5</v>
          </cell>
          <cell r="P32">
            <v>74</v>
          </cell>
        </row>
        <row r="33">
          <cell r="B33" t="str">
            <v>E022-01-1060/2018</v>
          </cell>
          <cell r="C33" t="str">
            <v>MURIUKI Brian Gacheru</v>
          </cell>
          <cell r="D33">
            <v>5.2</v>
          </cell>
          <cell r="E33">
            <v>1.5</v>
          </cell>
          <cell r="F33">
            <v>6.3</v>
          </cell>
          <cell r="G33">
            <v>13</v>
          </cell>
          <cell r="H33">
            <v>18</v>
          </cell>
          <cell r="I33">
            <v>17</v>
          </cell>
          <cell r="K33">
            <v>16</v>
          </cell>
          <cell r="M33">
            <v>51</v>
          </cell>
          <cell r="N33">
            <v>59.5</v>
          </cell>
          <cell r="P33">
            <v>73</v>
          </cell>
        </row>
        <row r="34">
          <cell r="B34" t="str">
            <v>E022-01-1061/2018</v>
          </cell>
          <cell r="C34" t="str">
            <v>MOHAMMAD ALI MBARAK</v>
          </cell>
          <cell r="D34">
            <v>5.4</v>
          </cell>
          <cell r="E34">
            <v>1.3</v>
          </cell>
          <cell r="F34">
            <v>7.4</v>
          </cell>
          <cell r="G34">
            <v>14.1</v>
          </cell>
          <cell r="H34">
            <v>17</v>
          </cell>
          <cell r="J34">
            <v>7</v>
          </cell>
          <cell r="K34">
            <v>16</v>
          </cell>
          <cell r="M34">
            <v>40</v>
          </cell>
          <cell r="N34">
            <v>46.7</v>
          </cell>
          <cell r="P34">
            <v>61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5.8</v>
          </cell>
          <cell r="E35">
            <v>1.3</v>
          </cell>
          <cell r="F35">
            <v>6.8</v>
          </cell>
          <cell r="G35">
            <v>13.9</v>
          </cell>
          <cell r="H35">
            <v>16</v>
          </cell>
          <cell r="J35">
            <v>14</v>
          </cell>
          <cell r="K35">
            <v>18</v>
          </cell>
          <cell r="M35">
            <v>48</v>
          </cell>
          <cell r="N35">
            <v>56</v>
          </cell>
          <cell r="P35">
            <v>70</v>
          </cell>
        </row>
        <row r="36">
          <cell r="B36" t="str">
            <v>E022-01-1064/2018</v>
          </cell>
          <cell r="C36" t="str">
            <v>MUTHEE Amos Munene</v>
          </cell>
          <cell r="D36">
            <v>5.8</v>
          </cell>
          <cell r="E36">
            <v>2</v>
          </cell>
          <cell r="F36">
            <v>7.1</v>
          </cell>
          <cell r="G36">
            <v>14.9</v>
          </cell>
          <cell r="H36">
            <v>18</v>
          </cell>
          <cell r="I36">
            <v>11</v>
          </cell>
          <cell r="K36">
            <v>20</v>
          </cell>
          <cell r="M36">
            <v>49</v>
          </cell>
          <cell r="N36">
            <v>57.2</v>
          </cell>
          <cell r="P36">
            <v>72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5.8</v>
          </cell>
          <cell r="E37">
            <v>1.5</v>
          </cell>
          <cell r="F37">
            <v>5.2</v>
          </cell>
          <cell r="G37">
            <v>12.5</v>
          </cell>
          <cell r="H37">
            <v>17</v>
          </cell>
          <cell r="J37">
            <v>13</v>
          </cell>
          <cell r="K37">
            <v>20</v>
          </cell>
          <cell r="M37">
            <v>50</v>
          </cell>
          <cell r="N37">
            <v>58.3</v>
          </cell>
          <cell r="P37">
            <v>71</v>
          </cell>
        </row>
        <row r="38">
          <cell r="B38" t="str">
            <v>E022-01-1066/2018</v>
          </cell>
          <cell r="C38" t="str">
            <v>MUTURI Lorna Muthoni</v>
          </cell>
          <cell r="D38">
            <v>6</v>
          </cell>
          <cell r="E38">
            <v>1.8</v>
          </cell>
          <cell r="F38">
            <v>6.8</v>
          </cell>
          <cell r="G38">
            <v>14.6</v>
          </cell>
          <cell r="I38">
            <v>17</v>
          </cell>
          <cell r="J38">
            <v>15</v>
          </cell>
          <cell r="K38">
            <v>17</v>
          </cell>
          <cell r="M38">
            <v>49</v>
          </cell>
          <cell r="N38">
            <v>57.2</v>
          </cell>
          <cell r="P38">
            <v>72</v>
          </cell>
        </row>
        <row r="39">
          <cell r="B39" t="str">
            <v>E022-01-1067/2018</v>
          </cell>
          <cell r="C39" t="str">
            <v>ONGAYO Aswan Abishai</v>
          </cell>
          <cell r="D39">
            <v>5.6</v>
          </cell>
          <cell r="E39">
            <v>2</v>
          </cell>
          <cell r="F39">
            <v>7.6</v>
          </cell>
          <cell r="G39">
            <v>15.2</v>
          </cell>
          <cell r="H39">
            <v>19</v>
          </cell>
          <cell r="I39">
            <v>16</v>
          </cell>
          <cell r="K39">
            <v>20</v>
          </cell>
          <cell r="M39">
            <v>55</v>
          </cell>
          <cell r="N39">
            <v>64.2</v>
          </cell>
          <cell r="P39">
            <v>79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4.4000000000000004</v>
          </cell>
          <cell r="E40">
            <v>1.5</v>
          </cell>
          <cell r="F40">
            <v>6.5</v>
          </cell>
          <cell r="G40">
            <v>12.4</v>
          </cell>
          <cell r="H40">
            <v>16</v>
          </cell>
          <cell r="I40">
            <v>14</v>
          </cell>
          <cell r="J40">
            <v>9</v>
          </cell>
          <cell r="M40">
            <v>39</v>
          </cell>
          <cell r="N40">
            <v>45.5</v>
          </cell>
          <cell r="P40">
            <v>58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5.6</v>
          </cell>
          <cell r="E41">
            <v>1.5</v>
          </cell>
          <cell r="F41">
            <v>6.3</v>
          </cell>
          <cell r="G41">
            <v>13.4</v>
          </cell>
          <cell r="H41">
            <v>17</v>
          </cell>
          <cell r="I41">
            <v>12</v>
          </cell>
          <cell r="K41">
            <v>18</v>
          </cell>
          <cell r="M41">
            <v>47</v>
          </cell>
          <cell r="N41">
            <v>54.8</v>
          </cell>
          <cell r="P41">
            <v>68</v>
          </cell>
        </row>
        <row r="42">
          <cell r="B42" t="str">
            <v>E022-01-1070/2018</v>
          </cell>
          <cell r="C42" t="str">
            <v>BRIAN Festus</v>
          </cell>
          <cell r="D42">
            <v>5.4</v>
          </cell>
          <cell r="E42">
            <v>2</v>
          </cell>
          <cell r="F42">
            <v>6.8</v>
          </cell>
          <cell r="G42">
            <v>14.2</v>
          </cell>
          <cell r="H42">
            <v>20</v>
          </cell>
          <cell r="I42">
            <v>15</v>
          </cell>
          <cell r="J42">
            <v>15</v>
          </cell>
          <cell r="M42">
            <v>50</v>
          </cell>
          <cell r="N42">
            <v>58.3</v>
          </cell>
          <cell r="P42">
            <v>73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5</v>
          </cell>
          <cell r="E43">
            <v>2.2999999999999998</v>
          </cell>
          <cell r="F43">
            <v>6.8</v>
          </cell>
          <cell r="G43">
            <v>14.1</v>
          </cell>
          <cell r="H43">
            <v>18</v>
          </cell>
          <cell r="J43">
            <v>15</v>
          </cell>
          <cell r="K43">
            <v>20</v>
          </cell>
          <cell r="M43">
            <v>53</v>
          </cell>
          <cell r="N43">
            <v>61.8</v>
          </cell>
          <cell r="P43">
            <v>76</v>
          </cell>
        </row>
        <row r="44">
          <cell r="B44" t="str">
            <v>E022-01-1072/2018</v>
          </cell>
          <cell r="C44" t="str">
            <v>MESSI Joseph Mbayi</v>
          </cell>
          <cell r="D44">
            <v>5.2</v>
          </cell>
          <cell r="E44">
            <v>1.5</v>
          </cell>
          <cell r="F44">
            <v>6.5</v>
          </cell>
          <cell r="G44">
            <v>13.2</v>
          </cell>
          <cell r="H44">
            <v>17</v>
          </cell>
          <cell r="J44">
            <v>2</v>
          </cell>
          <cell r="K44">
            <v>16</v>
          </cell>
          <cell r="M44">
            <v>35</v>
          </cell>
          <cell r="N44">
            <v>40.799999999999997</v>
          </cell>
          <cell r="P44">
            <v>54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5.2</v>
          </cell>
          <cell r="E45">
            <v>2</v>
          </cell>
          <cell r="F45">
            <v>6.8</v>
          </cell>
          <cell r="G45">
            <v>14</v>
          </cell>
          <cell r="H45">
            <v>20</v>
          </cell>
          <cell r="J45">
            <v>15</v>
          </cell>
          <cell r="K45">
            <v>18</v>
          </cell>
          <cell r="M45">
            <v>53</v>
          </cell>
          <cell r="N45">
            <v>61.8</v>
          </cell>
          <cell r="P45">
            <v>76</v>
          </cell>
        </row>
        <row r="46">
          <cell r="B46" t="str">
            <v>E022-01-1074/2018</v>
          </cell>
          <cell r="C46" t="str">
            <v>SHANZA Allan Ogude</v>
          </cell>
          <cell r="D46">
            <v>6.4</v>
          </cell>
          <cell r="E46">
            <v>2</v>
          </cell>
          <cell r="F46">
            <v>7.4</v>
          </cell>
          <cell r="G46">
            <v>15.8</v>
          </cell>
          <cell r="H46">
            <v>20</v>
          </cell>
          <cell r="I46">
            <v>18</v>
          </cell>
          <cell r="J46">
            <v>12</v>
          </cell>
          <cell r="M46">
            <v>50</v>
          </cell>
          <cell r="N46">
            <v>58.3</v>
          </cell>
          <cell r="P46">
            <v>74</v>
          </cell>
        </row>
        <row r="47">
          <cell r="B47" t="str">
            <v>E022-01-1075/2018</v>
          </cell>
          <cell r="C47" t="str">
            <v>KIPTOO Brian</v>
          </cell>
          <cell r="D47">
            <v>5</v>
          </cell>
          <cell r="E47">
            <v>1.5</v>
          </cell>
          <cell r="F47">
            <v>6.5</v>
          </cell>
          <cell r="G47">
            <v>13</v>
          </cell>
          <cell r="H47">
            <v>17</v>
          </cell>
          <cell r="I47">
            <v>13</v>
          </cell>
          <cell r="K47">
            <v>18</v>
          </cell>
          <cell r="M47">
            <v>48</v>
          </cell>
          <cell r="N47">
            <v>56</v>
          </cell>
          <cell r="P47">
            <v>69</v>
          </cell>
        </row>
        <row r="48">
          <cell r="B48" t="str">
            <v>E022-01-1076/2018</v>
          </cell>
          <cell r="C48" t="str">
            <v>KIPKURUI Franklyn</v>
          </cell>
          <cell r="D48">
            <v>5.4</v>
          </cell>
          <cell r="E48">
            <v>1.8</v>
          </cell>
          <cell r="F48">
            <v>6</v>
          </cell>
          <cell r="G48">
            <v>13.2</v>
          </cell>
          <cell r="H48">
            <v>19</v>
          </cell>
          <cell r="I48">
            <v>15</v>
          </cell>
          <cell r="K48">
            <v>19</v>
          </cell>
          <cell r="M48">
            <v>53</v>
          </cell>
          <cell r="N48">
            <v>61.8</v>
          </cell>
          <cell r="P48">
            <v>75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6.2</v>
          </cell>
          <cell r="E49">
            <v>1.5</v>
          </cell>
          <cell r="F49">
            <v>6.3</v>
          </cell>
          <cell r="G49">
            <v>14</v>
          </cell>
          <cell r="H49">
            <v>16</v>
          </cell>
          <cell r="I49">
            <v>14</v>
          </cell>
          <cell r="K49">
            <v>19</v>
          </cell>
          <cell r="M49">
            <v>49</v>
          </cell>
          <cell r="N49">
            <v>57.2</v>
          </cell>
          <cell r="P49">
            <v>71</v>
          </cell>
        </row>
        <row r="50">
          <cell r="B50" t="str">
            <v>E022-01-1078/2018</v>
          </cell>
          <cell r="C50" t="str">
            <v>NJUGUNA Claire Wambui</v>
          </cell>
          <cell r="D50">
            <v>4.5999999999999996</v>
          </cell>
          <cell r="E50">
            <v>1.8</v>
          </cell>
          <cell r="F50">
            <v>6.3</v>
          </cell>
          <cell r="G50">
            <v>12.7</v>
          </cell>
          <cell r="H50">
            <v>16</v>
          </cell>
          <cell r="I50">
            <v>15</v>
          </cell>
          <cell r="K50">
            <v>18</v>
          </cell>
          <cell r="M50">
            <v>49</v>
          </cell>
          <cell r="N50">
            <v>57.2</v>
          </cell>
          <cell r="P50">
            <v>70</v>
          </cell>
        </row>
        <row r="51">
          <cell r="B51" t="str">
            <v>E022-01-1079/2018</v>
          </cell>
          <cell r="C51" t="str">
            <v>MUKIRI Ian Ndungu</v>
          </cell>
          <cell r="D51">
            <v>4.5999999999999996</v>
          </cell>
          <cell r="E51">
            <v>1.5</v>
          </cell>
          <cell r="F51">
            <v>5.7</v>
          </cell>
          <cell r="G51">
            <v>11.8</v>
          </cell>
          <cell r="H51">
            <v>18</v>
          </cell>
          <cell r="I51">
            <v>12</v>
          </cell>
          <cell r="K51">
            <v>10</v>
          </cell>
          <cell r="M51">
            <v>40</v>
          </cell>
          <cell r="N51">
            <v>46.7</v>
          </cell>
          <cell r="P51">
            <v>59</v>
          </cell>
        </row>
        <row r="52">
          <cell r="B52" t="str">
            <v>E022-01-1080/2018</v>
          </cell>
          <cell r="C52" t="str">
            <v>KIPYEGON Mark</v>
          </cell>
          <cell r="D52">
            <v>5.9</v>
          </cell>
          <cell r="E52">
            <v>1.8</v>
          </cell>
          <cell r="F52">
            <v>6.5</v>
          </cell>
          <cell r="G52">
            <v>14.2</v>
          </cell>
          <cell r="H52">
            <v>16</v>
          </cell>
          <cell r="I52">
            <v>15</v>
          </cell>
          <cell r="K52">
            <v>16</v>
          </cell>
          <cell r="M52">
            <v>47</v>
          </cell>
          <cell r="N52">
            <v>54.8</v>
          </cell>
          <cell r="P52">
            <v>69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4.4000000000000004</v>
          </cell>
          <cell r="E53">
            <v>1.5</v>
          </cell>
          <cell r="F53">
            <v>6.5</v>
          </cell>
          <cell r="G53">
            <v>12.4</v>
          </cell>
          <cell r="H53">
            <v>20</v>
          </cell>
          <cell r="I53">
            <v>13</v>
          </cell>
          <cell r="K53">
            <v>15</v>
          </cell>
          <cell r="M53">
            <v>48</v>
          </cell>
          <cell r="N53">
            <v>56</v>
          </cell>
          <cell r="P53">
            <v>68</v>
          </cell>
        </row>
        <row r="54">
          <cell r="B54" t="str">
            <v>E022-01-1082/2018</v>
          </cell>
          <cell r="C54" t="str">
            <v>MARIMBET Kevin Pere</v>
          </cell>
          <cell r="D54">
            <v>6.6</v>
          </cell>
          <cell r="E54">
            <v>1.5</v>
          </cell>
          <cell r="F54">
            <v>6.8</v>
          </cell>
          <cell r="G54">
            <v>14.9</v>
          </cell>
          <cell r="I54">
            <v>17</v>
          </cell>
          <cell r="J54">
            <v>7</v>
          </cell>
          <cell r="K54">
            <v>20</v>
          </cell>
          <cell r="M54">
            <v>44</v>
          </cell>
          <cell r="N54">
            <v>51.3</v>
          </cell>
          <cell r="P54">
            <v>66</v>
          </cell>
        </row>
        <row r="55">
          <cell r="B55" t="str">
            <v>E022-01-1083/2018</v>
          </cell>
          <cell r="C55" t="str">
            <v>ACHIENG Felix Ouma</v>
          </cell>
          <cell r="D55">
            <v>4.2</v>
          </cell>
          <cell r="E55">
            <v>1.8</v>
          </cell>
          <cell r="F55">
            <v>6.8</v>
          </cell>
          <cell r="G55">
            <v>12.8</v>
          </cell>
          <cell r="H55">
            <v>15</v>
          </cell>
          <cell r="I55">
            <v>11</v>
          </cell>
          <cell r="K55">
            <v>19</v>
          </cell>
          <cell r="M55">
            <v>45</v>
          </cell>
          <cell r="N55">
            <v>52.5</v>
          </cell>
          <cell r="P55">
            <v>65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5.2</v>
          </cell>
          <cell r="E56">
            <v>1.5</v>
          </cell>
          <cell r="F56">
            <v>6.5</v>
          </cell>
          <cell r="G56">
            <v>13.2</v>
          </cell>
          <cell r="H56">
            <v>19</v>
          </cell>
          <cell r="J56">
            <v>15</v>
          </cell>
          <cell r="K56">
            <v>19</v>
          </cell>
          <cell r="M56">
            <v>53</v>
          </cell>
          <cell r="N56">
            <v>61.8</v>
          </cell>
          <cell r="P56">
            <v>75</v>
          </cell>
        </row>
        <row r="57">
          <cell r="B57" t="str">
            <v>E022-01-1085/2018</v>
          </cell>
          <cell r="C57" t="str">
            <v>MBUGUA Joseph Kiarie</v>
          </cell>
          <cell r="D57">
            <v>6</v>
          </cell>
          <cell r="E57">
            <v>2</v>
          </cell>
          <cell r="F57">
            <v>6.3</v>
          </cell>
          <cell r="G57">
            <v>14.3</v>
          </cell>
          <cell r="H57">
            <v>17</v>
          </cell>
          <cell r="I57">
            <v>13</v>
          </cell>
          <cell r="K57">
            <v>16</v>
          </cell>
          <cell r="M57">
            <v>46</v>
          </cell>
          <cell r="N57">
            <v>53.7</v>
          </cell>
          <cell r="P57">
            <v>68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5.8</v>
          </cell>
          <cell r="E58">
            <v>1.8</v>
          </cell>
          <cell r="F58">
            <v>6.8</v>
          </cell>
          <cell r="G58">
            <v>14.4</v>
          </cell>
          <cell r="H58">
            <v>17</v>
          </cell>
          <cell r="I58">
            <v>14</v>
          </cell>
          <cell r="J58">
            <v>6</v>
          </cell>
          <cell r="M58">
            <v>37</v>
          </cell>
          <cell r="N58">
            <v>43.2</v>
          </cell>
          <cell r="P58">
            <v>58</v>
          </cell>
        </row>
        <row r="59">
          <cell r="B59" t="str">
            <v>E022-01-1087/2018</v>
          </cell>
          <cell r="C59" t="str">
            <v>MUTUA Humphrey Muasya</v>
          </cell>
          <cell r="D59">
            <v>4</v>
          </cell>
          <cell r="E59">
            <v>1.5</v>
          </cell>
          <cell r="F59">
            <v>5.5</v>
          </cell>
          <cell r="G59">
            <v>11</v>
          </cell>
          <cell r="H59">
            <v>13</v>
          </cell>
          <cell r="I59">
            <v>14</v>
          </cell>
          <cell r="K59">
            <v>12</v>
          </cell>
          <cell r="M59">
            <v>39</v>
          </cell>
          <cell r="N59">
            <v>45.5</v>
          </cell>
          <cell r="P59">
            <v>57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5.4</v>
          </cell>
          <cell r="E61">
            <v>2</v>
          </cell>
          <cell r="F61">
            <v>6.8</v>
          </cell>
          <cell r="G61">
            <v>14.2</v>
          </cell>
          <cell r="H61">
            <v>16</v>
          </cell>
          <cell r="I61">
            <v>10</v>
          </cell>
          <cell r="J61">
            <v>9</v>
          </cell>
          <cell r="M61">
            <v>35</v>
          </cell>
          <cell r="N61">
            <v>40.799999999999997</v>
          </cell>
          <cell r="P61">
            <v>55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5.4</v>
          </cell>
          <cell r="E62">
            <v>1.3</v>
          </cell>
          <cell r="F62">
            <v>6.3</v>
          </cell>
          <cell r="G62">
            <v>13</v>
          </cell>
          <cell r="H62">
            <v>17</v>
          </cell>
          <cell r="I62">
            <v>13</v>
          </cell>
          <cell r="K62">
            <v>14</v>
          </cell>
          <cell r="M62">
            <v>44</v>
          </cell>
          <cell r="N62">
            <v>51.3</v>
          </cell>
          <cell r="P62">
            <v>64</v>
          </cell>
        </row>
        <row r="63">
          <cell r="B63" t="str">
            <v>E022-01-1091/2018</v>
          </cell>
          <cell r="C63" t="str">
            <v>KARIUKI Daniel Njau</v>
          </cell>
          <cell r="D63">
            <v>4.5999999999999996</v>
          </cell>
          <cell r="E63">
            <v>1.8</v>
          </cell>
          <cell r="F63">
            <v>7.1</v>
          </cell>
          <cell r="G63">
            <v>13.5</v>
          </cell>
          <cell r="I63">
            <v>16</v>
          </cell>
          <cell r="J63">
            <v>10</v>
          </cell>
          <cell r="K63">
            <v>16</v>
          </cell>
          <cell r="M63">
            <v>42</v>
          </cell>
          <cell r="N63">
            <v>49</v>
          </cell>
          <cell r="P63">
            <v>63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5</v>
          </cell>
          <cell r="E64">
            <v>1.3</v>
          </cell>
          <cell r="F64">
            <v>6.3</v>
          </cell>
          <cell r="G64">
            <v>12.6</v>
          </cell>
          <cell r="H64">
            <v>19</v>
          </cell>
          <cell r="I64">
            <v>15</v>
          </cell>
          <cell r="K64">
            <v>16</v>
          </cell>
          <cell r="M64">
            <v>50</v>
          </cell>
          <cell r="N64">
            <v>58.3</v>
          </cell>
          <cell r="P64">
            <v>71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5</v>
          </cell>
          <cell r="E65">
            <v>1.8</v>
          </cell>
          <cell r="F65">
            <v>6.5</v>
          </cell>
          <cell r="G65">
            <v>13.3</v>
          </cell>
          <cell r="H65">
            <v>16</v>
          </cell>
          <cell r="J65">
            <v>8</v>
          </cell>
          <cell r="K65">
            <v>19</v>
          </cell>
          <cell r="M65">
            <v>43</v>
          </cell>
          <cell r="N65">
            <v>50.2</v>
          </cell>
          <cell r="P65">
            <v>64</v>
          </cell>
        </row>
        <row r="66">
          <cell r="B66" t="str">
            <v>E022-01-1095/2018</v>
          </cell>
          <cell r="C66" t="str">
            <v>KIBET Brian</v>
          </cell>
          <cell r="D66">
            <v>5</v>
          </cell>
          <cell r="E66">
            <v>1.5</v>
          </cell>
          <cell r="F66">
            <v>6.5</v>
          </cell>
          <cell r="G66">
            <v>13</v>
          </cell>
          <cell r="I66">
            <v>15</v>
          </cell>
          <cell r="J66">
            <v>9</v>
          </cell>
          <cell r="K66">
            <v>16</v>
          </cell>
          <cell r="M66">
            <v>40</v>
          </cell>
          <cell r="N66">
            <v>46.7</v>
          </cell>
          <cell r="P66">
            <v>60</v>
          </cell>
        </row>
        <row r="67">
          <cell r="B67" t="str">
            <v>E022-01-1096/2018</v>
          </cell>
          <cell r="C67" t="str">
            <v>OTHIENO Jacob Magina</v>
          </cell>
          <cell r="D67">
            <v>5.6</v>
          </cell>
          <cell r="E67">
            <v>1.5</v>
          </cell>
          <cell r="F67">
            <v>6.8</v>
          </cell>
          <cell r="G67">
            <v>13.9</v>
          </cell>
          <cell r="H67">
            <v>16</v>
          </cell>
          <cell r="J67">
            <v>5</v>
          </cell>
          <cell r="K67">
            <v>16</v>
          </cell>
          <cell r="M67">
            <v>37</v>
          </cell>
          <cell r="N67">
            <v>43.2</v>
          </cell>
          <cell r="P67">
            <v>57</v>
          </cell>
        </row>
        <row r="68">
          <cell r="B68" t="str">
            <v>E022-01-1097/2018</v>
          </cell>
          <cell r="C68" t="str">
            <v>KUNG U J Gakonya</v>
          </cell>
          <cell r="D68">
            <v>3.2</v>
          </cell>
          <cell r="E68" t="str">
            <v/>
          </cell>
          <cell r="F68">
            <v>5.7</v>
          </cell>
          <cell r="G68">
            <v>8.9</v>
          </cell>
          <cell r="H68">
            <v>17</v>
          </cell>
          <cell r="I68">
            <v>10</v>
          </cell>
          <cell r="J68">
            <v>3</v>
          </cell>
          <cell r="M68">
            <v>30</v>
          </cell>
          <cell r="N68">
            <v>35</v>
          </cell>
          <cell r="P68">
            <v>44</v>
          </cell>
        </row>
        <row r="69">
          <cell r="B69" t="str">
            <v>E022-01-1098/2018</v>
          </cell>
          <cell r="C69" t="str">
            <v>MUGWE John Njoroge</v>
          </cell>
          <cell r="D69">
            <v>6.2</v>
          </cell>
          <cell r="E69">
            <v>2</v>
          </cell>
          <cell r="F69">
            <v>7.1</v>
          </cell>
          <cell r="G69">
            <v>15.3</v>
          </cell>
          <cell r="H69">
            <v>18</v>
          </cell>
          <cell r="J69">
            <v>17</v>
          </cell>
          <cell r="K69">
            <v>19</v>
          </cell>
          <cell r="M69">
            <v>54</v>
          </cell>
          <cell r="N69">
            <v>63</v>
          </cell>
          <cell r="P69">
            <v>78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5.6</v>
          </cell>
          <cell r="E70">
            <v>1.5</v>
          </cell>
          <cell r="F70">
            <v>6</v>
          </cell>
          <cell r="G70">
            <v>13.1</v>
          </cell>
          <cell r="H70">
            <v>17</v>
          </cell>
          <cell r="J70">
            <v>17</v>
          </cell>
          <cell r="K70">
            <v>20</v>
          </cell>
          <cell r="M70">
            <v>54</v>
          </cell>
          <cell r="N70">
            <v>63</v>
          </cell>
          <cell r="P70">
            <v>76</v>
          </cell>
        </row>
        <row r="71">
          <cell r="B71" t="str">
            <v>E022-01-1100/2018</v>
          </cell>
          <cell r="C71" t="str">
            <v>WANJALA Barasa Levy</v>
          </cell>
          <cell r="D71">
            <v>4.8</v>
          </cell>
          <cell r="E71">
            <v>1.5</v>
          </cell>
          <cell r="F71">
            <v>6.5</v>
          </cell>
          <cell r="G71">
            <v>12.8</v>
          </cell>
          <cell r="H71">
            <v>17</v>
          </cell>
          <cell r="J71">
            <v>8</v>
          </cell>
          <cell r="K71">
            <v>12</v>
          </cell>
          <cell r="M71">
            <v>37</v>
          </cell>
          <cell r="N71">
            <v>43.2</v>
          </cell>
          <cell r="P71">
            <v>56</v>
          </cell>
        </row>
        <row r="72">
          <cell r="B72" t="str">
            <v>E022-01-1101/2018</v>
          </cell>
          <cell r="C72" t="str">
            <v>THINDIU Keely Njoroge</v>
          </cell>
          <cell r="D72">
            <v>5.6</v>
          </cell>
          <cell r="E72">
            <v>2</v>
          </cell>
          <cell r="F72">
            <v>6</v>
          </cell>
          <cell r="G72">
            <v>13.6</v>
          </cell>
          <cell r="H72">
            <v>17</v>
          </cell>
          <cell r="J72">
            <v>11</v>
          </cell>
          <cell r="K72">
            <v>19</v>
          </cell>
          <cell r="M72">
            <v>47</v>
          </cell>
          <cell r="N72">
            <v>54.8</v>
          </cell>
          <cell r="P72">
            <v>68</v>
          </cell>
        </row>
        <row r="73">
          <cell r="B73" t="str">
            <v>E022-01-1102/2018</v>
          </cell>
          <cell r="C73" t="str">
            <v>KANYI Carson Wanjohi</v>
          </cell>
          <cell r="D73">
            <v>5</v>
          </cell>
          <cell r="E73">
            <v>2</v>
          </cell>
          <cell r="F73">
            <v>6.5</v>
          </cell>
          <cell r="G73">
            <v>13.5</v>
          </cell>
          <cell r="H73">
            <v>16</v>
          </cell>
          <cell r="I73">
            <v>12</v>
          </cell>
          <cell r="K73">
            <v>19</v>
          </cell>
          <cell r="M73">
            <v>47</v>
          </cell>
          <cell r="N73">
            <v>54.8</v>
          </cell>
          <cell r="P73">
            <v>68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5</v>
          </cell>
          <cell r="E74">
            <v>2</v>
          </cell>
          <cell r="F74">
            <v>6.5</v>
          </cell>
          <cell r="G74">
            <v>13.5</v>
          </cell>
          <cell r="H74">
            <v>14</v>
          </cell>
          <cell r="J74">
            <v>8</v>
          </cell>
          <cell r="K74">
            <v>13</v>
          </cell>
          <cell r="M74">
            <v>35</v>
          </cell>
          <cell r="N74">
            <v>40.799999999999997</v>
          </cell>
          <cell r="P74">
            <v>54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5.8</v>
          </cell>
          <cell r="E75">
            <v>1.5</v>
          </cell>
          <cell r="F75">
            <v>5.7</v>
          </cell>
          <cell r="G75">
            <v>13</v>
          </cell>
          <cell r="H75">
            <v>17</v>
          </cell>
          <cell r="I75">
            <v>13</v>
          </cell>
          <cell r="K75">
            <v>16</v>
          </cell>
          <cell r="M75">
            <v>46</v>
          </cell>
          <cell r="N75">
            <v>53.7</v>
          </cell>
          <cell r="P75">
            <v>67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4.8</v>
          </cell>
          <cell r="E76">
            <v>2</v>
          </cell>
          <cell r="F76">
            <v>7.1</v>
          </cell>
          <cell r="G76">
            <v>13.9</v>
          </cell>
          <cell r="H76">
            <v>19</v>
          </cell>
          <cell r="J76">
            <v>13</v>
          </cell>
          <cell r="K76">
            <v>17</v>
          </cell>
          <cell r="M76">
            <v>49</v>
          </cell>
          <cell r="N76">
            <v>57.2</v>
          </cell>
          <cell r="P76">
            <v>71</v>
          </cell>
        </row>
        <row r="77">
          <cell r="B77" t="str">
            <v>E022-01-1473/2018</v>
          </cell>
          <cell r="C77" t="str">
            <v>MWORIA VINCENT MWENDE</v>
          </cell>
          <cell r="D77">
            <v>5.0999999999999996</v>
          </cell>
          <cell r="E77">
            <v>1.5</v>
          </cell>
          <cell r="F77">
            <v>6.8</v>
          </cell>
          <cell r="G77">
            <v>13.4</v>
          </cell>
          <cell r="H77">
            <v>18</v>
          </cell>
          <cell r="I77">
            <v>16</v>
          </cell>
          <cell r="J77">
            <v>14</v>
          </cell>
          <cell r="M77">
            <v>48</v>
          </cell>
          <cell r="N77">
            <v>56</v>
          </cell>
          <cell r="P77">
            <v>69</v>
          </cell>
        </row>
        <row r="78">
          <cell r="B78" t="str">
            <v>E022-01-1475/2018</v>
          </cell>
          <cell r="C78" t="str">
            <v>KIARA BRIAN MUGAMBI</v>
          </cell>
          <cell r="D78">
            <v>5.8</v>
          </cell>
          <cell r="E78">
            <v>2</v>
          </cell>
          <cell r="F78">
            <v>6.8</v>
          </cell>
          <cell r="G78">
            <v>14.6</v>
          </cell>
          <cell r="H78">
            <v>17</v>
          </cell>
          <cell r="I78">
            <v>13</v>
          </cell>
          <cell r="K78">
            <v>17</v>
          </cell>
          <cell r="M78">
            <v>47</v>
          </cell>
          <cell r="N78">
            <v>54.8</v>
          </cell>
          <cell r="P78">
            <v>69</v>
          </cell>
        </row>
        <row r="79">
          <cell r="B79" t="str">
            <v>E022-01-1486/2018</v>
          </cell>
          <cell r="C79" t="str">
            <v>MUNENE VICTOR IAN</v>
          </cell>
          <cell r="D79">
            <v>3.6</v>
          </cell>
          <cell r="E79">
            <v>1.3</v>
          </cell>
          <cell r="F79">
            <v>6.5</v>
          </cell>
          <cell r="G79">
            <v>11.4</v>
          </cell>
          <cell r="H79">
            <v>16</v>
          </cell>
          <cell r="I79">
            <v>12</v>
          </cell>
          <cell r="K79">
            <v>13</v>
          </cell>
          <cell r="M79">
            <v>41</v>
          </cell>
          <cell r="N79">
            <v>47.8</v>
          </cell>
          <cell r="P79">
            <v>59</v>
          </cell>
        </row>
        <row r="80">
          <cell r="B80" t="str">
            <v>E022-01-1539/2018</v>
          </cell>
          <cell r="C80" t="str">
            <v>MWANGI LUKE VICTOR</v>
          </cell>
          <cell r="D80">
            <v>4.8</v>
          </cell>
          <cell r="E80">
            <v>2</v>
          </cell>
          <cell r="F80">
            <v>6.5</v>
          </cell>
          <cell r="G80">
            <v>13.3</v>
          </cell>
          <cell r="H80">
            <v>16</v>
          </cell>
          <cell r="I80">
            <v>12</v>
          </cell>
          <cell r="J80">
            <v>8</v>
          </cell>
          <cell r="M80">
            <v>36</v>
          </cell>
          <cell r="N80">
            <v>42</v>
          </cell>
          <cell r="P80">
            <v>55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4.8</v>
          </cell>
          <cell r="E81">
            <v>2</v>
          </cell>
          <cell r="F81">
            <v>6.3</v>
          </cell>
          <cell r="G81">
            <v>13.1</v>
          </cell>
          <cell r="H81">
            <v>17</v>
          </cell>
          <cell r="J81">
            <v>5</v>
          </cell>
          <cell r="K81">
            <v>17</v>
          </cell>
          <cell r="M81">
            <v>39</v>
          </cell>
          <cell r="N81">
            <v>45.5</v>
          </cell>
          <cell r="P81">
            <v>59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4.4000000000000004</v>
          </cell>
          <cell r="E82">
            <v>1.3</v>
          </cell>
          <cell r="F82">
            <v>6</v>
          </cell>
          <cell r="G82">
            <v>11.7</v>
          </cell>
          <cell r="M82" t="str">
            <v/>
          </cell>
          <cell r="N82" t="str">
            <v>-</v>
          </cell>
          <cell r="P82" t="str">
            <v>11.7C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</v>
          </cell>
          <cell r="E83">
            <v>2</v>
          </cell>
          <cell r="F83">
            <v>6.5</v>
          </cell>
          <cell r="G83">
            <v>14.5</v>
          </cell>
          <cell r="H83">
            <v>18</v>
          </cell>
          <cell r="I83">
            <v>14</v>
          </cell>
          <cell r="K83">
            <v>17</v>
          </cell>
          <cell r="M83">
            <v>49</v>
          </cell>
          <cell r="N83">
            <v>57.2</v>
          </cell>
          <cell r="P83">
            <v>72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2</v>
          </cell>
          <cell r="E84">
            <v>1.5</v>
          </cell>
          <cell r="F84">
            <v>6.3</v>
          </cell>
          <cell r="G84">
            <v>9.8000000000000007</v>
          </cell>
          <cell r="H84">
            <v>20</v>
          </cell>
          <cell r="I84">
            <v>12</v>
          </cell>
          <cell r="J84">
            <v>8</v>
          </cell>
          <cell r="M84">
            <v>40</v>
          </cell>
          <cell r="N84">
            <v>46.7</v>
          </cell>
          <cell r="P84">
            <v>57</v>
          </cell>
        </row>
        <row r="85">
          <cell r="B85" t="str">
            <v>E022-01-1789/2018</v>
          </cell>
          <cell r="C85" t="str">
            <v>KURIA IAN MARTIN</v>
          </cell>
          <cell r="D85">
            <v>4</v>
          </cell>
          <cell r="E85">
            <v>1.5</v>
          </cell>
          <cell r="F85">
            <v>6.8</v>
          </cell>
          <cell r="G85">
            <v>12.3</v>
          </cell>
          <cell r="H85">
            <v>16</v>
          </cell>
          <cell r="I85">
            <v>8</v>
          </cell>
          <cell r="K85">
            <v>17</v>
          </cell>
          <cell r="M85">
            <v>41</v>
          </cell>
          <cell r="N85">
            <v>47.8</v>
          </cell>
          <cell r="P85">
            <v>60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4.4000000000000004</v>
          </cell>
          <cell r="E86">
            <v>1.5</v>
          </cell>
          <cell r="F86">
            <v>6.8</v>
          </cell>
          <cell r="G86">
            <v>12.7</v>
          </cell>
          <cell r="H86">
            <v>16</v>
          </cell>
          <cell r="I86">
            <v>11</v>
          </cell>
          <cell r="K86">
            <v>17</v>
          </cell>
          <cell r="M86">
            <v>44</v>
          </cell>
          <cell r="N86">
            <v>51.3</v>
          </cell>
          <cell r="P86">
            <v>64</v>
          </cell>
        </row>
        <row r="87">
          <cell r="B87" t="str">
            <v>E022-01-1813/2018</v>
          </cell>
          <cell r="C87" t="str">
            <v>WANJERI Mary Wanjiku</v>
          </cell>
          <cell r="D87">
            <v>5.8</v>
          </cell>
          <cell r="E87">
            <v>1.8</v>
          </cell>
          <cell r="F87">
            <v>6.8</v>
          </cell>
          <cell r="G87">
            <v>14.4</v>
          </cell>
          <cell r="H87">
            <v>17</v>
          </cell>
          <cell r="I87">
            <v>14</v>
          </cell>
          <cell r="K87">
            <v>20</v>
          </cell>
          <cell r="M87">
            <v>51</v>
          </cell>
          <cell r="N87">
            <v>59.5</v>
          </cell>
          <cell r="P87">
            <v>74</v>
          </cell>
        </row>
        <row r="88">
          <cell r="B88" t="str">
            <v>E022-01-1816/2018</v>
          </cell>
          <cell r="C88" t="str">
            <v>KIOKO EVANS MUTUKU</v>
          </cell>
          <cell r="D88">
            <v>4.5999999999999996</v>
          </cell>
          <cell r="E88">
            <v>1.3</v>
          </cell>
          <cell r="F88">
            <v>6.5</v>
          </cell>
          <cell r="G88">
            <v>12.4</v>
          </cell>
          <cell r="H88">
            <v>18</v>
          </cell>
          <cell r="J88">
            <v>3</v>
          </cell>
          <cell r="K88">
            <v>12</v>
          </cell>
          <cell r="M88">
            <v>33</v>
          </cell>
          <cell r="N88">
            <v>38.5</v>
          </cell>
          <cell r="P88">
            <v>51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5.2</v>
          </cell>
          <cell r="E89">
            <v>1.8</v>
          </cell>
          <cell r="F89">
            <v>6.3</v>
          </cell>
          <cell r="G89">
            <v>13.3</v>
          </cell>
          <cell r="H89">
            <v>17</v>
          </cell>
          <cell r="I89">
            <v>15</v>
          </cell>
          <cell r="K89">
            <v>14</v>
          </cell>
          <cell r="M89">
            <v>46</v>
          </cell>
          <cell r="N89">
            <v>53.7</v>
          </cell>
          <cell r="P89">
            <v>67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5.8</v>
          </cell>
          <cell r="E90">
            <v>1.5</v>
          </cell>
          <cell r="F90">
            <v>5.7</v>
          </cell>
          <cell r="G90">
            <v>13</v>
          </cell>
          <cell r="H90">
            <v>19</v>
          </cell>
          <cell r="I90">
            <v>14</v>
          </cell>
          <cell r="K90">
            <v>11</v>
          </cell>
          <cell r="M90">
            <v>44</v>
          </cell>
          <cell r="N90">
            <v>51.3</v>
          </cell>
          <cell r="P90">
            <v>64</v>
          </cell>
        </row>
        <row r="91">
          <cell r="B91" t="str">
            <v>E022-01-1831/2018</v>
          </cell>
          <cell r="C91" t="str">
            <v>CHERUIYOT Desmond</v>
          </cell>
          <cell r="D91">
            <v>6.2</v>
          </cell>
          <cell r="E91">
            <v>2.2999999999999998</v>
          </cell>
          <cell r="F91">
            <v>6.3</v>
          </cell>
          <cell r="G91">
            <v>14.8</v>
          </cell>
          <cell r="H91">
            <v>18</v>
          </cell>
          <cell r="I91">
            <v>15</v>
          </cell>
          <cell r="K91">
            <v>20</v>
          </cell>
          <cell r="M91">
            <v>53</v>
          </cell>
          <cell r="N91">
            <v>61.8</v>
          </cell>
          <cell r="P91">
            <v>77</v>
          </cell>
        </row>
        <row r="92">
          <cell r="B92" t="str">
            <v>E022-01-1832/2018</v>
          </cell>
          <cell r="C92" t="str">
            <v>MUKIRI LORNACLARE</v>
          </cell>
          <cell r="D92">
            <v>5.2</v>
          </cell>
          <cell r="E92">
            <v>1.5</v>
          </cell>
          <cell r="F92">
            <v>6.5</v>
          </cell>
          <cell r="G92">
            <v>13.2</v>
          </cell>
          <cell r="H92">
            <v>16</v>
          </cell>
          <cell r="I92">
            <v>15</v>
          </cell>
          <cell r="K92">
            <v>13</v>
          </cell>
          <cell r="M92">
            <v>44</v>
          </cell>
          <cell r="N92">
            <v>51.3</v>
          </cell>
          <cell r="P92">
            <v>65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4</v>
          </cell>
          <cell r="E93">
            <v>1.3</v>
          </cell>
          <cell r="F93">
            <v>6.3</v>
          </cell>
          <cell r="G93">
            <v>11.6</v>
          </cell>
          <cell r="I93">
            <v>1</v>
          </cell>
          <cell r="J93">
            <v>9</v>
          </cell>
          <cell r="K93">
            <v>15</v>
          </cell>
          <cell r="M93">
            <v>25</v>
          </cell>
          <cell r="N93">
            <v>29.2</v>
          </cell>
          <cell r="P93">
            <v>41</v>
          </cell>
        </row>
        <row r="94">
          <cell r="B94" t="str">
            <v>E022-01-1855/2018</v>
          </cell>
          <cell r="C94" t="str">
            <v>NYUTU AGNES GATHONI</v>
          </cell>
          <cell r="D94">
            <v>5</v>
          </cell>
          <cell r="E94">
            <v>1.3</v>
          </cell>
          <cell r="F94">
            <v>6</v>
          </cell>
          <cell r="G94">
            <v>12.3</v>
          </cell>
          <cell r="H94">
            <v>14</v>
          </cell>
          <cell r="I94">
            <v>10</v>
          </cell>
          <cell r="K94">
            <v>11</v>
          </cell>
          <cell r="M94">
            <v>35</v>
          </cell>
          <cell r="N94">
            <v>40.799999999999997</v>
          </cell>
          <cell r="P94">
            <v>53</v>
          </cell>
        </row>
        <row r="95">
          <cell r="B95" t="str">
            <v>E022-01-1753/2017</v>
          </cell>
          <cell r="C95" t="str">
            <v>CHEPKIRUI Janet</v>
          </cell>
          <cell r="D95">
            <v>6.2</v>
          </cell>
          <cell r="E95">
            <v>1.5</v>
          </cell>
          <cell r="F95">
            <v>6</v>
          </cell>
          <cell r="G95">
            <v>13.7</v>
          </cell>
          <cell r="H95">
            <v>20</v>
          </cell>
          <cell r="I95">
            <v>16</v>
          </cell>
          <cell r="J95">
            <v>16</v>
          </cell>
          <cell r="M95">
            <v>52</v>
          </cell>
          <cell r="N95">
            <v>60.7</v>
          </cell>
          <cell r="P95">
            <v>74</v>
          </cell>
        </row>
        <row r="96">
          <cell r="B96" t="str">
            <v>E022-01-0736/2017</v>
          </cell>
          <cell r="C96" t="str">
            <v>WAMBANI ESTHER</v>
          </cell>
          <cell r="D96">
            <v>4.4000000000000004</v>
          </cell>
          <cell r="E96">
            <v>1.5</v>
          </cell>
          <cell r="F96">
            <v>6.5</v>
          </cell>
          <cell r="G96">
            <v>12.4</v>
          </cell>
          <cell r="H96">
            <v>15</v>
          </cell>
          <cell r="J96">
            <v>4</v>
          </cell>
          <cell r="K96">
            <v>17</v>
          </cell>
          <cell r="M96">
            <v>36</v>
          </cell>
          <cell r="N96">
            <v>42</v>
          </cell>
          <cell r="P96">
            <v>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12">
          <cell r="B12" t="str">
            <v>E022-01-0113/2018</v>
          </cell>
          <cell r="C12" t="str">
            <v>MANDO VICTOR GITHINJI</v>
          </cell>
          <cell r="D12">
            <v>11.3</v>
          </cell>
          <cell r="E12">
            <v>14.3</v>
          </cell>
          <cell r="F12">
            <v>7.3</v>
          </cell>
          <cell r="G12">
            <v>32.9</v>
          </cell>
          <cell r="H12">
            <v>15</v>
          </cell>
          <cell r="J12">
            <v>12</v>
          </cell>
          <cell r="K12">
            <v>10</v>
          </cell>
          <cell r="M12">
            <v>37</v>
          </cell>
          <cell r="N12">
            <v>26.4</v>
          </cell>
          <cell r="P12">
            <v>59</v>
          </cell>
        </row>
        <row r="13">
          <cell r="B13" t="str">
            <v>E022-01-0278/2018</v>
          </cell>
          <cell r="C13" t="str">
            <v>MENGICH Kipkemei Oliver</v>
          </cell>
          <cell r="D13">
            <v>5.7</v>
          </cell>
          <cell r="E13">
            <v>15.7</v>
          </cell>
          <cell r="F13">
            <v>6.3</v>
          </cell>
          <cell r="G13">
            <v>27.7</v>
          </cell>
          <cell r="H13">
            <v>19</v>
          </cell>
          <cell r="J13">
            <v>14</v>
          </cell>
          <cell r="M13">
            <v>33</v>
          </cell>
          <cell r="N13">
            <v>23.6</v>
          </cell>
          <cell r="P13">
            <v>51</v>
          </cell>
        </row>
        <row r="14">
          <cell r="B14" t="str">
            <v>E022-01-0281/2018</v>
          </cell>
          <cell r="C14" t="str">
            <v xml:space="preserve">MATHENGE Joseph Maina </v>
          </cell>
          <cell r="D14">
            <v>5.7</v>
          </cell>
          <cell r="E14">
            <v>13.7</v>
          </cell>
          <cell r="F14">
            <v>6.3</v>
          </cell>
          <cell r="G14">
            <v>25.7</v>
          </cell>
          <cell r="H14">
            <v>20</v>
          </cell>
          <cell r="I14">
            <v>10</v>
          </cell>
          <cell r="J14">
            <v>13</v>
          </cell>
          <cell r="M14">
            <v>43</v>
          </cell>
          <cell r="N14">
            <v>30.7</v>
          </cell>
          <cell r="P14">
            <v>56</v>
          </cell>
        </row>
        <row r="15">
          <cell r="B15" t="str">
            <v>E022-01-0479/2018</v>
          </cell>
          <cell r="C15" t="str">
            <v>BETT Kipkorir Morgan</v>
          </cell>
          <cell r="D15">
            <v>5.7</v>
          </cell>
          <cell r="E15">
            <v>14.7</v>
          </cell>
          <cell r="F15">
            <v>7.7</v>
          </cell>
          <cell r="G15">
            <v>28.1</v>
          </cell>
          <cell r="H15">
            <v>20</v>
          </cell>
          <cell r="M15">
            <v>20</v>
          </cell>
          <cell r="N15">
            <v>14.3</v>
          </cell>
          <cell r="P15">
            <v>42</v>
          </cell>
        </row>
        <row r="16">
          <cell r="B16" t="str">
            <v>E022-01-0491/2018</v>
          </cell>
          <cell r="C16" t="str">
            <v xml:space="preserve">WAFULA Nickson Wirula </v>
          </cell>
          <cell r="D16">
            <v>5.7</v>
          </cell>
          <cell r="E16">
            <v>13.7</v>
          </cell>
          <cell r="F16">
            <v>5.7</v>
          </cell>
          <cell r="G16">
            <v>25.1</v>
          </cell>
          <cell r="H16">
            <v>19</v>
          </cell>
          <cell r="K16">
            <v>6</v>
          </cell>
          <cell r="M16">
            <v>25</v>
          </cell>
          <cell r="N16">
            <v>17.899999999999999</v>
          </cell>
          <cell r="P16">
            <v>43</v>
          </cell>
        </row>
        <row r="17">
          <cell r="B17" t="str">
            <v>E022-01-0496/2018</v>
          </cell>
          <cell r="C17" t="str">
            <v xml:space="preserve">WAITHIRA Allan Mucheru </v>
          </cell>
          <cell r="D17">
            <v>5.7</v>
          </cell>
          <cell r="E17">
            <v>14.3</v>
          </cell>
          <cell r="F17">
            <v>7.3</v>
          </cell>
          <cell r="G17">
            <v>27.3</v>
          </cell>
          <cell r="H17">
            <v>18</v>
          </cell>
          <cell r="J17">
            <v>12</v>
          </cell>
          <cell r="K17">
            <v>10</v>
          </cell>
          <cell r="M17">
            <v>40</v>
          </cell>
          <cell r="N17">
            <v>28.6</v>
          </cell>
          <cell r="P17">
            <v>56</v>
          </cell>
        </row>
        <row r="18">
          <cell r="B18" t="str">
            <v>E022-01-0762/2018</v>
          </cell>
          <cell r="C18" t="str">
            <v>MBAGA Gyavira Tuzinde</v>
          </cell>
          <cell r="D18">
            <v>5.7</v>
          </cell>
          <cell r="E18">
            <v>13</v>
          </cell>
          <cell r="F18">
            <v>7</v>
          </cell>
          <cell r="G18">
            <v>25.7</v>
          </cell>
          <cell r="H18">
            <v>10</v>
          </cell>
          <cell r="J18">
            <v>4</v>
          </cell>
          <cell r="K18">
            <v>4</v>
          </cell>
          <cell r="M18">
            <v>18</v>
          </cell>
          <cell r="N18">
            <v>12.9</v>
          </cell>
          <cell r="P18">
            <v>39</v>
          </cell>
        </row>
        <row r="19">
          <cell r="B19" t="str">
            <v>E022-01-0764/2018</v>
          </cell>
          <cell r="C19" t="str">
            <v>WAITTHAKA MARTIN MWANGI</v>
          </cell>
          <cell r="D19">
            <v>5.7</v>
          </cell>
          <cell r="E19">
            <v>15</v>
          </cell>
          <cell r="F19">
            <v>7.3</v>
          </cell>
          <cell r="G19">
            <v>28</v>
          </cell>
          <cell r="H19">
            <v>18</v>
          </cell>
          <cell r="I19">
            <v>10</v>
          </cell>
          <cell r="J19">
            <v>13</v>
          </cell>
          <cell r="M19">
            <v>41</v>
          </cell>
          <cell r="N19">
            <v>29.3</v>
          </cell>
          <cell r="P19">
            <v>57</v>
          </cell>
        </row>
        <row r="20">
          <cell r="B20" t="str">
            <v>E022-01-1045/2018</v>
          </cell>
          <cell r="C20" t="str">
            <v>MWALUGHO Elijah Masaka</v>
          </cell>
          <cell r="D20">
            <v>5.7</v>
          </cell>
          <cell r="E20">
            <v>14.3</v>
          </cell>
          <cell r="F20">
            <v>7</v>
          </cell>
          <cell r="G20">
            <v>27</v>
          </cell>
          <cell r="H20">
            <v>20</v>
          </cell>
          <cell r="M20">
            <v>20</v>
          </cell>
          <cell r="N20">
            <v>14.3</v>
          </cell>
          <cell r="P20">
            <v>41</v>
          </cell>
        </row>
        <row r="21">
          <cell r="B21" t="str">
            <v>E022-01-1046/2018</v>
          </cell>
          <cell r="C21" t="str">
            <v>OLOLCHOKI Duncan Mwaniki</v>
          </cell>
          <cell r="D21">
            <v>5.7</v>
          </cell>
          <cell r="E21">
            <v>13.7</v>
          </cell>
          <cell r="F21">
            <v>7.7</v>
          </cell>
          <cell r="G21">
            <v>27.1</v>
          </cell>
          <cell r="H21">
            <v>13</v>
          </cell>
          <cell r="J21">
            <v>10</v>
          </cell>
          <cell r="K21">
            <v>10</v>
          </cell>
          <cell r="M21">
            <v>33</v>
          </cell>
          <cell r="N21">
            <v>23.6</v>
          </cell>
          <cell r="P21">
            <v>51</v>
          </cell>
        </row>
        <row r="22">
          <cell r="B22" t="str">
            <v>E022-01-1047/2018</v>
          </cell>
          <cell r="C22" t="str">
            <v>WACHIRA Maurice Mwangi</v>
          </cell>
          <cell r="D22">
            <v>5.7</v>
          </cell>
          <cell r="E22">
            <v>12.7</v>
          </cell>
          <cell r="F22">
            <v>6.3</v>
          </cell>
          <cell r="G22">
            <v>24.7</v>
          </cell>
          <cell r="H22">
            <v>0</v>
          </cell>
          <cell r="I22">
            <v>12</v>
          </cell>
          <cell r="J22">
            <v>6</v>
          </cell>
          <cell r="M22">
            <v>18</v>
          </cell>
          <cell r="N22">
            <v>12.9</v>
          </cell>
          <cell r="P22">
            <v>38</v>
          </cell>
        </row>
        <row r="23">
          <cell r="B23" t="str">
            <v>E022-01-1048/2018</v>
          </cell>
          <cell r="C23" t="str">
            <v>SESAT Kiprop Ian</v>
          </cell>
          <cell r="D23">
            <v>5.7</v>
          </cell>
          <cell r="E23">
            <v>13.3</v>
          </cell>
          <cell r="F23">
            <v>6.3</v>
          </cell>
          <cell r="G23">
            <v>25.3</v>
          </cell>
          <cell r="H23">
            <v>0</v>
          </cell>
          <cell r="J23">
            <v>15</v>
          </cell>
          <cell r="M23">
            <v>15</v>
          </cell>
          <cell r="N23">
            <v>10.7</v>
          </cell>
          <cell r="P23">
            <v>36</v>
          </cell>
        </row>
        <row r="24">
          <cell r="B24" t="str">
            <v>E022-01-1049/2018</v>
          </cell>
          <cell r="C24" t="str">
            <v>MUTHIANI Albert Mwenga</v>
          </cell>
          <cell r="D24">
            <v>5.7</v>
          </cell>
          <cell r="E24">
            <v>13.3</v>
          </cell>
          <cell r="F24">
            <v>5.7</v>
          </cell>
          <cell r="G24">
            <v>24.7</v>
          </cell>
          <cell r="H24">
            <v>21</v>
          </cell>
          <cell r="J24">
            <v>11</v>
          </cell>
          <cell r="M24">
            <v>32</v>
          </cell>
          <cell r="N24">
            <v>22.9</v>
          </cell>
          <cell r="P24">
            <v>48</v>
          </cell>
        </row>
        <row r="25">
          <cell r="B25" t="str">
            <v>E022-01-1051/2018</v>
          </cell>
          <cell r="C25" t="str">
            <v>MWANGI Angela Wakarura</v>
          </cell>
          <cell r="D25">
            <v>5.7</v>
          </cell>
          <cell r="E25">
            <v>15.7</v>
          </cell>
          <cell r="F25">
            <v>5.7</v>
          </cell>
          <cell r="G25">
            <v>27.1</v>
          </cell>
          <cell r="H25">
            <v>16</v>
          </cell>
          <cell r="J25">
            <v>13</v>
          </cell>
          <cell r="K25">
            <v>12</v>
          </cell>
          <cell r="M25">
            <v>41</v>
          </cell>
          <cell r="N25">
            <v>29.3</v>
          </cell>
          <cell r="P25">
            <v>56</v>
          </cell>
        </row>
        <row r="26">
          <cell r="B26" t="str">
            <v>E022-01-1052/2018</v>
          </cell>
          <cell r="C26" t="str">
            <v>CHEPKIRUI Brillian</v>
          </cell>
          <cell r="D26">
            <v>5.7</v>
          </cell>
          <cell r="E26">
            <v>14.3</v>
          </cell>
          <cell r="F26">
            <v>6.7</v>
          </cell>
          <cell r="G26">
            <v>26.7</v>
          </cell>
          <cell r="H26">
            <v>12</v>
          </cell>
          <cell r="K26">
            <v>3</v>
          </cell>
          <cell r="M26">
            <v>15</v>
          </cell>
          <cell r="N26">
            <v>10.7</v>
          </cell>
          <cell r="P26">
            <v>37</v>
          </cell>
        </row>
        <row r="27">
          <cell r="B27" t="str">
            <v>E022-01-1053/2018</v>
          </cell>
          <cell r="C27" t="str">
            <v>MUCHIRI Dan Munene</v>
          </cell>
          <cell r="D27">
            <v>5.7</v>
          </cell>
          <cell r="E27">
            <v>15.7</v>
          </cell>
          <cell r="F27">
            <v>5.7</v>
          </cell>
          <cell r="G27">
            <v>27.1</v>
          </cell>
          <cell r="H27">
            <v>12</v>
          </cell>
          <cell r="K27">
            <v>10</v>
          </cell>
          <cell r="M27">
            <v>22</v>
          </cell>
          <cell r="N27">
            <v>15.7</v>
          </cell>
          <cell r="P27">
            <v>43</v>
          </cell>
        </row>
        <row r="28">
          <cell r="B28" t="str">
            <v>E022-01-1054/2018</v>
          </cell>
          <cell r="C28" t="str">
            <v>MUTEGI Munene Fredrick</v>
          </cell>
          <cell r="D28">
            <v>5.7</v>
          </cell>
          <cell r="E28">
            <v>15.7</v>
          </cell>
          <cell r="F28">
            <v>6.3</v>
          </cell>
          <cell r="G28">
            <v>27.7</v>
          </cell>
          <cell r="H28">
            <v>23</v>
          </cell>
          <cell r="M28">
            <v>23</v>
          </cell>
          <cell r="N28">
            <v>16.399999999999999</v>
          </cell>
          <cell r="P28">
            <v>44</v>
          </cell>
        </row>
        <row r="29">
          <cell r="B29" t="str">
            <v>E022-01-1055/2018</v>
          </cell>
          <cell r="C29" t="str">
            <v>MAINA Josphat Macharia</v>
          </cell>
          <cell r="D29">
            <v>5.7</v>
          </cell>
          <cell r="E29">
            <v>13.7</v>
          </cell>
          <cell r="F29">
            <v>7.3</v>
          </cell>
          <cell r="G29">
            <v>26.7</v>
          </cell>
          <cell r="H29">
            <v>23</v>
          </cell>
          <cell r="I29">
            <v>12</v>
          </cell>
          <cell r="J29">
            <v>16</v>
          </cell>
          <cell r="M29">
            <v>51</v>
          </cell>
          <cell r="N29">
            <v>36.4</v>
          </cell>
          <cell r="P29">
            <v>63</v>
          </cell>
        </row>
        <row r="30">
          <cell r="B30" t="str">
            <v>E022-01-1056/2018</v>
          </cell>
          <cell r="C30" t="str">
            <v>SHIBIRITI Calvine Mwanzi</v>
          </cell>
          <cell r="D30">
            <v>5.7</v>
          </cell>
          <cell r="E30">
            <v>12.3</v>
          </cell>
          <cell r="F30">
            <v>7.3</v>
          </cell>
          <cell r="G30">
            <v>25.3</v>
          </cell>
          <cell r="H30">
            <v>17</v>
          </cell>
          <cell r="I30">
            <v>13</v>
          </cell>
          <cell r="J30">
            <v>17</v>
          </cell>
          <cell r="M30">
            <v>47</v>
          </cell>
          <cell r="N30">
            <v>33.6</v>
          </cell>
          <cell r="P30">
            <v>59</v>
          </cell>
        </row>
        <row r="31">
          <cell r="B31" t="str">
            <v>E022-01-1057/2018</v>
          </cell>
          <cell r="C31" t="str">
            <v>ANITA HEATHER C</v>
          </cell>
          <cell r="D31">
            <v>5.7</v>
          </cell>
          <cell r="E31">
            <v>13.7</v>
          </cell>
          <cell r="F31">
            <v>5.7</v>
          </cell>
          <cell r="G31">
            <v>25.1</v>
          </cell>
          <cell r="H31">
            <v>0</v>
          </cell>
          <cell r="I31">
            <v>13</v>
          </cell>
          <cell r="J31">
            <v>13</v>
          </cell>
          <cell r="M31">
            <v>26</v>
          </cell>
          <cell r="N31">
            <v>18.600000000000001</v>
          </cell>
          <cell r="P31">
            <v>44</v>
          </cell>
        </row>
        <row r="32">
          <cell r="B32" t="str">
            <v>E022-01-1059/2018</v>
          </cell>
          <cell r="C32" t="str">
            <v>CHEGE Gladwell Nyambura</v>
          </cell>
          <cell r="D32">
            <v>5.7</v>
          </cell>
          <cell r="E32">
            <v>14</v>
          </cell>
          <cell r="F32">
            <v>5.7</v>
          </cell>
          <cell r="G32">
            <v>25.4</v>
          </cell>
          <cell r="H32">
            <v>0</v>
          </cell>
          <cell r="J32">
            <v>9</v>
          </cell>
          <cell r="K32">
            <v>14</v>
          </cell>
          <cell r="M32">
            <v>23</v>
          </cell>
          <cell r="N32">
            <v>16.399999999999999</v>
          </cell>
          <cell r="P32">
            <v>42</v>
          </cell>
        </row>
        <row r="33">
          <cell r="B33" t="str">
            <v>E022-01-1060/2018</v>
          </cell>
          <cell r="C33" t="str">
            <v>MURIUKI Brian Gacheru</v>
          </cell>
          <cell r="D33">
            <v>5.7</v>
          </cell>
          <cell r="E33">
            <v>13.7</v>
          </cell>
          <cell r="F33">
            <v>7</v>
          </cell>
          <cell r="G33">
            <v>26.4</v>
          </cell>
          <cell r="H33">
            <v>19</v>
          </cell>
          <cell r="M33">
            <v>19</v>
          </cell>
          <cell r="N33">
            <v>13.6</v>
          </cell>
          <cell r="P33">
            <v>40</v>
          </cell>
        </row>
        <row r="34">
          <cell r="B34" t="str">
            <v>E022-01-1061/2018</v>
          </cell>
          <cell r="C34" t="str">
            <v>MOHAMMAD ALI MBARAK</v>
          </cell>
          <cell r="D34">
            <v>5.7</v>
          </cell>
          <cell r="E34">
            <v>13.7</v>
          </cell>
          <cell r="F34">
            <v>6.3</v>
          </cell>
          <cell r="G34">
            <v>25.7</v>
          </cell>
          <cell r="H34">
            <v>19</v>
          </cell>
          <cell r="M34">
            <v>19</v>
          </cell>
          <cell r="N34">
            <v>13.6</v>
          </cell>
          <cell r="P34">
            <v>39</v>
          </cell>
        </row>
        <row r="35">
          <cell r="B35" t="str">
            <v>E022-01-1063/2018</v>
          </cell>
          <cell r="C35" t="str">
            <v>MBURUGU Frankline Mutuma</v>
          </cell>
          <cell r="D35">
            <v>5.7</v>
          </cell>
          <cell r="E35">
            <v>13.7</v>
          </cell>
          <cell r="F35">
            <v>7</v>
          </cell>
          <cell r="G35">
            <v>26.4</v>
          </cell>
          <cell r="H35">
            <v>24</v>
          </cell>
          <cell r="I35">
            <v>13</v>
          </cell>
          <cell r="K35">
            <v>14</v>
          </cell>
          <cell r="M35">
            <v>51</v>
          </cell>
          <cell r="N35">
            <v>36.4</v>
          </cell>
          <cell r="P35">
            <v>63</v>
          </cell>
        </row>
        <row r="36">
          <cell r="B36" t="str">
            <v>E022-01-1064/2018</v>
          </cell>
          <cell r="C36" t="str">
            <v>MUTHEE Amos Munene</v>
          </cell>
          <cell r="D36">
            <v>5.7</v>
          </cell>
          <cell r="E36">
            <v>14.7</v>
          </cell>
          <cell r="F36">
            <v>6.3</v>
          </cell>
          <cell r="G36">
            <v>26.7</v>
          </cell>
          <cell r="H36">
            <v>17</v>
          </cell>
          <cell r="K36">
            <v>13</v>
          </cell>
          <cell r="M36">
            <v>30</v>
          </cell>
          <cell r="N36">
            <v>21.4</v>
          </cell>
          <cell r="P36">
            <v>48</v>
          </cell>
        </row>
        <row r="37">
          <cell r="B37" t="str">
            <v>E022-01-1065/2018</v>
          </cell>
          <cell r="C37" t="str">
            <v>MACHARIA Paul Muchogo</v>
          </cell>
          <cell r="D37">
            <v>5.7</v>
          </cell>
          <cell r="E37">
            <v>13.3</v>
          </cell>
          <cell r="F37">
            <v>7</v>
          </cell>
          <cell r="G37">
            <v>26</v>
          </cell>
          <cell r="H37">
            <v>22</v>
          </cell>
          <cell r="I37">
            <v>13</v>
          </cell>
          <cell r="J37">
            <v>14</v>
          </cell>
          <cell r="M37">
            <v>49</v>
          </cell>
          <cell r="N37">
            <v>35</v>
          </cell>
          <cell r="P37">
            <v>61</v>
          </cell>
        </row>
        <row r="38">
          <cell r="B38" t="str">
            <v>E022-01-1066/2018</v>
          </cell>
          <cell r="C38" t="str">
            <v>MUTURI Lorna Muthoni</v>
          </cell>
          <cell r="D38">
            <v>5.7</v>
          </cell>
          <cell r="E38">
            <v>14</v>
          </cell>
          <cell r="F38">
            <v>6</v>
          </cell>
          <cell r="G38">
            <v>25.7</v>
          </cell>
          <cell r="H38">
            <v>17</v>
          </cell>
          <cell r="I38">
            <v>8</v>
          </cell>
          <cell r="J38">
            <v>9</v>
          </cell>
          <cell r="M38">
            <v>34</v>
          </cell>
          <cell r="N38">
            <v>24.3</v>
          </cell>
          <cell r="P38">
            <v>50</v>
          </cell>
        </row>
        <row r="39">
          <cell r="B39" t="str">
            <v>E022-01-1067/2018</v>
          </cell>
          <cell r="C39" t="str">
            <v>ONGAYO Aswan Abishai</v>
          </cell>
          <cell r="D39">
            <v>5.7</v>
          </cell>
          <cell r="E39">
            <v>15</v>
          </cell>
          <cell r="F39">
            <v>5.7</v>
          </cell>
          <cell r="G39">
            <v>26.4</v>
          </cell>
          <cell r="H39">
            <v>22</v>
          </cell>
          <cell r="M39">
            <v>22</v>
          </cell>
          <cell r="N39">
            <v>15.7</v>
          </cell>
          <cell r="P39">
            <v>42</v>
          </cell>
        </row>
        <row r="40">
          <cell r="B40" t="str">
            <v>E022-01-1068/2018</v>
          </cell>
          <cell r="C40" t="str">
            <v>GITHINJI Anthony Kanogo</v>
          </cell>
          <cell r="D40">
            <v>5.7</v>
          </cell>
          <cell r="E40">
            <v>15</v>
          </cell>
          <cell r="F40">
            <v>7</v>
          </cell>
          <cell r="G40">
            <v>27.7</v>
          </cell>
          <cell r="H40">
            <v>15</v>
          </cell>
          <cell r="J40">
            <v>9</v>
          </cell>
          <cell r="M40">
            <v>24</v>
          </cell>
          <cell r="N40">
            <v>17.100000000000001</v>
          </cell>
          <cell r="P40">
            <v>45</v>
          </cell>
        </row>
        <row r="41">
          <cell r="B41" t="str">
            <v>E022-01-1069/2018</v>
          </cell>
          <cell r="C41" t="str">
            <v>MUKURI Ephantus Muturi</v>
          </cell>
          <cell r="D41">
            <v>5.7</v>
          </cell>
          <cell r="E41">
            <v>12.3</v>
          </cell>
          <cell r="F41">
            <v>7.3</v>
          </cell>
          <cell r="G41">
            <v>25.3</v>
          </cell>
          <cell r="H41">
            <v>25</v>
          </cell>
          <cell r="K41">
            <v>4</v>
          </cell>
          <cell r="M41">
            <v>29</v>
          </cell>
          <cell r="N41">
            <v>20.7</v>
          </cell>
          <cell r="P41">
            <v>46</v>
          </cell>
        </row>
        <row r="42">
          <cell r="B42" t="str">
            <v>E022-01-1070/2018</v>
          </cell>
          <cell r="C42" t="str">
            <v>BRIAN Festus</v>
          </cell>
          <cell r="D42">
            <v>5.7</v>
          </cell>
          <cell r="E42">
            <v>14.7</v>
          </cell>
          <cell r="F42">
            <v>7</v>
          </cell>
          <cell r="G42">
            <v>27.4</v>
          </cell>
          <cell r="H42">
            <v>23</v>
          </cell>
          <cell r="J42">
            <v>10</v>
          </cell>
          <cell r="M42">
            <v>33</v>
          </cell>
          <cell r="N42">
            <v>23.6</v>
          </cell>
          <cell r="P42">
            <v>51</v>
          </cell>
        </row>
        <row r="43">
          <cell r="B43" t="str">
            <v>E022-01-1071/2018</v>
          </cell>
          <cell r="C43" t="str">
            <v>GATHITU Benson Githutha</v>
          </cell>
          <cell r="D43">
            <v>5.7</v>
          </cell>
          <cell r="E43">
            <v>14.3</v>
          </cell>
          <cell r="F43">
            <v>6.3</v>
          </cell>
          <cell r="G43">
            <v>26.3</v>
          </cell>
          <cell r="H43">
            <v>22</v>
          </cell>
          <cell r="I43">
            <v>12</v>
          </cell>
          <cell r="J43">
            <v>15</v>
          </cell>
          <cell r="M43">
            <v>49</v>
          </cell>
          <cell r="N43">
            <v>35</v>
          </cell>
          <cell r="P43">
            <v>61</v>
          </cell>
        </row>
        <row r="44">
          <cell r="B44" t="str">
            <v>E022-01-1072/2018</v>
          </cell>
          <cell r="C44" t="str">
            <v>MESSI Joseph Mbayi</v>
          </cell>
          <cell r="D44">
            <v>5.7</v>
          </cell>
          <cell r="E44">
            <v>13</v>
          </cell>
          <cell r="F44">
            <v>7.7</v>
          </cell>
          <cell r="G44">
            <v>26.4</v>
          </cell>
          <cell r="H44">
            <v>0</v>
          </cell>
          <cell r="I44">
            <v>1</v>
          </cell>
          <cell r="J44">
            <v>3</v>
          </cell>
          <cell r="M44">
            <v>4</v>
          </cell>
          <cell r="N44">
            <v>2.9</v>
          </cell>
          <cell r="P44">
            <v>29</v>
          </cell>
        </row>
        <row r="45">
          <cell r="B45" t="str">
            <v>E022-01-1073/2018</v>
          </cell>
          <cell r="C45" t="str">
            <v>OCHAKO Mercyline Buyaki</v>
          </cell>
          <cell r="D45">
            <v>5.7</v>
          </cell>
          <cell r="E45">
            <v>15</v>
          </cell>
          <cell r="F45">
            <v>7.7</v>
          </cell>
          <cell r="G45">
            <v>28.4</v>
          </cell>
          <cell r="H45">
            <v>0</v>
          </cell>
          <cell r="I45">
            <v>12</v>
          </cell>
          <cell r="K45">
            <v>12</v>
          </cell>
          <cell r="M45">
            <v>24</v>
          </cell>
          <cell r="N45">
            <v>17.100000000000001</v>
          </cell>
          <cell r="P45">
            <v>46</v>
          </cell>
        </row>
        <row r="46">
          <cell r="B46" t="str">
            <v>E022-01-1074/2018</v>
          </cell>
          <cell r="C46" t="str">
            <v>SHANZA Allan Ogude</v>
          </cell>
          <cell r="D46">
            <v>5.7</v>
          </cell>
          <cell r="E46">
            <v>14.7</v>
          </cell>
          <cell r="F46">
            <v>5.7</v>
          </cell>
          <cell r="G46">
            <v>26.1</v>
          </cell>
          <cell r="H46">
            <v>17</v>
          </cell>
          <cell r="I46">
            <v>10</v>
          </cell>
          <cell r="J46">
            <v>14</v>
          </cell>
          <cell r="M46">
            <v>41</v>
          </cell>
          <cell r="N46">
            <v>29.3</v>
          </cell>
          <cell r="P46">
            <v>55</v>
          </cell>
        </row>
        <row r="47">
          <cell r="B47" t="str">
            <v>E022-01-1075/2018</v>
          </cell>
          <cell r="C47" t="str">
            <v>KIPTOO Brian</v>
          </cell>
          <cell r="D47">
            <v>5.7</v>
          </cell>
          <cell r="E47">
            <v>14.3</v>
          </cell>
          <cell r="F47">
            <v>6.3</v>
          </cell>
          <cell r="G47">
            <v>26.3</v>
          </cell>
          <cell r="H47">
            <v>13</v>
          </cell>
          <cell r="I47">
            <v>9</v>
          </cell>
          <cell r="K47">
            <v>10</v>
          </cell>
          <cell r="M47">
            <v>32</v>
          </cell>
          <cell r="N47">
            <v>22.9</v>
          </cell>
          <cell r="P47">
            <v>49</v>
          </cell>
        </row>
        <row r="48">
          <cell r="B48" t="str">
            <v>E022-01-1076/2018</v>
          </cell>
          <cell r="C48" t="str">
            <v>KIPKURUI Franklyn</v>
          </cell>
          <cell r="D48">
            <v>5.7</v>
          </cell>
          <cell r="E48">
            <v>14</v>
          </cell>
          <cell r="F48">
            <v>6</v>
          </cell>
          <cell r="G48">
            <v>25.7</v>
          </cell>
          <cell r="H48">
            <v>18</v>
          </cell>
          <cell r="J48">
            <v>10</v>
          </cell>
          <cell r="K48">
            <v>16</v>
          </cell>
          <cell r="M48">
            <v>44</v>
          </cell>
          <cell r="N48">
            <v>31.4</v>
          </cell>
          <cell r="P48">
            <v>57</v>
          </cell>
        </row>
        <row r="49">
          <cell r="B49" t="str">
            <v>E022-01-1077/2018</v>
          </cell>
          <cell r="C49" t="str">
            <v>NG'ANG'A Francis Ngugi</v>
          </cell>
          <cell r="D49">
            <v>5.7</v>
          </cell>
          <cell r="E49">
            <v>12.7</v>
          </cell>
          <cell r="F49">
            <v>6</v>
          </cell>
          <cell r="G49">
            <v>24.4</v>
          </cell>
          <cell r="H49">
            <v>12</v>
          </cell>
          <cell r="J49">
            <v>11</v>
          </cell>
          <cell r="M49">
            <v>23</v>
          </cell>
          <cell r="N49">
            <v>16.399999999999999</v>
          </cell>
          <cell r="P49">
            <v>41</v>
          </cell>
        </row>
        <row r="50">
          <cell r="B50" t="str">
            <v>E022-01-1078/2018</v>
          </cell>
          <cell r="C50" t="str">
            <v>NJUGUNA Claire Wambui</v>
          </cell>
          <cell r="D50">
            <v>5.7</v>
          </cell>
          <cell r="E50">
            <v>13</v>
          </cell>
          <cell r="F50">
            <v>7.7</v>
          </cell>
          <cell r="G50">
            <v>26.4</v>
          </cell>
          <cell r="H50">
            <v>17</v>
          </cell>
          <cell r="J50">
            <v>13</v>
          </cell>
          <cell r="M50">
            <v>30</v>
          </cell>
          <cell r="N50">
            <v>21.4</v>
          </cell>
          <cell r="P50">
            <v>48</v>
          </cell>
        </row>
        <row r="51">
          <cell r="B51" t="str">
            <v>E022-01-1079/2018</v>
          </cell>
          <cell r="C51" t="str">
            <v>MUKIRI Ian Ndungu</v>
          </cell>
          <cell r="D51">
            <v>5.7</v>
          </cell>
          <cell r="E51">
            <v>14</v>
          </cell>
          <cell r="F51">
            <v>6.3</v>
          </cell>
          <cell r="G51">
            <v>26</v>
          </cell>
          <cell r="H51">
            <v>9</v>
          </cell>
          <cell r="J51">
            <v>3</v>
          </cell>
          <cell r="K51">
            <v>7</v>
          </cell>
          <cell r="M51">
            <v>19</v>
          </cell>
          <cell r="N51">
            <v>13.6</v>
          </cell>
          <cell r="P51">
            <v>40</v>
          </cell>
        </row>
        <row r="52">
          <cell r="B52" t="str">
            <v>E022-01-1080/2018</v>
          </cell>
          <cell r="C52" t="str">
            <v>KIPYEGON Mark</v>
          </cell>
          <cell r="D52">
            <v>5.7</v>
          </cell>
          <cell r="E52">
            <v>14</v>
          </cell>
          <cell r="F52">
            <v>7</v>
          </cell>
          <cell r="G52">
            <v>26.7</v>
          </cell>
          <cell r="H52">
            <v>16</v>
          </cell>
          <cell r="J52">
            <v>10</v>
          </cell>
          <cell r="K52">
            <v>16</v>
          </cell>
          <cell r="M52">
            <v>42</v>
          </cell>
          <cell r="N52">
            <v>30</v>
          </cell>
          <cell r="P52">
            <v>57</v>
          </cell>
        </row>
        <row r="53">
          <cell r="B53" t="str">
            <v>E022-01-1081/2018</v>
          </cell>
          <cell r="C53" t="str">
            <v>KIOGORA Ntinyari Esther</v>
          </cell>
          <cell r="D53">
            <v>5.7</v>
          </cell>
          <cell r="E53">
            <v>13.3</v>
          </cell>
          <cell r="F53">
            <v>6</v>
          </cell>
          <cell r="G53">
            <v>25</v>
          </cell>
          <cell r="H53">
            <v>14</v>
          </cell>
          <cell r="J53">
            <v>11</v>
          </cell>
          <cell r="M53">
            <v>25</v>
          </cell>
          <cell r="N53">
            <v>17.899999999999999</v>
          </cell>
          <cell r="P53">
            <v>43</v>
          </cell>
        </row>
        <row r="54">
          <cell r="B54" t="str">
            <v>E022-01-1082/2018</v>
          </cell>
          <cell r="C54" t="str">
            <v>MARIMBET Kevin Pere</v>
          </cell>
          <cell r="D54">
            <v>5.7</v>
          </cell>
          <cell r="E54">
            <v>15.7</v>
          </cell>
          <cell r="F54">
            <v>7</v>
          </cell>
          <cell r="G54">
            <v>28.4</v>
          </cell>
          <cell r="H54">
            <v>17</v>
          </cell>
          <cell r="I54">
            <v>10</v>
          </cell>
          <cell r="J54">
            <v>12</v>
          </cell>
          <cell r="M54">
            <v>39</v>
          </cell>
          <cell r="N54">
            <v>27.9</v>
          </cell>
          <cell r="P54">
            <v>56</v>
          </cell>
        </row>
        <row r="55">
          <cell r="B55" t="str">
            <v>E022-01-1083/2018</v>
          </cell>
          <cell r="C55" t="str">
            <v>ACHIENG Felix Ouma</v>
          </cell>
          <cell r="D55">
            <v>5.7</v>
          </cell>
          <cell r="E55">
            <v>14</v>
          </cell>
          <cell r="F55">
            <v>6</v>
          </cell>
          <cell r="G55">
            <v>25.7</v>
          </cell>
          <cell r="H55">
            <v>15</v>
          </cell>
          <cell r="K55">
            <v>13</v>
          </cell>
          <cell r="M55">
            <v>28</v>
          </cell>
          <cell r="N55">
            <v>20</v>
          </cell>
          <cell r="P55">
            <v>46</v>
          </cell>
        </row>
        <row r="56">
          <cell r="B56" t="str">
            <v>E022-01-1084/2018</v>
          </cell>
          <cell r="C56" t="str">
            <v>KIPLAGAT Kipkosgei Titus</v>
          </cell>
          <cell r="D56">
            <v>5.7</v>
          </cell>
          <cell r="E56">
            <v>14</v>
          </cell>
          <cell r="F56">
            <v>6</v>
          </cell>
          <cell r="G56">
            <v>25.7</v>
          </cell>
          <cell r="H56">
            <v>21</v>
          </cell>
          <cell r="M56">
            <v>21</v>
          </cell>
          <cell r="N56">
            <v>15</v>
          </cell>
          <cell r="P56">
            <v>41</v>
          </cell>
        </row>
        <row r="57">
          <cell r="B57" t="str">
            <v>E022-01-1085/2018</v>
          </cell>
          <cell r="C57" t="str">
            <v>MBUGUA Joseph Kiarie</v>
          </cell>
          <cell r="D57">
            <v>5.7</v>
          </cell>
          <cell r="E57">
            <v>14</v>
          </cell>
          <cell r="F57">
            <v>5.7</v>
          </cell>
          <cell r="G57">
            <v>25.4</v>
          </cell>
          <cell r="H57">
            <v>22</v>
          </cell>
          <cell r="J57">
            <v>16</v>
          </cell>
          <cell r="K57">
            <v>13</v>
          </cell>
          <cell r="M57">
            <v>51</v>
          </cell>
          <cell r="N57">
            <v>36.4</v>
          </cell>
          <cell r="P57">
            <v>62</v>
          </cell>
        </row>
        <row r="58">
          <cell r="B58" t="str">
            <v>E022-01-1086/2018</v>
          </cell>
          <cell r="C58" t="str">
            <v>MWAGHADI Brian Nelson</v>
          </cell>
          <cell r="D58">
            <v>5.7</v>
          </cell>
          <cell r="E58">
            <v>13.3</v>
          </cell>
          <cell r="F58">
            <v>7.3</v>
          </cell>
          <cell r="G58">
            <v>26.3</v>
          </cell>
          <cell r="H58">
            <v>14</v>
          </cell>
          <cell r="M58">
            <v>14</v>
          </cell>
          <cell r="N58">
            <v>10</v>
          </cell>
          <cell r="P58">
            <v>36</v>
          </cell>
        </row>
        <row r="59">
          <cell r="B59" t="str">
            <v>E022-01-1087/2018</v>
          </cell>
          <cell r="C59" t="str">
            <v>MUTUA Humphrey Muasya</v>
          </cell>
          <cell r="D59">
            <v>5.7</v>
          </cell>
          <cell r="E59">
            <v>13.3</v>
          </cell>
          <cell r="F59">
            <v>6</v>
          </cell>
          <cell r="G59">
            <v>25</v>
          </cell>
          <cell r="H59">
            <v>18</v>
          </cell>
          <cell r="M59">
            <v>18</v>
          </cell>
          <cell r="N59">
            <v>12.9</v>
          </cell>
          <cell r="P59">
            <v>38</v>
          </cell>
        </row>
        <row r="60">
          <cell r="B60" t="str">
            <v>E022-01-1088/2018</v>
          </cell>
          <cell r="C60" t="str">
            <v>DERRICK Erick Obaso</v>
          </cell>
          <cell r="D60" t="str">
            <v/>
          </cell>
          <cell r="E60" t="str">
            <v/>
          </cell>
          <cell r="F60" t="str">
            <v>-</v>
          </cell>
          <cell r="G60" t="str">
            <v>-</v>
          </cell>
          <cell r="M60" t="str">
            <v/>
          </cell>
          <cell r="N60" t="str">
            <v>-</v>
          </cell>
          <cell r="P60" t="str">
            <v>-</v>
          </cell>
        </row>
        <row r="61">
          <cell r="B61" t="str">
            <v>E022-01-1089/2018</v>
          </cell>
          <cell r="C61" t="str">
            <v>LEEHANEY George</v>
          </cell>
          <cell r="D61">
            <v>5.7</v>
          </cell>
          <cell r="E61">
            <v>14.7</v>
          </cell>
          <cell r="F61">
            <v>7</v>
          </cell>
          <cell r="G61">
            <v>27.4</v>
          </cell>
          <cell r="H61">
            <v>18</v>
          </cell>
          <cell r="I61">
            <v>14</v>
          </cell>
          <cell r="J61">
            <v>17</v>
          </cell>
          <cell r="M61">
            <v>49</v>
          </cell>
          <cell r="N61">
            <v>35</v>
          </cell>
          <cell r="P61">
            <v>62</v>
          </cell>
        </row>
        <row r="62">
          <cell r="B62" t="str">
            <v>E022-01-1090/2018</v>
          </cell>
          <cell r="C62" t="str">
            <v>ASIAGO Nyambaka Kelvin</v>
          </cell>
          <cell r="D62">
            <v>5.7</v>
          </cell>
          <cell r="E62">
            <v>13</v>
          </cell>
          <cell r="F62">
            <v>6.7</v>
          </cell>
          <cell r="G62">
            <v>25.4</v>
          </cell>
          <cell r="H62">
            <v>18</v>
          </cell>
          <cell r="K62">
            <v>9</v>
          </cell>
          <cell r="M62">
            <v>27</v>
          </cell>
          <cell r="N62">
            <v>19.3</v>
          </cell>
          <cell r="P62">
            <v>45</v>
          </cell>
        </row>
        <row r="63">
          <cell r="B63" t="str">
            <v>E022-01-1091/2018</v>
          </cell>
          <cell r="C63" t="str">
            <v>KARIUKI Daniel Njau</v>
          </cell>
          <cell r="D63">
            <v>6</v>
          </cell>
          <cell r="E63">
            <v>14</v>
          </cell>
          <cell r="F63">
            <v>6.7</v>
          </cell>
          <cell r="G63">
            <v>26.7</v>
          </cell>
          <cell r="H63">
            <v>18</v>
          </cell>
          <cell r="I63">
            <v>13</v>
          </cell>
          <cell r="J63">
            <v>13</v>
          </cell>
          <cell r="M63">
            <v>44</v>
          </cell>
          <cell r="N63">
            <v>31.4</v>
          </cell>
          <cell r="P63">
            <v>58</v>
          </cell>
        </row>
        <row r="64">
          <cell r="B64" t="str">
            <v>E022-01-1092/2018</v>
          </cell>
          <cell r="C64" t="str">
            <v>RAWAKA Andrew J Apwoka</v>
          </cell>
          <cell r="D64">
            <v>4.7</v>
          </cell>
          <cell r="E64">
            <v>14.7</v>
          </cell>
          <cell r="F64">
            <v>5.7</v>
          </cell>
          <cell r="G64">
            <v>25.1</v>
          </cell>
          <cell r="H64">
            <v>10</v>
          </cell>
          <cell r="J64">
            <v>13</v>
          </cell>
          <cell r="K64">
            <v>10</v>
          </cell>
          <cell r="M64">
            <v>33</v>
          </cell>
          <cell r="N64">
            <v>23.6</v>
          </cell>
          <cell r="P64">
            <v>49</v>
          </cell>
        </row>
        <row r="65">
          <cell r="B65" t="str">
            <v>E022-01-1094/2018</v>
          </cell>
          <cell r="C65" t="str">
            <v>KEMBOI Collins Kipchirchir</v>
          </cell>
          <cell r="D65">
            <v>5.5</v>
          </cell>
          <cell r="E65">
            <v>15</v>
          </cell>
          <cell r="F65">
            <v>7</v>
          </cell>
          <cell r="G65">
            <v>27.5</v>
          </cell>
          <cell r="H65">
            <v>24</v>
          </cell>
          <cell r="M65">
            <v>24</v>
          </cell>
          <cell r="N65">
            <v>17.100000000000001</v>
          </cell>
          <cell r="P65">
            <v>45</v>
          </cell>
        </row>
        <row r="66">
          <cell r="B66" t="str">
            <v>E022-01-1095/2018</v>
          </cell>
          <cell r="C66" t="str">
            <v>KIBET Brian</v>
          </cell>
          <cell r="D66">
            <v>5.5</v>
          </cell>
          <cell r="E66">
            <v>13.3</v>
          </cell>
          <cell r="F66">
            <v>6</v>
          </cell>
          <cell r="G66">
            <v>24.8</v>
          </cell>
          <cell r="H66">
            <v>15</v>
          </cell>
          <cell r="I66">
            <v>10</v>
          </cell>
          <cell r="J66">
            <v>11</v>
          </cell>
          <cell r="M66">
            <v>36</v>
          </cell>
          <cell r="N66">
            <v>25.7</v>
          </cell>
          <cell r="P66">
            <v>51</v>
          </cell>
        </row>
        <row r="67">
          <cell r="B67" t="str">
            <v>E022-01-1096/2018</v>
          </cell>
          <cell r="C67" t="str">
            <v>OTHIENO Jacob Magina</v>
          </cell>
          <cell r="D67">
            <v>5.3</v>
          </cell>
          <cell r="E67">
            <v>14</v>
          </cell>
          <cell r="F67">
            <v>6</v>
          </cell>
          <cell r="G67">
            <v>25.3</v>
          </cell>
          <cell r="H67">
            <v>0</v>
          </cell>
          <cell r="J67">
            <v>10</v>
          </cell>
          <cell r="K67">
            <v>18</v>
          </cell>
          <cell r="M67">
            <v>28</v>
          </cell>
          <cell r="N67">
            <v>20</v>
          </cell>
          <cell r="P67">
            <v>45</v>
          </cell>
        </row>
        <row r="68">
          <cell r="B68" t="str">
            <v>E022-01-1097/2018</v>
          </cell>
          <cell r="C68" t="str">
            <v>KUNG U J Gakonya</v>
          </cell>
          <cell r="D68">
            <v>5.7</v>
          </cell>
          <cell r="E68">
            <v>13</v>
          </cell>
          <cell r="F68">
            <v>7</v>
          </cell>
          <cell r="G68">
            <v>25.7</v>
          </cell>
          <cell r="H68">
            <v>19</v>
          </cell>
          <cell r="I68">
            <v>3</v>
          </cell>
          <cell r="J68">
            <v>12</v>
          </cell>
          <cell r="M68">
            <v>34</v>
          </cell>
          <cell r="N68">
            <v>24.3</v>
          </cell>
          <cell r="P68">
            <v>50</v>
          </cell>
        </row>
        <row r="69">
          <cell r="B69" t="str">
            <v>E022-01-1098/2018</v>
          </cell>
          <cell r="C69" t="str">
            <v>MUGWE John Njoroge</v>
          </cell>
          <cell r="D69">
            <v>6</v>
          </cell>
          <cell r="E69">
            <v>13.7</v>
          </cell>
          <cell r="F69">
            <v>7.7</v>
          </cell>
          <cell r="G69">
            <v>27.4</v>
          </cell>
          <cell r="H69">
            <v>22</v>
          </cell>
          <cell r="I69">
            <v>12</v>
          </cell>
          <cell r="J69">
            <v>15</v>
          </cell>
          <cell r="M69">
            <v>49</v>
          </cell>
          <cell r="N69">
            <v>35</v>
          </cell>
          <cell r="P69">
            <v>62</v>
          </cell>
        </row>
        <row r="70">
          <cell r="B70" t="str">
            <v>E022-01-1099/2018</v>
          </cell>
          <cell r="C70" t="str">
            <v>WAIRIMU  Everlyn Wanjiku</v>
          </cell>
          <cell r="D70">
            <v>5.7</v>
          </cell>
          <cell r="E70">
            <v>14</v>
          </cell>
          <cell r="F70">
            <v>7.3</v>
          </cell>
          <cell r="G70">
            <v>27</v>
          </cell>
          <cell r="H70">
            <v>22</v>
          </cell>
          <cell r="J70">
            <v>12</v>
          </cell>
          <cell r="K70">
            <v>17</v>
          </cell>
          <cell r="M70">
            <v>51</v>
          </cell>
          <cell r="N70">
            <v>36.4</v>
          </cell>
          <cell r="P70">
            <v>63</v>
          </cell>
        </row>
        <row r="71">
          <cell r="B71" t="str">
            <v>E022-01-1100/2018</v>
          </cell>
          <cell r="C71" t="str">
            <v>WANJALA Barasa Levy</v>
          </cell>
          <cell r="D71">
            <v>5.3</v>
          </cell>
          <cell r="E71">
            <v>14</v>
          </cell>
          <cell r="F71">
            <v>6.3</v>
          </cell>
          <cell r="G71">
            <v>25.6</v>
          </cell>
          <cell r="H71">
            <v>16</v>
          </cell>
          <cell r="K71">
            <v>6</v>
          </cell>
          <cell r="M71">
            <v>22</v>
          </cell>
          <cell r="N71">
            <v>15.7</v>
          </cell>
          <cell r="P71">
            <v>41</v>
          </cell>
        </row>
        <row r="72">
          <cell r="B72" t="str">
            <v>E022-01-1101/2018</v>
          </cell>
          <cell r="C72" t="str">
            <v>THINDIU Keely Njoroge</v>
          </cell>
          <cell r="D72">
            <v>5.7</v>
          </cell>
          <cell r="E72">
            <v>13</v>
          </cell>
          <cell r="F72">
            <v>6</v>
          </cell>
          <cell r="G72">
            <v>24.7</v>
          </cell>
          <cell r="H72">
            <v>17</v>
          </cell>
          <cell r="K72">
            <v>4</v>
          </cell>
          <cell r="M72">
            <v>21</v>
          </cell>
          <cell r="N72">
            <v>15</v>
          </cell>
          <cell r="P72">
            <v>40</v>
          </cell>
        </row>
        <row r="73">
          <cell r="B73" t="str">
            <v>E022-01-1102/2018</v>
          </cell>
          <cell r="C73" t="str">
            <v>KANYI Carson Wanjohi</v>
          </cell>
          <cell r="D73">
            <v>6</v>
          </cell>
          <cell r="E73">
            <v>13.7</v>
          </cell>
          <cell r="F73">
            <v>5.7</v>
          </cell>
          <cell r="G73">
            <v>25.4</v>
          </cell>
          <cell r="H73">
            <v>17</v>
          </cell>
          <cell r="K73">
            <v>5</v>
          </cell>
          <cell r="M73">
            <v>22</v>
          </cell>
          <cell r="N73">
            <v>15.7</v>
          </cell>
          <cell r="P73">
            <v>41</v>
          </cell>
        </row>
        <row r="74">
          <cell r="B74" t="str">
            <v>E022-01-1169/2018</v>
          </cell>
          <cell r="C74" t="str">
            <v xml:space="preserve">NGANGA Joseph Mwangi </v>
          </cell>
          <cell r="D74">
            <v>5.7</v>
          </cell>
          <cell r="E74">
            <v>14.7</v>
          </cell>
          <cell r="F74">
            <v>6.7</v>
          </cell>
          <cell r="G74">
            <v>27.1</v>
          </cell>
          <cell r="H74">
            <v>20</v>
          </cell>
          <cell r="K74">
            <v>5</v>
          </cell>
          <cell r="M74">
            <v>25</v>
          </cell>
          <cell r="N74">
            <v>17.899999999999999</v>
          </cell>
          <cell r="P74">
            <v>45</v>
          </cell>
        </row>
        <row r="75">
          <cell r="B75" t="str">
            <v>E022-01-1283/2018</v>
          </cell>
          <cell r="C75" t="str">
            <v xml:space="preserve">KIPKIRUI Paul </v>
          </cell>
          <cell r="D75">
            <v>5.7</v>
          </cell>
          <cell r="E75">
            <v>14.7</v>
          </cell>
          <cell r="F75">
            <v>6.7</v>
          </cell>
          <cell r="G75">
            <v>27.1</v>
          </cell>
          <cell r="H75">
            <v>11</v>
          </cell>
          <cell r="I75">
            <v>6</v>
          </cell>
          <cell r="K75">
            <v>2</v>
          </cell>
          <cell r="M75">
            <v>19</v>
          </cell>
          <cell r="N75">
            <v>13.6</v>
          </cell>
          <cell r="P75">
            <v>41</v>
          </cell>
        </row>
        <row r="76">
          <cell r="B76" t="str">
            <v>E022-01-1412/2018</v>
          </cell>
          <cell r="C76" t="str">
            <v xml:space="preserve">MOMANYI Silvester Omwaga </v>
          </cell>
          <cell r="D76">
            <v>5.7</v>
          </cell>
          <cell r="E76">
            <v>15.3</v>
          </cell>
          <cell r="F76">
            <v>6.7</v>
          </cell>
          <cell r="G76">
            <v>27.7</v>
          </cell>
          <cell r="H76">
            <v>18</v>
          </cell>
          <cell r="J76">
            <v>8</v>
          </cell>
          <cell r="M76">
            <v>26</v>
          </cell>
          <cell r="N76">
            <v>18.600000000000001</v>
          </cell>
          <cell r="P76">
            <v>46</v>
          </cell>
        </row>
        <row r="77">
          <cell r="B77" t="str">
            <v>E022-01-1473/2018</v>
          </cell>
          <cell r="C77" t="str">
            <v>MWORIA VINCENT MWENDE</v>
          </cell>
          <cell r="D77">
            <v>6</v>
          </cell>
          <cell r="E77">
            <v>13.7</v>
          </cell>
          <cell r="F77">
            <v>6</v>
          </cell>
          <cell r="G77">
            <v>25.7</v>
          </cell>
          <cell r="H77">
            <v>20</v>
          </cell>
          <cell r="J77">
            <v>15</v>
          </cell>
          <cell r="K77">
            <v>17</v>
          </cell>
          <cell r="M77">
            <v>52</v>
          </cell>
          <cell r="N77">
            <v>37.1</v>
          </cell>
          <cell r="P77">
            <v>63</v>
          </cell>
        </row>
        <row r="78">
          <cell r="B78" t="str">
            <v>E022-01-1475/2018</v>
          </cell>
          <cell r="C78" t="str">
            <v>KIARA BRIAN MUGAMBI</v>
          </cell>
          <cell r="D78">
            <v>6.8</v>
          </cell>
          <cell r="E78">
            <v>13.7</v>
          </cell>
          <cell r="F78">
            <v>5.7</v>
          </cell>
          <cell r="G78">
            <v>26.2</v>
          </cell>
          <cell r="H78">
            <v>17</v>
          </cell>
          <cell r="K78">
            <v>15</v>
          </cell>
          <cell r="M78">
            <v>32</v>
          </cell>
          <cell r="N78">
            <v>22.9</v>
          </cell>
          <cell r="P78">
            <v>49</v>
          </cell>
        </row>
        <row r="79">
          <cell r="B79" t="str">
            <v>E022-01-1486/2018</v>
          </cell>
          <cell r="C79" t="str">
            <v>MUNENE VICTOR IAN</v>
          </cell>
          <cell r="D79">
            <v>5.2</v>
          </cell>
          <cell r="E79">
            <v>13.7</v>
          </cell>
          <cell r="F79">
            <v>7</v>
          </cell>
          <cell r="G79">
            <v>25.9</v>
          </cell>
          <cell r="H79">
            <v>18</v>
          </cell>
          <cell r="I79">
            <v>10</v>
          </cell>
          <cell r="J79">
            <v>9</v>
          </cell>
          <cell r="M79">
            <v>37</v>
          </cell>
          <cell r="N79">
            <v>26.4</v>
          </cell>
          <cell r="P79">
            <v>52</v>
          </cell>
        </row>
        <row r="80">
          <cell r="B80" t="str">
            <v>E022-01-1539/2018</v>
          </cell>
          <cell r="C80" t="str">
            <v>MWANGI LUKE VICTOR</v>
          </cell>
          <cell r="D80">
            <v>5.5</v>
          </cell>
          <cell r="E80">
            <v>15</v>
          </cell>
          <cell r="F80">
            <v>7.7</v>
          </cell>
          <cell r="G80">
            <v>28.2</v>
          </cell>
          <cell r="H80">
            <v>13</v>
          </cell>
          <cell r="J80">
            <v>14</v>
          </cell>
          <cell r="K80">
            <v>16</v>
          </cell>
          <cell r="M80">
            <v>43</v>
          </cell>
          <cell r="N80">
            <v>30.7</v>
          </cell>
          <cell r="P80">
            <v>59</v>
          </cell>
        </row>
        <row r="81">
          <cell r="B81" t="str">
            <v>E022-01-1566/2018</v>
          </cell>
          <cell r="C81" t="str">
            <v>MUIRURI VIVIAN  WANJIRU</v>
          </cell>
          <cell r="D81">
            <v>6.5</v>
          </cell>
          <cell r="E81">
            <v>14.3</v>
          </cell>
          <cell r="F81">
            <v>6</v>
          </cell>
          <cell r="G81">
            <v>26.8</v>
          </cell>
          <cell r="H81">
            <v>18</v>
          </cell>
          <cell r="I81">
            <v>15</v>
          </cell>
          <cell r="M81">
            <v>33</v>
          </cell>
          <cell r="N81">
            <v>23.6</v>
          </cell>
          <cell r="P81">
            <v>50</v>
          </cell>
        </row>
        <row r="82">
          <cell r="B82" t="str">
            <v>E022-01-1755/2018</v>
          </cell>
          <cell r="C82" t="str">
            <v xml:space="preserve">WANJOHI Quinton Muriuki </v>
          </cell>
          <cell r="D82">
            <v>5.8</v>
          </cell>
          <cell r="E82">
            <v>15.7</v>
          </cell>
          <cell r="F82">
            <v>6.3</v>
          </cell>
          <cell r="G82">
            <v>27.8</v>
          </cell>
          <cell r="M82" t="str">
            <v/>
          </cell>
          <cell r="N82" t="str">
            <v>-</v>
          </cell>
          <cell r="P82" t="str">
            <v>27.8C</v>
          </cell>
        </row>
        <row r="83">
          <cell r="B83" t="str">
            <v>E022-01-1757/2018</v>
          </cell>
          <cell r="C83" t="str">
            <v xml:space="preserve">ORINA Dorothy Kwamboka </v>
          </cell>
          <cell r="D83">
            <v>6.7</v>
          </cell>
          <cell r="E83">
            <v>14.7</v>
          </cell>
          <cell r="F83">
            <v>7.7</v>
          </cell>
          <cell r="G83">
            <v>29.1</v>
          </cell>
          <cell r="H83">
            <v>24</v>
          </cell>
          <cell r="I83">
            <v>8</v>
          </cell>
          <cell r="J83">
            <v>10</v>
          </cell>
          <cell r="M83">
            <v>42</v>
          </cell>
          <cell r="N83">
            <v>30</v>
          </cell>
          <cell r="P83">
            <v>59</v>
          </cell>
        </row>
        <row r="84">
          <cell r="B84" t="str">
            <v>E022-01-1764/2018</v>
          </cell>
          <cell r="C84" t="str">
            <v xml:space="preserve">MWANGI Martin Kinyanjui </v>
          </cell>
          <cell r="D84">
            <v>6.3</v>
          </cell>
          <cell r="E84">
            <v>13.3</v>
          </cell>
          <cell r="F84">
            <v>6.3</v>
          </cell>
          <cell r="G84">
            <v>25.9</v>
          </cell>
          <cell r="H84">
            <v>18</v>
          </cell>
          <cell r="K84">
            <v>14</v>
          </cell>
          <cell r="M84">
            <v>32</v>
          </cell>
          <cell r="N84">
            <v>22.9</v>
          </cell>
          <cell r="P84">
            <v>49</v>
          </cell>
        </row>
        <row r="85">
          <cell r="B85" t="str">
            <v>E022-01-1789/2018</v>
          </cell>
          <cell r="C85" t="str">
            <v>KURIA IAN MARTIN</v>
          </cell>
          <cell r="D85">
            <v>6.3</v>
          </cell>
          <cell r="E85">
            <v>14.7</v>
          </cell>
          <cell r="F85">
            <v>7</v>
          </cell>
          <cell r="G85">
            <v>28</v>
          </cell>
          <cell r="H85">
            <v>16</v>
          </cell>
          <cell r="M85">
            <v>16</v>
          </cell>
          <cell r="N85">
            <v>11.4</v>
          </cell>
          <cell r="P85">
            <v>39</v>
          </cell>
        </row>
        <row r="86">
          <cell r="B86" t="str">
            <v>E022-01-1801/2018</v>
          </cell>
          <cell r="C86" t="str">
            <v>NGANGA  DENNIS MURAINI</v>
          </cell>
          <cell r="D86">
            <v>6.5</v>
          </cell>
          <cell r="E86">
            <v>15.7</v>
          </cell>
          <cell r="F86">
            <v>7</v>
          </cell>
          <cell r="G86">
            <v>29.2</v>
          </cell>
          <cell r="H86">
            <v>15</v>
          </cell>
          <cell r="M86">
            <v>15</v>
          </cell>
          <cell r="N86">
            <v>10.7</v>
          </cell>
          <cell r="P86">
            <v>40</v>
          </cell>
        </row>
        <row r="87">
          <cell r="B87" t="str">
            <v>E022-01-1813/2018</v>
          </cell>
          <cell r="C87" t="str">
            <v>WANJERI Mary Wanjiku</v>
          </cell>
          <cell r="D87">
            <v>5.8</v>
          </cell>
          <cell r="E87">
            <v>14.7</v>
          </cell>
          <cell r="F87">
            <v>5.7</v>
          </cell>
          <cell r="G87">
            <v>26.2</v>
          </cell>
          <cell r="H87">
            <v>17</v>
          </cell>
          <cell r="J87">
            <v>10</v>
          </cell>
          <cell r="K87">
            <v>15</v>
          </cell>
          <cell r="M87">
            <v>42</v>
          </cell>
          <cell r="N87">
            <v>30</v>
          </cell>
          <cell r="P87">
            <v>56</v>
          </cell>
        </row>
        <row r="88">
          <cell r="B88" t="str">
            <v>E022-01-1816/2018</v>
          </cell>
          <cell r="C88" t="str">
            <v>KIOKO EVANS MUTUKU</v>
          </cell>
          <cell r="D88">
            <v>6.3</v>
          </cell>
          <cell r="E88">
            <v>13.7</v>
          </cell>
          <cell r="F88">
            <v>6</v>
          </cell>
          <cell r="G88">
            <v>26</v>
          </cell>
          <cell r="H88">
            <v>17</v>
          </cell>
          <cell r="I88">
            <v>8</v>
          </cell>
          <cell r="J88">
            <v>10</v>
          </cell>
          <cell r="M88">
            <v>35</v>
          </cell>
          <cell r="N88">
            <v>25</v>
          </cell>
          <cell r="P88">
            <v>51</v>
          </cell>
        </row>
        <row r="89">
          <cell r="B89" t="str">
            <v>E022-01-1824/2018</v>
          </cell>
          <cell r="C89" t="str">
            <v xml:space="preserve">KAMIRI Victor Aminiel Njunge </v>
          </cell>
          <cell r="D89">
            <v>6.2</v>
          </cell>
          <cell r="E89">
            <v>14.3</v>
          </cell>
          <cell r="F89">
            <v>6</v>
          </cell>
          <cell r="G89">
            <v>26.5</v>
          </cell>
          <cell r="H89">
            <v>12</v>
          </cell>
          <cell r="J89">
            <v>12</v>
          </cell>
          <cell r="K89">
            <v>14</v>
          </cell>
          <cell r="M89">
            <v>38</v>
          </cell>
          <cell r="N89">
            <v>27.1</v>
          </cell>
          <cell r="P89">
            <v>54</v>
          </cell>
        </row>
        <row r="90">
          <cell r="B90" t="str">
            <v>E022-01-1828/2018</v>
          </cell>
          <cell r="C90" t="str">
            <v xml:space="preserve">MULWA Joseph Musya </v>
          </cell>
          <cell r="D90">
            <v>5.5</v>
          </cell>
          <cell r="E90">
            <v>14</v>
          </cell>
          <cell r="F90">
            <v>6.7</v>
          </cell>
          <cell r="G90">
            <v>26.2</v>
          </cell>
          <cell r="H90">
            <v>0</v>
          </cell>
          <cell r="I90">
            <v>12</v>
          </cell>
          <cell r="J90">
            <v>9</v>
          </cell>
          <cell r="M90">
            <v>21</v>
          </cell>
          <cell r="N90">
            <v>15</v>
          </cell>
          <cell r="P90">
            <v>41</v>
          </cell>
        </row>
        <row r="91">
          <cell r="B91" t="str">
            <v>E022-01-1831/2018</v>
          </cell>
          <cell r="C91" t="str">
            <v>CHERUIYOT Desmond</v>
          </cell>
          <cell r="D91">
            <v>5.7</v>
          </cell>
          <cell r="E91">
            <v>14.7</v>
          </cell>
          <cell r="F91">
            <v>7.3</v>
          </cell>
          <cell r="G91">
            <v>27.7</v>
          </cell>
          <cell r="H91">
            <v>22</v>
          </cell>
          <cell r="M91">
            <v>22</v>
          </cell>
          <cell r="N91">
            <v>15.7</v>
          </cell>
          <cell r="P91">
            <v>43</v>
          </cell>
        </row>
        <row r="92">
          <cell r="B92" t="str">
            <v>E022-01-1832/2018</v>
          </cell>
          <cell r="C92" t="str">
            <v>MUKIRI LORNACLARE</v>
          </cell>
          <cell r="D92">
            <v>5.8</v>
          </cell>
          <cell r="E92">
            <v>14.7</v>
          </cell>
          <cell r="F92">
            <v>6</v>
          </cell>
          <cell r="G92">
            <v>26.5</v>
          </cell>
          <cell r="H92">
            <v>18</v>
          </cell>
          <cell r="J92">
            <v>13</v>
          </cell>
          <cell r="K92">
            <v>13</v>
          </cell>
          <cell r="M92">
            <v>44</v>
          </cell>
          <cell r="N92">
            <v>31.4</v>
          </cell>
          <cell r="P92">
            <v>58</v>
          </cell>
        </row>
        <row r="93">
          <cell r="B93" t="str">
            <v>E022-01-1838/2018</v>
          </cell>
          <cell r="C93" t="str">
            <v>MATHENGE Timons Kingau</v>
          </cell>
          <cell r="D93">
            <v>6.3</v>
          </cell>
          <cell r="E93">
            <v>15</v>
          </cell>
          <cell r="F93">
            <v>6.7</v>
          </cell>
          <cell r="G93">
            <v>28</v>
          </cell>
          <cell r="H93">
            <v>15</v>
          </cell>
          <cell r="I93">
            <v>12</v>
          </cell>
          <cell r="M93">
            <v>27</v>
          </cell>
          <cell r="N93">
            <v>19.3</v>
          </cell>
          <cell r="P93">
            <v>47</v>
          </cell>
        </row>
        <row r="94">
          <cell r="B94" t="str">
            <v>E022-01-1855/2018</v>
          </cell>
          <cell r="C94" t="str">
            <v>NYUTU AGNES GATHONI</v>
          </cell>
          <cell r="D94">
            <v>6.3</v>
          </cell>
          <cell r="E94">
            <v>14</v>
          </cell>
          <cell r="F94">
            <v>5.7</v>
          </cell>
          <cell r="G94">
            <v>26</v>
          </cell>
          <cell r="H94">
            <v>5</v>
          </cell>
          <cell r="K94">
            <v>10</v>
          </cell>
          <cell r="M94">
            <v>15</v>
          </cell>
          <cell r="N94">
            <v>10.7</v>
          </cell>
          <cell r="P94">
            <v>37</v>
          </cell>
        </row>
        <row r="95">
          <cell r="B95" t="str">
            <v>E022-01-1753/2017</v>
          </cell>
          <cell r="C95" t="str">
            <v>CHEPKIRUI Janet</v>
          </cell>
          <cell r="D95">
            <v>6</v>
          </cell>
          <cell r="E95">
            <v>15</v>
          </cell>
          <cell r="F95">
            <v>7.7</v>
          </cell>
          <cell r="G95">
            <v>28.7</v>
          </cell>
          <cell r="H95">
            <v>8</v>
          </cell>
          <cell r="J95">
            <v>8</v>
          </cell>
          <cell r="K95">
            <v>9</v>
          </cell>
          <cell r="M95">
            <v>25</v>
          </cell>
          <cell r="N95">
            <v>17.899999999999999</v>
          </cell>
          <cell r="P95">
            <v>47</v>
          </cell>
        </row>
        <row r="96">
          <cell r="B96" t="str">
            <v>E022-01-0736/2017</v>
          </cell>
          <cell r="C96" t="str">
            <v>WAMBANI ESTHER</v>
          </cell>
          <cell r="D96">
            <v>5.8</v>
          </cell>
          <cell r="E96">
            <v>12.3</v>
          </cell>
          <cell r="F96">
            <v>7.7</v>
          </cell>
          <cell r="G96">
            <v>25.8</v>
          </cell>
          <cell r="H96">
            <v>10</v>
          </cell>
          <cell r="J96">
            <v>4</v>
          </cell>
          <cell r="M96">
            <v>14</v>
          </cell>
          <cell r="N96">
            <v>10</v>
          </cell>
          <cell r="P96">
            <v>36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2"/>
      <sheetName val="EMT_2201"/>
      <sheetName val="EMT_2203"/>
      <sheetName val="SMA_2270"/>
      <sheetName val="SMA_2271"/>
      <sheetName val="EME_2203"/>
      <sheetName val="SMA_2175"/>
      <sheetName val="EEE_2202"/>
      <sheetName val="EMT_2202"/>
      <sheetName val="EME2209"/>
      <sheetName val="EME2315"/>
      <sheetName val="SMA2276"/>
      <sheetName val="EMT2204"/>
      <sheetName val="EMT2301"/>
      <sheetName val="EMT2206"/>
    </sheetNames>
    <sheetDataSet>
      <sheetData sheetId="0" refreshError="1"/>
      <sheetData sheetId="1" refreshError="1">
        <row r="12">
          <cell r="B12" t="str">
            <v>E022-01-0692/2017</v>
          </cell>
          <cell r="C12" t="str">
            <v>NYINGI BRIAN GAKERE</v>
          </cell>
          <cell r="D12">
            <v>6.2</v>
          </cell>
          <cell r="E12">
            <v>3.8</v>
          </cell>
          <cell r="F12">
            <v>10.5</v>
          </cell>
          <cell r="G12">
            <v>20.5</v>
          </cell>
          <cell r="H12">
            <v>12</v>
          </cell>
          <cell r="I12">
            <v>7</v>
          </cell>
          <cell r="L12">
            <v>7</v>
          </cell>
          <cell r="M12">
            <v>26</v>
          </cell>
          <cell r="N12">
            <v>26</v>
          </cell>
          <cell r="P12">
            <v>47</v>
          </cell>
          <cell r="R12" t="str">
            <v>D</v>
          </cell>
        </row>
        <row r="13">
          <cell r="B13" t="str">
            <v>E022-01-0693/2017</v>
          </cell>
          <cell r="C13" t="str">
            <v>MWANGI JUSTUS NJOGU</v>
          </cell>
          <cell r="D13">
            <v>6.5</v>
          </cell>
          <cell r="E13">
            <v>3.7</v>
          </cell>
          <cell r="F13">
            <v>10.8</v>
          </cell>
          <cell r="G13">
            <v>21</v>
          </cell>
          <cell r="H13">
            <v>27</v>
          </cell>
          <cell r="I13">
            <v>17</v>
          </cell>
          <cell r="L13">
            <v>3</v>
          </cell>
          <cell r="M13">
            <v>47</v>
          </cell>
          <cell r="N13">
            <v>47</v>
          </cell>
          <cell r="P13">
            <v>68</v>
          </cell>
          <cell r="R13" t="str">
            <v>B</v>
          </cell>
        </row>
        <row r="14">
          <cell r="B14" t="str">
            <v>E022-01-0694/2017</v>
          </cell>
          <cell r="C14" t="str">
            <v>KIMANI JACKLINE MBUTU</v>
          </cell>
          <cell r="D14">
            <v>5.7</v>
          </cell>
          <cell r="E14">
            <v>4.5</v>
          </cell>
          <cell r="F14">
            <v>9.8000000000000007</v>
          </cell>
          <cell r="G14">
            <v>20</v>
          </cell>
          <cell r="H14">
            <v>25</v>
          </cell>
          <cell r="J14">
            <v>7</v>
          </cell>
          <cell r="K14">
            <v>6</v>
          </cell>
          <cell r="M14">
            <v>38</v>
          </cell>
          <cell r="N14">
            <v>38</v>
          </cell>
          <cell r="P14">
            <v>58</v>
          </cell>
          <cell r="R14" t="str">
            <v>C</v>
          </cell>
        </row>
        <row r="15">
          <cell r="B15" t="str">
            <v>E022-01-0695/2017</v>
          </cell>
          <cell r="C15" t="str">
            <v>NDUATI DANIEL CHEGE</v>
          </cell>
          <cell r="D15">
            <v>6.7</v>
          </cell>
          <cell r="E15">
            <v>4</v>
          </cell>
          <cell r="F15">
            <v>9.5</v>
          </cell>
          <cell r="G15">
            <v>20.2</v>
          </cell>
          <cell r="H15">
            <v>24</v>
          </cell>
          <cell r="I15">
            <v>17</v>
          </cell>
          <cell r="K15">
            <v>4</v>
          </cell>
          <cell r="M15">
            <v>45</v>
          </cell>
          <cell r="N15">
            <v>45</v>
          </cell>
          <cell r="P15">
            <v>65</v>
          </cell>
          <cell r="R15" t="str">
            <v>B</v>
          </cell>
        </row>
        <row r="16">
          <cell r="B16" t="str">
            <v>E022-01-0696/2017</v>
          </cell>
          <cell r="C16" t="str">
            <v>MWANGI NANCY THUGURI</v>
          </cell>
          <cell r="D16">
            <v>6.7</v>
          </cell>
          <cell r="E16">
            <v>3.8</v>
          </cell>
          <cell r="F16">
            <v>10.8</v>
          </cell>
          <cell r="G16">
            <v>21.3</v>
          </cell>
          <cell r="H16">
            <v>12</v>
          </cell>
          <cell r="J16">
            <v>10</v>
          </cell>
          <cell r="K16">
            <v>3</v>
          </cell>
          <cell r="M16">
            <v>25</v>
          </cell>
          <cell r="N16">
            <v>25</v>
          </cell>
          <cell r="P16">
            <v>46</v>
          </cell>
          <cell r="R16" t="str">
            <v>D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7.5</v>
          </cell>
          <cell r="E17">
            <v>4.2</v>
          </cell>
          <cell r="F17">
            <v>9.5</v>
          </cell>
          <cell r="G17">
            <v>21.2</v>
          </cell>
          <cell r="H17">
            <v>19</v>
          </cell>
          <cell r="I17">
            <v>15</v>
          </cell>
          <cell r="K17">
            <v>12</v>
          </cell>
          <cell r="M17">
            <v>46</v>
          </cell>
          <cell r="N17">
            <v>46</v>
          </cell>
          <cell r="P17">
            <v>67</v>
          </cell>
          <cell r="R17" t="str">
            <v>B</v>
          </cell>
        </row>
        <row r="18">
          <cell r="B18" t="str">
            <v>E022-01-0698/2017</v>
          </cell>
          <cell r="C18" t="str">
            <v>MURIUKI SIMON MWANGI</v>
          </cell>
          <cell r="D18">
            <v>6.7</v>
          </cell>
          <cell r="E18">
            <v>3.8</v>
          </cell>
          <cell r="F18">
            <v>9.5</v>
          </cell>
          <cell r="G18">
            <v>20</v>
          </cell>
          <cell r="H18">
            <v>13</v>
          </cell>
          <cell r="I18">
            <v>11</v>
          </cell>
          <cell r="K18">
            <v>1</v>
          </cell>
          <cell r="M18">
            <v>25</v>
          </cell>
          <cell r="N18">
            <v>25</v>
          </cell>
          <cell r="P18">
            <v>45</v>
          </cell>
          <cell r="R18" t="str">
            <v>D</v>
          </cell>
        </row>
        <row r="19">
          <cell r="B19" t="str">
            <v>E022-01-0699/2017</v>
          </cell>
          <cell r="C19" t="str">
            <v>CANIA EDWIN MUGWERU</v>
          </cell>
          <cell r="D19" t="str">
            <v/>
          </cell>
          <cell r="E19" t="str">
            <v/>
          </cell>
          <cell r="F19" t="str">
            <v>-</v>
          </cell>
          <cell r="G19" t="str">
            <v>-</v>
          </cell>
          <cell r="M19" t="str">
            <v/>
          </cell>
          <cell r="N19" t="str">
            <v>-</v>
          </cell>
          <cell r="P19" t="str">
            <v>-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5.7</v>
          </cell>
          <cell r="E20">
            <v>3.8</v>
          </cell>
          <cell r="F20">
            <v>9.8000000000000007</v>
          </cell>
          <cell r="G20">
            <v>19.3</v>
          </cell>
          <cell r="H20">
            <v>21</v>
          </cell>
          <cell r="I20">
            <v>17</v>
          </cell>
          <cell r="K20">
            <v>13</v>
          </cell>
          <cell r="M20">
            <v>51</v>
          </cell>
          <cell r="N20">
            <v>51</v>
          </cell>
          <cell r="P20">
            <v>70</v>
          </cell>
          <cell r="R20" t="str">
            <v>A</v>
          </cell>
        </row>
        <row r="21">
          <cell r="B21" t="str">
            <v>E022-01-0701/2017</v>
          </cell>
          <cell r="C21" t="str">
            <v>MWANGI FRANCIS KAHUHO</v>
          </cell>
          <cell r="D21">
            <v>7</v>
          </cell>
          <cell r="E21">
            <v>4.2</v>
          </cell>
          <cell r="F21">
            <v>10.5</v>
          </cell>
          <cell r="G21">
            <v>21.7</v>
          </cell>
          <cell r="H21">
            <v>23</v>
          </cell>
          <cell r="I21">
            <v>10</v>
          </cell>
          <cell r="M21">
            <v>33</v>
          </cell>
          <cell r="N21">
            <v>33</v>
          </cell>
          <cell r="P21">
            <v>55</v>
          </cell>
          <cell r="R21" t="str">
            <v>C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6.3</v>
          </cell>
          <cell r="E23">
            <v>3.7</v>
          </cell>
          <cell r="F23">
            <v>9.3000000000000007</v>
          </cell>
          <cell r="G23">
            <v>19.3</v>
          </cell>
          <cell r="H23">
            <v>20</v>
          </cell>
          <cell r="J23">
            <v>8</v>
          </cell>
          <cell r="L23">
            <v>1</v>
          </cell>
          <cell r="M23">
            <v>29</v>
          </cell>
          <cell r="N23">
            <v>29</v>
          </cell>
          <cell r="P23">
            <v>48</v>
          </cell>
          <cell r="R23" t="str">
            <v>D</v>
          </cell>
        </row>
        <row r="24">
          <cell r="B24" t="str">
            <v>E022-01-0704/2017</v>
          </cell>
          <cell r="C24" t="str">
            <v>KARIUKI AMOS KIMITI</v>
          </cell>
          <cell r="D24">
            <v>6.2</v>
          </cell>
          <cell r="E24">
            <v>3.7</v>
          </cell>
          <cell r="F24">
            <v>9.8000000000000007</v>
          </cell>
          <cell r="G24">
            <v>19.7</v>
          </cell>
          <cell r="H24">
            <v>14</v>
          </cell>
          <cell r="I24">
            <v>11</v>
          </cell>
          <cell r="K24">
            <v>7</v>
          </cell>
          <cell r="M24">
            <v>32</v>
          </cell>
          <cell r="N24">
            <v>32</v>
          </cell>
          <cell r="P24">
            <v>52</v>
          </cell>
          <cell r="R24" t="str">
            <v>C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7.5</v>
          </cell>
          <cell r="E25">
            <v>4</v>
          </cell>
          <cell r="F25">
            <v>9.3000000000000007</v>
          </cell>
          <cell r="G25">
            <v>20.8</v>
          </cell>
          <cell r="H25">
            <v>25</v>
          </cell>
          <cell r="I25">
            <v>16</v>
          </cell>
          <cell r="L25">
            <v>7</v>
          </cell>
          <cell r="M25">
            <v>48</v>
          </cell>
          <cell r="N25">
            <v>48</v>
          </cell>
          <cell r="P25">
            <v>69</v>
          </cell>
          <cell r="R25" t="str">
            <v>B</v>
          </cell>
        </row>
        <row r="26">
          <cell r="B26" t="str">
            <v>E022-01-0706/2017</v>
          </cell>
          <cell r="C26" t="str">
            <v>KARIUKI MOUREEN NJOKI</v>
          </cell>
          <cell r="D26">
            <v>7.3</v>
          </cell>
          <cell r="E26">
            <v>3.3</v>
          </cell>
          <cell r="F26">
            <v>8.8000000000000007</v>
          </cell>
          <cell r="G26">
            <v>19.399999999999999</v>
          </cell>
          <cell r="H26">
            <v>26</v>
          </cell>
          <cell r="I26">
            <v>15</v>
          </cell>
          <cell r="K26">
            <v>6</v>
          </cell>
          <cell r="M26">
            <v>47</v>
          </cell>
          <cell r="N26">
            <v>47</v>
          </cell>
          <cell r="P26">
            <v>66</v>
          </cell>
          <cell r="R26" t="str">
            <v>B</v>
          </cell>
        </row>
        <row r="27">
          <cell r="B27" t="str">
            <v>E022-01-0707/2017</v>
          </cell>
          <cell r="C27" t="str">
            <v>GITHU SOLOMON MUHUNYO</v>
          </cell>
          <cell r="D27">
            <v>6</v>
          </cell>
          <cell r="E27">
            <v>4.5</v>
          </cell>
          <cell r="F27">
            <v>9.3000000000000007</v>
          </cell>
          <cell r="G27">
            <v>19.8</v>
          </cell>
          <cell r="H27">
            <v>16</v>
          </cell>
          <cell r="I27">
            <v>14</v>
          </cell>
          <cell r="K27">
            <v>2</v>
          </cell>
          <cell r="M27">
            <v>32</v>
          </cell>
          <cell r="N27">
            <v>32</v>
          </cell>
          <cell r="P27">
            <v>52</v>
          </cell>
          <cell r="R27" t="str">
            <v>C</v>
          </cell>
        </row>
        <row r="28">
          <cell r="B28" t="str">
            <v>E022-01-0708/2017</v>
          </cell>
          <cell r="C28" t="str">
            <v>MUKUHA MISHECK GITHONGO</v>
          </cell>
          <cell r="D28" t="str">
            <v/>
          </cell>
          <cell r="E28" t="str">
            <v/>
          </cell>
          <cell r="F28" t="str">
            <v>-</v>
          </cell>
          <cell r="G28" t="str">
            <v>-</v>
          </cell>
          <cell r="M28" t="str">
            <v/>
          </cell>
          <cell r="N28" t="str">
            <v>-</v>
          </cell>
          <cell r="P28" t="str">
            <v>-</v>
          </cell>
          <cell r="R28" t="str">
            <v>-</v>
          </cell>
        </row>
        <row r="29">
          <cell r="B29" t="str">
            <v>E022-01-0709/2017</v>
          </cell>
          <cell r="C29" t="str">
            <v>GACHII EPHANTUS KARIUKI</v>
          </cell>
          <cell r="D29">
            <v>6.3</v>
          </cell>
          <cell r="E29">
            <v>3.5</v>
          </cell>
          <cell r="F29">
            <v>8.5</v>
          </cell>
          <cell r="G29">
            <v>18.3</v>
          </cell>
          <cell r="H29">
            <v>19</v>
          </cell>
          <cell r="I29">
            <v>15</v>
          </cell>
          <cell r="K29">
            <v>3</v>
          </cell>
          <cell r="M29">
            <v>37</v>
          </cell>
          <cell r="N29">
            <v>37</v>
          </cell>
          <cell r="P29">
            <v>55</v>
          </cell>
          <cell r="R29" t="str">
            <v>C</v>
          </cell>
        </row>
        <row r="30">
          <cell r="B30" t="str">
            <v>E022-01-0710/2017</v>
          </cell>
          <cell r="C30" t="str">
            <v>RIKA CHARLES KARIBU</v>
          </cell>
          <cell r="D30">
            <v>6.5</v>
          </cell>
          <cell r="E30">
            <v>4.5</v>
          </cell>
          <cell r="F30">
            <v>9.3000000000000007</v>
          </cell>
          <cell r="G30">
            <v>20.3</v>
          </cell>
          <cell r="H30">
            <v>19</v>
          </cell>
          <cell r="I30">
            <v>11</v>
          </cell>
          <cell r="J30">
            <v>0</v>
          </cell>
          <cell r="M30">
            <v>30</v>
          </cell>
          <cell r="N30">
            <v>30</v>
          </cell>
          <cell r="P30">
            <v>50</v>
          </cell>
          <cell r="R30" t="str">
            <v>C</v>
          </cell>
        </row>
        <row r="31">
          <cell r="B31" t="str">
            <v>E022-01-0711/2017</v>
          </cell>
          <cell r="C31" t="str">
            <v>KIGAMBA SIMON MURAYA</v>
          </cell>
          <cell r="D31">
            <v>7.5</v>
          </cell>
          <cell r="E31">
            <v>3.8</v>
          </cell>
          <cell r="F31">
            <v>10</v>
          </cell>
          <cell r="G31">
            <v>21.3</v>
          </cell>
          <cell r="H31">
            <v>18</v>
          </cell>
          <cell r="J31">
            <v>14</v>
          </cell>
          <cell r="K31">
            <v>11</v>
          </cell>
          <cell r="M31">
            <v>43</v>
          </cell>
          <cell r="N31">
            <v>43</v>
          </cell>
          <cell r="P31">
            <v>64</v>
          </cell>
          <cell r="R31" t="str">
            <v>B</v>
          </cell>
        </row>
        <row r="32">
          <cell r="B32" t="str">
            <v>E022-01-0712/2017</v>
          </cell>
          <cell r="C32" t="str">
            <v>KARIUKI JACKLINE MUMBI</v>
          </cell>
          <cell r="D32">
            <v>7</v>
          </cell>
          <cell r="E32">
            <v>3.3</v>
          </cell>
          <cell r="F32">
            <v>8.8000000000000007</v>
          </cell>
          <cell r="G32">
            <v>19.100000000000001</v>
          </cell>
          <cell r="H32">
            <v>4</v>
          </cell>
          <cell r="I32">
            <v>16</v>
          </cell>
          <cell r="K32">
            <v>13</v>
          </cell>
          <cell r="M32">
            <v>33</v>
          </cell>
          <cell r="N32">
            <v>33</v>
          </cell>
          <cell r="P32">
            <v>52</v>
          </cell>
          <cell r="R32" t="str">
            <v>C</v>
          </cell>
        </row>
        <row r="33">
          <cell r="B33" t="str">
            <v>E022-01-0713/2017</v>
          </cell>
          <cell r="C33" t="str">
            <v>KAHIGA RIMI LEMMY</v>
          </cell>
          <cell r="D33">
            <v>6.7</v>
          </cell>
          <cell r="E33">
            <v>3.3</v>
          </cell>
          <cell r="F33">
            <v>9</v>
          </cell>
          <cell r="G33">
            <v>19</v>
          </cell>
          <cell r="H33">
            <v>11</v>
          </cell>
          <cell r="J33">
            <v>18</v>
          </cell>
          <cell r="K33">
            <v>13</v>
          </cell>
          <cell r="M33">
            <v>42</v>
          </cell>
          <cell r="N33">
            <v>42</v>
          </cell>
          <cell r="P33">
            <v>61</v>
          </cell>
          <cell r="R33" t="str">
            <v>B</v>
          </cell>
        </row>
        <row r="34">
          <cell r="B34" t="str">
            <v>E022-01-0714/2017</v>
          </cell>
          <cell r="C34" t="str">
            <v>MUNEENI INNOCENT MUIMI</v>
          </cell>
          <cell r="D34">
            <v>7.5</v>
          </cell>
          <cell r="E34">
            <v>4.5</v>
          </cell>
          <cell r="F34">
            <v>10.3</v>
          </cell>
          <cell r="G34">
            <v>22.3</v>
          </cell>
          <cell r="H34">
            <v>18</v>
          </cell>
          <cell r="J34">
            <v>15</v>
          </cell>
          <cell r="K34">
            <v>1</v>
          </cell>
          <cell r="M34">
            <v>34</v>
          </cell>
          <cell r="N34">
            <v>34</v>
          </cell>
          <cell r="P34">
            <v>56</v>
          </cell>
          <cell r="R34" t="str">
            <v>C</v>
          </cell>
        </row>
        <row r="35">
          <cell r="B35" t="str">
            <v>E022-01-0715/2017</v>
          </cell>
          <cell r="C35" t="str">
            <v>MULYUNGI C MWENDWA</v>
          </cell>
          <cell r="D35">
            <v>6.3</v>
          </cell>
          <cell r="E35">
            <v>3.3</v>
          </cell>
          <cell r="F35">
            <v>9.5</v>
          </cell>
          <cell r="G35">
            <v>19.100000000000001</v>
          </cell>
          <cell r="H35">
            <v>9</v>
          </cell>
          <cell r="I35">
            <v>15</v>
          </cell>
          <cell r="K35">
            <v>4</v>
          </cell>
          <cell r="M35">
            <v>28</v>
          </cell>
          <cell r="N35">
            <v>28</v>
          </cell>
          <cell r="P35">
            <v>47</v>
          </cell>
          <cell r="R35" t="str">
            <v>D</v>
          </cell>
        </row>
        <row r="36">
          <cell r="B36" t="str">
            <v>E022-01-0716/2017</v>
          </cell>
          <cell r="C36" t="str">
            <v>KANGOTI DENIS KARIUKI</v>
          </cell>
          <cell r="D36">
            <v>6.5</v>
          </cell>
          <cell r="E36">
            <v>4.2</v>
          </cell>
          <cell r="F36">
            <v>8.5</v>
          </cell>
          <cell r="G36">
            <v>19.2</v>
          </cell>
          <cell r="H36">
            <v>21</v>
          </cell>
          <cell r="J36">
            <v>10</v>
          </cell>
          <cell r="K36">
            <v>6</v>
          </cell>
          <cell r="M36">
            <v>37</v>
          </cell>
          <cell r="N36">
            <v>37</v>
          </cell>
          <cell r="P36">
            <v>56</v>
          </cell>
          <cell r="R36" t="str">
            <v>C</v>
          </cell>
        </row>
        <row r="37">
          <cell r="B37" t="str">
            <v>E022-01-0717/2017</v>
          </cell>
          <cell r="C37" t="str">
            <v>BRIAN MWIRIGI</v>
          </cell>
          <cell r="D37">
            <v>6.7</v>
          </cell>
          <cell r="E37">
            <v>4.2</v>
          </cell>
          <cell r="F37">
            <v>10</v>
          </cell>
          <cell r="G37">
            <v>20.9</v>
          </cell>
          <cell r="H37">
            <v>10</v>
          </cell>
          <cell r="I37">
            <v>19</v>
          </cell>
          <cell r="K37">
            <v>7</v>
          </cell>
          <cell r="M37">
            <v>36</v>
          </cell>
          <cell r="N37">
            <v>36</v>
          </cell>
          <cell r="P37">
            <v>57</v>
          </cell>
          <cell r="R37" t="str">
            <v>C</v>
          </cell>
        </row>
        <row r="38">
          <cell r="B38" t="str">
            <v>E022-01-0718/2017</v>
          </cell>
          <cell r="C38" t="str">
            <v>KABURU MURETI JAMES</v>
          </cell>
          <cell r="D38">
            <v>6.8</v>
          </cell>
          <cell r="E38">
            <v>4</v>
          </cell>
          <cell r="F38">
            <v>9.8000000000000007</v>
          </cell>
          <cell r="G38">
            <v>20.6</v>
          </cell>
          <cell r="H38">
            <v>19</v>
          </cell>
          <cell r="I38">
            <v>18</v>
          </cell>
          <cell r="K38">
            <v>7</v>
          </cell>
          <cell r="M38">
            <v>44</v>
          </cell>
          <cell r="N38">
            <v>44</v>
          </cell>
          <cell r="P38">
            <v>65</v>
          </cell>
          <cell r="R38" t="str">
            <v>B</v>
          </cell>
        </row>
        <row r="39">
          <cell r="B39" t="str">
            <v>E022-01-0719/2017</v>
          </cell>
          <cell r="C39" t="str">
            <v>MUGUNA TONY</v>
          </cell>
          <cell r="D39">
            <v>5.3</v>
          </cell>
          <cell r="E39">
            <v>3.7</v>
          </cell>
          <cell r="F39">
            <v>9</v>
          </cell>
          <cell r="G39">
            <v>18</v>
          </cell>
          <cell r="H39">
            <v>24</v>
          </cell>
          <cell r="J39">
            <v>15</v>
          </cell>
          <cell r="L39">
            <v>18</v>
          </cell>
          <cell r="M39">
            <v>57</v>
          </cell>
          <cell r="N39">
            <v>57</v>
          </cell>
          <cell r="P39">
            <v>75</v>
          </cell>
          <cell r="R39" t="str">
            <v>A</v>
          </cell>
        </row>
        <row r="40">
          <cell r="B40" t="str">
            <v>E022-01-0720/2017</v>
          </cell>
          <cell r="C40" t="str">
            <v>IAN W OWOUR</v>
          </cell>
          <cell r="D40">
            <v>7</v>
          </cell>
          <cell r="E40">
            <v>3.8</v>
          </cell>
          <cell r="F40">
            <v>8.8000000000000007</v>
          </cell>
          <cell r="G40">
            <v>19.600000000000001</v>
          </cell>
          <cell r="H40">
            <v>24</v>
          </cell>
          <cell r="J40">
            <v>13</v>
          </cell>
          <cell r="K40">
            <v>0</v>
          </cell>
          <cell r="M40">
            <v>37</v>
          </cell>
          <cell r="N40">
            <v>37</v>
          </cell>
          <cell r="P40">
            <v>57</v>
          </cell>
          <cell r="R40" t="str">
            <v>C</v>
          </cell>
        </row>
        <row r="41">
          <cell r="B41" t="str">
            <v>E022-01-0721/2017</v>
          </cell>
          <cell r="C41" t="str">
            <v>MAGAJU BRIAN MURIMI</v>
          </cell>
          <cell r="D41">
            <v>6.7</v>
          </cell>
          <cell r="E41">
            <v>4.3</v>
          </cell>
          <cell r="F41">
            <v>10</v>
          </cell>
          <cell r="G41">
            <v>21</v>
          </cell>
          <cell r="H41">
            <v>9</v>
          </cell>
          <cell r="J41">
            <v>11</v>
          </cell>
          <cell r="K41">
            <v>2</v>
          </cell>
          <cell r="M41">
            <v>22</v>
          </cell>
          <cell r="N41">
            <v>22</v>
          </cell>
          <cell r="P41">
            <v>43</v>
          </cell>
          <cell r="R41" t="str">
            <v>D</v>
          </cell>
        </row>
        <row r="42">
          <cell r="B42" t="str">
            <v>E022-01-0722/2017</v>
          </cell>
          <cell r="C42" t="str">
            <v>MAWIRA HUMPHREY</v>
          </cell>
          <cell r="D42">
            <v>6.5</v>
          </cell>
          <cell r="E42">
            <v>4.3</v>
          </cell>
          <cell r="F42">
            <v>9</v>
          </cell>
          <cell r="G42">
            <v>19.8</v>
          </cell>
          <cell r="H42">
            <v>15</v>
          </cell>
          <cell r="J42">
            <v>10</v>
          </cell>
          <cell r="K42">
            <v>4</v>
          </cell>
          <cell r="M42">
            <v>29</v>
          </cell>
          <cell r="N42">
            <v>29</v>
          </cell>
          <cell r="P42">
            <v>49</v>
          </cell>
          <cell r="R42" t="str">
            <v>D</v>
          </cell>
        </row>
        <row r="43">
          <cell r="B43" t="str">
            <v>E022-01-0723/2017</v>
          </cell>
          <cell r="C43" t="str">
            <v>WERU ISAAC MWANGI</v>
          </cell>
          <cell r="D43">
            <v>7.5</v>
          </cell>
          <cell r="E43">
            <v>3.3</v>
          </cell>
          <cell r="F43">
            <v>9.5</v>
          </cell>
          <cell r="G43">
            <v>20.3</v>
          </cell>
          <cell r="H43">
            <v>21</v>
          </cell>
          <cell r="I43">
            <v>5</v>
          </cell>
          <cell r="L43">
            <v>7</v>
          </cell>
          <cell r="M43">
            <v>33</v>
          </cell>
          <cell r="N43">
            <v>33</v>
          </cell>
          <cell r="P43">
            <v>53</v>
          </cell>
          <cell r="R43" t="str">
            <v>C</v>
          </cell>
        </row>
        <row r="44">
          <cell r="B44" t="str">
            <v>E022-01-0724/2017</v>
          </cell>
          <cell r="C44" t="str">
            <v>KIMANI FAITH WANJIKU</v>
          </cell>
          <cell r="D44">
            <v>7.7</v>
          </cell>
          <cell r="E44">
            <v>3.8</v>
          </cell>
          <cell r="F44">
            <v>8.8000000000000007</v>
          </cell>
          <cell r="G44">
            <v>20.3</v>
          </cell>
          <cell r="H44">
            <v>22</v>
          </cell>
          <cell r="I44">
            <v>16</v>
          </cell>
          <cell r="K44">
            <v>2</v>
          </cell>
          <cell r="M44">
            <v>40</v>
          </cell>
          <cell r="N44">
            <v>40</v>
          </cell>
          <cell r="P44">
            <v>60</v>
          </cell>
          <cell r="R44" t="str">
            <v>B</v>
          </cell>
        </row>
        <row r="45">
          <cell r="B45" t="str">
            <v>E022-01-0725/2017</v>
          </cell>
          <cell r="C45" t="str">
            <v>MURIUKI KELVIN MUGO</v>
          </cell>
          <cell r="D45">
            <v>6.7</v>
          </cell>
          <cell r="E45">
            <v>4.3</v>
          </cell>
          <cell r="F45">
            <v>10</v>
          </cell>
          <cell r="G45">
            <v>21</v>
          </cell>
          <cell r="H45">
            <v>20</v>
          </cell>
          <cell r="J45">
            <v>14</v>
          </cell>
          <cell r="K45">
            <v>4</v>
          </cell>
          <cell r="M45">
            <v>38</v>
          </cell>
          <cell r="N45">
            <v>38</v>
          </cell>
          <cell r="P45">
            <v>59</v>
          </cell>
          <cell r="R45" t="str">
            <v>C</v>
          </cell>
        </row>
        <row r="46">
          <cell r="B46" t="str">
            <v>E022-01-0726/2017</v>
          </cell>
          <cell r="C46" t="str">
            <v>MWONDI ISAAC VENANT</v>
          </cell>
          <cell r="D46">
            <v>6.5</v>
          </cell>
          <cell r="E46">
            <v>3.3</v>
          </cell>
          <cell r="F46">
            <v>9.3000000000000007</v>
          </cell>
          <cell r="G46">
            <v>19.100000000000001</v>
          </cell>
          <cell r="H46">
            <v>12</v>
          </cell>
          <cell r="I46">
            <v>16</v>
          </cell>
          <cell r="K46">
            <v>7</v>
          </cell>
          <cell r="M46">
            <v>35</v>
          </cell>
          <cell r="N46">
            <v>35</v>
          </cell>
          <cell r="P46">
            <v>54</v>
          </cell>
          <cell r="R46" t="str">
            <v>C</v>
          </cell>
        </row>
        <row r="47">
          <cell r="B47" t="str">
            <v>E022-01-0727/2017</v>
          </cell>
          <cell r="C47" t="str">
            <v>NASIKE  JOANNA  OLUOCH</v>
          </cell>
          <cell r="D47">
            <v>6.2</v>
          </cell>
          <cell r="E47">
            <v>4.5</v>
          </cell>
          <cell r="F47">
            <v>10</v>
          </cell>
          <cell r="G47">
            <v>20.7</v>
          </cell>
          <cell r="H47">
            <v>26</v>
          </cell>
          <cell r="I47">
            <v>15</v>
          </cell>
          <cell r="M47">
            <v>41</v>
          </cell>
          <cell r="N47">
            <v>41</v>
          </cell>
          <cell r="P47">
            <v>62</v>
          </cell>
          <cell r="R47" t="str">
            <v>B</v>
          </cell>
        </row>
        <row r="48">
          <cell r="B48" t="str">
            <v>E022-01-0728/2017</v>
          </cell>
          <cell r="C48" t="str">
            <v>WARAGA G KAMAU</v>
          </cell>
          <cell r="D48">
            <v>6.8</v>
          </cell>
          <cell r="E48">
            <v>4.5</v>
          </cell>
          <cell r="F48">
            <v>10</v>
          </cell>
          <cell r="G48">
            <v>21.3</v>
          </cell>
          <cell r="H48">
            <v>19</v>
          </cell>
          <cell r="K48">
            <v>3</v>
          </cell>
          <cell r="L48">
            <v>6</v>
          </cell>
          <cell r="M48">
            <v>28</v>
          </cell>
          <cell r="N48">
            <v>28</v>
          </cell>
          <cell r="P48">
            <v>49</v>
          </cell>
          <cell r="R48" t="str">
            <v>D</v>
          </cell>
        </row>
        <row r="49">
          <cell r="B49" t="str">
            <v>E022-01-0729/2017</v>
          </cell>
          <cell r="C49" t="str">
            <v>MUREI ELIAS KIPLAGAT</v>
          </cell>
          <cell r="D49">
            <v>7.2</v>
          </cell>
          <cell r="E49">
            <v>4.5</v>
          </cell>
          <cell r="F49">
            <v>10.5</v>
          </cell>
          <cell r="G49">
            <v>22.2</v>
          </cell>
          <cell r="H49">
            <v>21</v>
          </cell>
          <cell r="I49">
            <v>6</v>
          </cell>
          <cell r="L49">
            <v>17</v>
          </cell>
          <cell r="M49">
            <v>44</v>
          </cell>
          <cell r="N49">
            <v>44</v>
          </cell>
          <cell r="P49">
            <v>66</v>
          </cell>
          <cell r="R49" t="str">
            <v>B</v>
          </cell>
        </row>
        <row r="50">
          <cell r="B50" t="str">
            <v>E022-01-0730/2017</v>
          </cell>
          <cell r="C50" t="str">
            <v>MAKUMBA OSCAR MOMANYI</v>
          </cell>
          <cell r="D50">
            <v>6.3</v>
          </cell>
          <cell r="E50">
            <v>3.8</v>
          </cell>
          <cell r="F50">
            <v>9</v>
          </cell>
          <cell r="G50">
            <v>19.100000000000001</v>
          </cell>
          <cell r="H50">
            <v>14</v>
          </cell>
          <cell r="J50">
            <v>15</v>
          </cell>
          <cell r="K50">
            <v>5</v>
          </cell>
          <cell r="M50">
            <v>34</v>
          </cell>
          <cell r="N50">
            <v>34</v>
          </cell>
          <cell r="P50">
            <v>53</v>
          </cell>
          <cell r="R50" t="str">
            <v>C</v>
          </cell>
        </row>
        <row r="51">
          <cell r="B51" t="str">
            <v>E022-01-0731/2017</v>
          </cell>
          <cell r="C51" t="str">
            <v>WANJALA H MIKE</v>
          </cell>
          <cell r="D51">
            <v>6.5</v>
          </cell>
          <cell r="E51">
            <v>3.5</v>
          </cell>
          <cell r="F51">
            <v>9.8000000000000007</v>
          </cell>
          <cell r="G51">
            <v>19.8</v>
          </cell>
          <cell r="H51">
            <v>29</v>
          </cell>
          <cell r="J51">
            <v>18</v>
          </cell>
          <cell r="L51">
            <v>10</v>
          </cell>
          <cell r="M51">
            <v>57</v>
          </cell>
          <cell r="N51">
            <v>57</v>
          </cell>
          <cell r="P51">
            <v>77</v>
          </cell>
          <cell r="R51" t="str">
            <v>A</v>
          </cell>
        </row>
        <row r="52">
          <cell r="B52" t="str">
            <v>E022-01-0732/2017</v>
          </cell>
          <cell r="C52" t="str">
            <v>KIPNGENOH KENNEDY BETT</v>
          </cell>
          <cell r="D52">
            <v>6</v>
          </cell>
          <cell r="E52">
            <v>3.3</v>
          </cell>
          <cell r="F52">
            <v>9.3000000000000007</v>
          </cell>
          <cell r="G52">
            <v>18.600000000000001</v>
          </cell>
          <cell r="H52">
            <v>15</v>
          </cell>
          <cell r="J52">
            <v>19</v>
          </cell>
          <cell r="L52">
            <v>10</v>
          </cell>
          <cell r="M52">
            <v>44</v>
          </cell>
          <cell r="N52">
            <v>44</v>
          </cell>
          <cell r="P52">
            <v>63</v>
          </cell>
          <cell r="R52" t="str">
            <v>B</v>
          </cell>
        </row>
        <row r="53">
          <cell r="B53" t="str">
            <v>E022-01-0733/2017</v>
          </cell>
          <cell r="C53" t="str">
            <v>KIBET KELVIN</v>
          </cell>
          <cell r="D53">
            <v>7</v>
          </cell>
          <cell r="E53">
            <v>4</v>
          </cell>
          <cell r="F53">
            <v>10</v>
          </cell>
          <cell r="G53">
            <v>21</v>
          </cell>
          <cell r="H53">
            <v>18</v>
          </cell>
          <cell r="I53">
            <v>11</v>
          </cell>
          <cell r="M53">
            <v>29</v>
          </cell>
          <cell r="N53">
            <v>29</v>
          </cell>
          <cell r="P53">
            <v>50</v>
          </cell>
          <cell r="R53" t="str">
            <v>C</v>
          </cell>
        </row>
        <row r="54">
          <cell r="B54" t="str">
            <v>E022-01-0734/2017</v>
          </cell>
          <cell r="C54" t="str">
            <v>NELLY CHEPTOO</v>
          </cell>
          <cell r="D54">
            <v>7.2</v>
          </cell>
          <cell r="E54">
            <v>4.5</v>
          </cell>
          <cell r="F54">
            <v>9.5</v>
          </cell>
          <cell r="G54">
            <v>21.2</v>
          </cell>
          <cell r="H54">
            <v>19</v>
          </cell>
          <cell r="I54">
            <v>11</v>
          </cell>
          <cell r="K54">
            <v>3</v>
          </cell>
          <cell r="M54">
            <v>33</v>
          </cell>
          <cell r="N54">
            <v>33</v>
          </cell>
          <cell r="P54">
            <v>54</v>
          </cell>
          <cell r="R54" t="str">
            <v>C</v>
          </cell>
        </row>
        <row r="55">
          <cell r="B55" t="str">
            <v>E022-01-0735/2017</v>
          </cell>
          <cell r="C55" t="str">
            <v>NZAU AUDREY NZILANI</v>
          </cell>
          <cell r="D55">
            <v>6</v>
          </cell>
          <cell r="E55">
            <v>4.3</v>
          </cell>
          <cell r="F55">
            <v>8.5</v>
          </cell>
          <cell r="G55">
            <v>18.8</v>
          </cell>
          <cell r="H55">
            <v>25</v>
          </cell>
          <cell r="J55">
            <v>17</v>
          </cell>
          <cell r="K55">
            <v>18</v>
          </cell>
          <cell r="M55">
            <v>60</v>
          </cell>
          <cell r="N55">
            <v>60</v>
          </cell>
          <cell r="P55">
            <v>79</v>
          </cell>
          <cell r="R55" t="str">
            <v>A</v>
          </cell>
        </row>
        <row r="56">
          <cell r="B56" t="str">
            <v>E022-01-0736/2017</v>
          </cell>
          <cell r="C56" t="str">
            <v>ESTHER WAMBANI</v>
          </cell>
          <cell r="D56" t="str">
            <v/>
          </cell>
          <cell r="E56" t="str">
            <v/>
          </cell>
          <cell r="F56" t="str">
            <v>-</v>
          </cell>
          <cell r="G56" t="str">
            <v>-</v>
          </cell>
          <cell r="M56" t="str">
            <v/>
          </cell>
          <cell r="N56" t="str">
            <v>-</v>
          </cell>
          <cell r="P56" t="str">
            <v>-</v>
          </cell>
          <cell r="R56" t="str">
            <v>-</v>
          </cell>
        </row>
        <row r="57">
          <cell r="B57" t="str">
            <v>E022-01-0737/2017</v>
          </cell>
          <cell r="C57" t="str">
            <v>ADEGU GLORIA VUHYA</v>
          </cell>
          <cell r="D57">
            <v>7.3</v>
          </cell>
          <cell r="E57">
            <v>3.7</v>
          </cell>
          <cell r="F57">
            <v>10</v>
          </cell>
          <cell r="G57">
            <v>21</v>
          </cell>
          <cell r="H57">
            <v>23</v>
          </cell>
          <cell r="I57">
            <v>16</v>
          </cell>
          <cell r="L57">
            <v>5</v>
          </cell>
          <cell r="M57">
            <v>44</v>
          </cell>
          <cell r="N57">
            <v>44</v>
          </cell>
          <cell r="P57">
            <v>65</v>
          </cell>
          <cell r="R57" t="str">
            <v>B</v>
          </cell>
        </row>
        <row r="58">
          <cell r="B58" t="str">
            <v>E022-01-0738/2017</v>
          </cell>
          <cell r="C58" t="str">
            <v>ROBERT KAMAU NJOROGE</v>
          </cell>
          <cell r="D58">
            <v>7.2</v>
          </cell>
          <cell r="E58">
            <v>3.5</v>
          </cell>
          <cell r="F58">
            <v>9.8000000000000007</v>
          </cell>
          <cell r="G58">
            <v>20.5</v>
          </cell>
          <cell r="H58">
            <v>22</v>
          </cell>
          <cell r="I58">
            <v>14</v>
          </cell>
          <cell r="K58">
            <v>4</v>
          </cell>
          <cell r="M58">
            <v>40</v>
          </cell>
          <cell r="N58">
            <v>40</v>
          </cell>
          <cell r="P58">
            <v>61</v>
          </cell>
          <cell r="R58" t="str">
            <v>B</v>
          </cell>
        </row>
        <row r="59">
          <cell r="B59" t="str">
            <v>E022-01-0739/2017</v>
          </cell>
          <cell r="C59" t="str">
            <v>WANJIRU GIDEON WARUI</v>
          </cell>
          <cell r="D59">
            <v>6.8</v>
          </cell>
          <cell r="E59">
            <v>3.5</v>
          </cell>
          <cell r="F59">
            <v>10</v>
          </cell>
          <cell r="G59">
            <v>20.3</v>
          </cell>
          <cell r="H59">
            <v>12</v>
          </cell>
          <cell r="I59">
            <v>14</v>
          </cell>
          <cell r="L59">
            <v>8</v>
          </cell>
          <cell r="M59">
            <v>34</v>
          </cell>
          <cell r="N59">
            <v>34</v>
          </cell>
          <cell r="P59">
            <v>54</v>
          </cell>
          <cell r="R59" t="str">
            <v>C</v>
          </cell>
        </row>
        <row r="60">
          <cell r="B60" t="str">
            <v>E022-01-0740/2017</v>
          </cell>
          <cell r="C60" t="str">
            <v>KARIUKI JOHN WACHIRA</v>
          </cell>
          <cell r="D60">
            <v>6</v>
          </cell>
          <cell r="E60">
            <v>4</v>
          </cell>
          <cell r="F60">
            <v>9.3000000000000007</v>
          </cell>
          <cell r="G60">
            <v>19.3</v>
          </cell>
          <cell r="H60">
            <v>19</v>
          </cell>
          <cell r="I60">
            <v>16</v>
          </cell>
          <cell r="L60">
            <v>9</v>
          </cell>
          <cell r="M60">
            <v>44</v>
          </cell>
          <cell r="N60">
            <v>44</v>
          </cell>
          <cell r="P60">
            <v>63</v>
          </cell>
          <cell r="R60" t="str">
            <v>B</v>
          </cell>
        </row>
        <row r="61">
          <cell r="B61" t="str">
            <v>E022-01-0741/2017</v>
          </cell>
          <cell r="C61" t="str">
            <v>KIPKOECH BENEDICT</v>
          </cell>
          <cell r="D61">
            <v>7.2</v>
          </cell>
          <cell r="E61">
            <v>4.5</v>
          </cell>
          <cell r="F61">
            <v>8.3000000000000007</v>
          </cell>
          <cell r="G61">
            <v>20</v>
          </cell>
          <cell r="H61">
            <v>14</v>
          </cell>
          <cell r="J61">
            <v>12</v>
          </cell>
          <cell r="L61">
            <v>9</v>
          </cell>
          <cell r="M61">
            <v>35</v>
          </cell>
          <cell r="N61">
            <v>35</v>
          </cell>
          <cell r="P61">
            <v>55</v>
          </cell>
          <cell r="R61" t="str">
            <v>C</v>
          </cell>
        </row>
        <row r="62">
          <cell r="B62" t="str">
            <v>E022-01-0742/2017</v>
          </cell>
          <cell r="C62" t="str">
            <v>NJERI SIMON MUIGAI</v>
          </cell>
          <cell r="D62">
            <v>6.2</v>
          </cell>
          <cell r="E62">
            <v>3.8</v>
          </cell>
          <cell r="F62">
            <v>9.3000000000000007</v>
          </cell>
          <cell r="G62">
            <v>19.3</v>
          </cell>
          <cell r="H62">
            <v>23</v>
          </cell>
          <cell r="J62">
            <v>4</v>
          </cell>
          <cell r="K62">
            <v>5</v>
          </cell>
          <cell r="M62">
            <v>32</v>
          </cell>
          <cell r="N62">
            <v>32</v>
          </cell>
          <cell r="P62">
            <v>51</v>
          </cell>
          <cell r="R62" t="str">
            <v>C</v>
          </cell>
        </row>
        <row r="63">
          <cell r="B63" t="str">
            <v>E022-01-0743/2017</v>
          </cell>
          <cell r="C63" t="str">
            <v>KIMUTAI EVANS</v>
          </cell>
          <cell r="D63">
            <v>6.5</v>
          </cell>
          <cell r="E63">
            <v>3.7</v>
          </cell>
          <cell r="F63">
            <v>9.5</v>
          </cell>
          <cell r="G63">
            <v>19.7</v>
          </cell>
          <cell r="H63">
            <v>23</v>
          </cell>
          <cell r="I63">
            <v>7</v>
          </cell>
          <cell r="J63">
            <v>13</v>
          </cell>
          <cell r="M63">
            <v>43</v>
          </cell>
          <cell r="N63">
            <v>43</v>
          </cell>
          <cell r="P63">
            <v>63</v>
          </cell>
          <cell r="R63" t="str">
            <v>B</v>
          </cell>
        </row>
        <row r="64">
          <cell r="B64" t="str">
            <v>E022-01-0744/2017</v>
          </cell>
          <cell r="C64" t="str">
            <v>KIPNGENO FELIX</v>
          </cell>
          <cell r="D64">
            <v>6.8</v>
          </cell>
          <cell r="E64">
            <v>3.5</v>
          </cell>
          <cell r="F64">
            <v>9.8000000000000007</v>
          </cell>
          <cell r="G64">
            <v>20.100000000000001</v>
          </cell>
          <cell r="H64">
            <v>21</v>
          </cell>
          <cell r="J64">
            <v>6</v>
          </cell>
          <cell r="L64">
            <v>12</v>
          </cell>
          <cell r="M64">
            <v>39</v>
          </cell>
          <cell r="N64">
            <v>39</v>
          </cell>
          <cell r="P64">
            <v>59</v>
          </cell>
          <cell r="R64" t="str">
            <v>C</v>
          </cell>
        </row>
        <row r="65">
          <cell r="B65" t="str">
            <v>E022-01-0745/2017</v>
          </cell>
          <cell r="C65" t="str">
            <v>CHEPNGETICH MERCY</v>
          </cell>
          <cell r="D65">
            <v>7.2</v>
          </cell>
          <cell r="E65">
            <v>4.2</v>
          </cell>
          <cell r="F65">
            <v>9.8000000000000007</v>
          </cell>
          <cell r="G65">
            <v>21.2</v>
          </cell>
          <cell r="H65">
            <v>25</v>
          </cell>
          <cell r="I65">
            <v>16</v>
          </cell>
          <cell r="L65">
            <v>3</v>
          </cell>
          <cell r="M65">
            <v>44</v>
          </cell>
          <cell r="N65">
            <v>44</v>
          </cell>
          <cell r="P65">
            <v>65</v>
          </cell>
          <cell r="R65" t="str">
            <v>B</v>
          </cell>
        </row>
        <row r="66">
          <cell r="B66" t="str">
            <v>E022-01-0746/2017</v>
          </cell>
          <cell r="C66" t="str">
            <v>MWANGI M WACHIRA</v>
          </cell>
          <cell r="D66">
            <v>6.5</v>
          </cell>
          <cell r="E66">
            <v>4.2</v>
          </cell>
          <cell r="F66">
            <v>9.3000000000000007</v>
          </cell>
          <cell r="G66">
            <v>20</v>
          </cell>
          <cell r="H66">
            <v>28</v>
          </cell>
          <cell r="J66">
            <v>13</v>
          </cell>
          <cell r="K66">
            <v>1</v>
          </cell>
          <cell r="M66">
            <v>42</v>
          </cell>
          <cell r="N66">
            <v>42</v>
          </cell>
          <cell r="P66">
            <v>62</v>
          </cell>
          <cell r="R66" t="str">
            <v>B</v>
          </cell>
        </row>
        <row r="67">
          <cell r="B67" t="str">
            <v>E022-01-0747/2017</v>
          </cell>
          <cell r="C67" t="str">
            <v>ONYUNA AGGREY OMONDI</v>
          </cell>
          <cell r="D67">
            <v>5.8</v>
          </cell>
          <cell r="E67">
            <v>3.7</v>
          </cell>
          <cell r="F67">
            <v>9.8000000000000007</v>
          </cell>
          <cell r="G67">
            <v>19.3</v>
          </cell>
          <cell r="H67">
            <v>27</v>
          </cell>
          <cell r="I67">
            <v>10</v>
          </cell>
          <cell r="L67">
            <v>6</v>
          </cell>
          <cell r="M67">
            <v>43</v>
          </cell>
          <cell r="N67">
            <v>43</v>
          </cell>
          <cell r="P67">
            <v>62</v>
          </cell>
          <cell r="R67" t="str">
            <v>B</v>
          </cell>
        </row>
        <row r="68">
          <cell r="B68" t="str">
            <v>E022-01-0748/2017</v>
          </cell>
          <cell r="C68" t="str">
            <v>SIMIYU M MICAH</v>
          </cell>
          <cell r="D68">
            <v>6.8</v>
          </cell>
          <cell r="E68">
            <v>4</v>
          </cell>
          <cell r="F68">
            <v>10</v>
          </cell>
          <cell r="G68">
            <v>20.8</v>
          </cell>
          <cell r="H68">
            <v>10</v>
          </cell>
          <cell r="I68">
            <v>15</v>
          </cell>
          <cell r="K68">
            <v>6</v>
          </cell>
          <cell r="M68">
            <v>31</v>
          </cell>
          <cell r="N68">
            <v>31</v>
          </cell>
          <cell r="P68">
            <v>52</v>
          </cell>
          <cell r="R68" t="str">
            <v>C</v>
          </cell>
        </row>
        <row r="69">
          <cell r="B69" t="str">
            <v>E022-01-0749/2017</v>
          </cell>
          <cell r="C69" t="str">
            <v>NAFULA FAITH</v>
          </cell>
          <cell r="D69">
            <v>7</v>
          </cell>
          <cell r="E69">
            <v>4.3</v>
          </cell>
          <cell r="F69">
            <v>9</v>
          </cell>
          <cell r="G69">
            <v>20.3</v>
          </cell>
          <cell r="H69">
            <v>23</v>
          </cell>
          <cell r="I69">
            <v>8</v>
          </cell>
          <cell r="J69">
            <v>14</v>
          </cell>
          <cell r="M69">
            <v>45</v>
          </cell>
          <cell r="N69">
            <v>45</v>
          </cell>
          <cell r="P69">
            <v>65</v>
          </cell>
          <cell r="R69" t="str">
            <v>B</v>
          </cell>
        </row>
        <row r="70">
          <cell r="B70" t="str">
            <v>E022-01-0750/2017</v>
          </cell>
          <cell r="C70" t="str">
            <v>LELAN KIPLIMO SAMMY</v>
          </cell>
          <cell r="D70">
            <v>6.2</v>
          </cell>
          <cell r="E70">
            <v>3.7</v>
          </cell>
          <cell r="F70">
            <v>9.5</v>
          </cell>
          <cell r="G70">
            <v>19.399999999999999</v>
          </cell>
          <cell r="H70">
            <v>9</v>
          </cell>
          <cell r="I70">
            <v>18</v>
          </cell>
          <cell r="K70">
            <v>1</v>
          </cell>
          <cell r="M70">
            <v>28</v>
          </cell>
          <cell r="N70">
            <v>28</v>
          </cell>
          <cell r="P70">
            <v>47</v>
          </cell>
          <cell r="R70" t="str">
            <v>D</v>
          </cell>
        </row>
        <row r="71">
          <cell r="B71" t="str">
            <v>E022-01-0751/2017</v>
          </cell>
          <cell r="C71" t="str">
            <v>NJUGUNA MARK MAINA</v>
          </cell>
          <cell r="D71">
            <v>6.5</v>
          </cell>
          <cell r="E71">
            <v>3.5</v>
          </cell>
          <cell r="F71">
            <v>10</v>
          </cell>
          <cell r="G71">
            <v>20</v>
          </cell>
          <cell r="H71">
            <v>5</v>
          </cell>
          <cell r="I71">
            <v>13</v>
          </cell>
          <cell r="J71">
            <v>0</v>
          </cell>
          <cell r="M71">
            <v>18</v>
          </cell>
          <cell r="N71">
            <v>18</v>
          </cell>
          <cell r="P71">
            <v>38</v>
          </cell>
          <cell r="R71" t="str">
            <v>FAIL</v>
          </cell>
        </row>
        <row r="72">
          <cell r="B72" t="str">
            <v>E022-01-0752/2017</v>
          </cell>
          <cell r="C72" t="str">
            <v>MOBAGI MORAA LORNA</v>
          </cell>
          <cell r="D72">
            <v>6.7</v>
          </cell>
          <cell r="E72">
            <v>3.3</v>
          </cell>
          <cell r="F72">
            <v>10</v>
          </cell>
          <cell r="G72">
            <v>20</v>
          </cell>
          <cell r="H72">
            <v>18</v>
          </cell>
          <cell r="I72">
            <v>18</v>
          </cell>
          <cell r="L72">
            <v>13</v>
          </cell>
          <cell r="M72">
            <v>49</v>
          </cell>
          <cell r="N72">
            <v>49</v>
          </cell>
          <cell r="P72">
            <v>69</v>
          </cell>
          <cell r="R72" t="str">
            <v>B</v>
          </cell>
        </row>
        <row r="73">
          <cell r="B73" t="str">
            <v>E022-01-0753/2017</v>
          </cell>
          <cell r="C73" t="str">
            <v>OMONDI ROWLAND ODUOR</v>
          </cell>
          <cell r="D73">
            <v>7.3</v>
          </cell>
          <cell r="E73">
            <v>4</v>
          </cell>
          <cell r="F73">
            <v>9.5</v>
          </cell>
          <cell r="G73">
            <v>20.8</v>
          </cell>
          <cell r="H73">
            <v>7</v>
          </cell>
          <cell r="I73">
            <v>9</v>
          </cell>
          <cell r="L73">
            <v>5</v>
          </cell>
          <cell r="M73">
            <v>21</v>
          </cell>
          <cell r="N73">
            <v>21</v>
          </cell>
          <cell r="P73">
            <v>42</v>
          </cell>
          <cell r="R73" t="str">
            <v>D</v>
          </cell>
        </row>
        <row r="74">
          <cell r="B74" t="str">
            <v>E022-01-0754/2017</v>
          </cell>
          <cell r="C74" t="str">
            <v>OCHIENG VINCENT OUMA</v>
          </cell>
          <cell r="D74">
            <v>6.5</v>
          </cell>
          <cell r="E74">
            <v>4</v>
          </cell>
          <cell r="F74">
            <v>9.5</v>
          </cell>
          <cell r="G74">
            <v>20</v>
          </cell>
          <cell r="H74">
            <v>18</v>
          </cell>
          <cell r="I74">
            <v>13</v>
          </cell>
          <cell r="K74">
            <v>2</v>
          </cell>
          <cell r="M74">
            <v>33</v>
          </cell>
          <cell r="N74">
            <v>33</v>
          </cell>
          <cell r="P74">
            <v>53</v>
          </cell>
          <cell r="R74" t="str">
            <v>C</v>
          </cell>
        </row>
        <row r="75">
          <cell r="B75" t="str">
            <v>E022-01-1542/2017</v>
          </cell>
          <cell r="C75" t="str">
            <v>EDWIN KAMAU MUTHIKE</v>
          </cell>
          <cell r="D75" t="str">
            <v/>
          </cell>
          <cell r="E75" t="str">
            <v/>
          </cell>
          <cell r="F75" t="str">
            <v>-</v>
          </cell>
          <cell r="G75" t="str">
            <v>-</v>
          </cell>
          <cell r="M75" t="str">
            <v/>
          </cell>
          <cell r="N75" t="str">
            <v>-</v>
          </cell>
          <cell r="P75" t="str">
            <v>-</v>
          </cell>
          <cell r="R75" t="str">
            <v>-</v>
          </cell>
        </row>
        <row r="76">
          <cell r="B76" t="str">
            <v>E022-01-1717/2017</v>
          </cell>
          <cell r="C76" t="str">
            <v>RII KENEDY GITIGI</v>
          </cell>
          <cell r="D76">
            <v>6.5</v>
          </cell>
          <cell r="E76">
            <v>3.3</v>
          </cell>
          <cell r="F76">
            <v>10.3</v>
          </cell>
          <cell r="G76">
            <v>20.100000000000001</v>
          </cell>
          <cell r="H76">
            <v>14</v>
          </cell>
          <cell r="I76">
            <v>5</v>
          </cell>
          <cell r="K76">
            <v>3</v>
          </cell>
          <cell r="M76">
            <v>22</v>
          </cell>
          <cell r="N76">
            <v>22</v>
          </cell>
          <cell r="P76">
            <v>42</v>
          </cell>
          <cell r="R76" t="str">
            <v>D</v>
          </cell>
        </row>
        <row r="77">
          <cell r="B77" t="str">
            <v>E022-01-1724/2017</v>
          </cell>
          <cell r="C77" t="str">
            <v>MOSES MUIGUA KARIUKI</v>
          </cell>
          <cell r="D77">
            <v>7.2</v>
          </cell>
          <cell r="E77">
            <v>3.8</v>
          </cell>
          <cell r="F77">
            <v>8.8000000000000007</v>
          </cell>
          <cell r="G77">
            <v>19.8</v>
          </cell>
          <cell r="H77">
            <v>24</v>
          </cell>
          <cell r="J77">
            <v>3</v>
          </cell>
          <cell r="M77">
            <v>27</v>
          </cell>
          <cell r="N77">
            <v>27</v>
          </cell>
          <cell r="P77">
            <v>47</v>
          </cell>
          <cell r="R77" t="str">
            <v>D</v>
          </cell>
        </row>
        <row r="78">
          <cell r="B78" t="str">
            <v>E022-01-1809/2016</v>
          </cell>
          <cell r="C78" t="str">
            <v>DERRICK LIVANZE KIDIGA</v>
          </cell>
          <cell r="G78" t="str">
            <v>-</v>
          </cell>
          <cell r="H78">
            <v>10</v>
          </cell>
          <cell r="I78">
            <v>14</v>
          </cell>
          <cell r="L78">
            <v>2</v>
          </cell>
          <cell r="M78">
            <v>26</v>
          </cell>
          <cell r="N78">
            <v>26</v>
          </cell>
          <cell r="P78" t="str">
            <v>26E</v>
          </cell>
          <cell r="R78" t="str">
            <v>-</v>
          </cell>
        </row>
        <row r="79">
          <cell r="B79" t="str">
            <v>E022-01-1791-2016</v>
          </cell>
          <cell r="C79" t="str">
            <v>KAMAU NDUNGU PAUL</v>
          </cell>
          <cell r="D79">
            <v>6.5</v>
          </cell>
          <cell r="E79">
            <v>3.5</v>
          </cell>
          <cell r="F79">
            <v>9.5</v>
          </cell>
          <cell r="G79">
            <v>19.5</v>
          </cell>
          <cell r="H79">
            <v>20</v>
          </cell>
          <cell r="I79">
            <v>16</v>
          </cell>
          <cell r="J79">
            <v>4</v>
          </cell>
          <cell r="M79">
            <v>40</v>
          </cell>
          <cell r="N79">
            <v>40</v>
          </cell>
          <cell r="P79">
            <v>60</v>
          </cell>
          <cell r="R79" t="str">
            <v>B</v>
          </cell>
        </row>
        <row r="80">
          <cell r="B80" t="str">
            <v>E022-01-2065/2016</v>
          </cell>
          <cell r="C80" t="str">
            <v>SAMUEL MAINA GATHOGO</v>
          </cell>
          <cell r="D80">
            <v>5.8</v>
          </cell>
          <cell r="E80">
            <v>3.5</v>
          </cell>
          <cell r="F80">
            <v>9.5</v>
          </cell>
          <cell r="G80">
            <v>18.8</v>
          </cell>
          <cell r="H80">
            <v>22</v>
          </cell>
          <cell r="I80">
            <v>10</v>
          </cell>
          <cell r="L80">
            <v>3</v>
          </cell>
          <cell r="M80">
            <v>35</v>
          </cell>
          <cell r="N80">
            <v>35</v>
          </cell>
          <cell r="P80">
            <v>54</v>
          </cell>
          <cell r="R80" t="str">
            <v>C</v>
          </cell>
        </row>
        <row r="81">
          <cell r="B81" t="str">
            <v>E022-01-2109/2016</v>
          </cell>
          <cell r="D81">
            <v>6</v>
          </cell>
          <cell r="E81">
            <v>3.5</v>
          </cell>
          <cell r="F81">
            <v>9</v>
          </cell>
          <cell r="G81">
            <v>18.5</v>
          </cell>
          <cell r="H81">
            <v>9</v>
          </cell>
          <cell r="I81">
            <v>8</v>
          </cell>
          <cell r="K81">
            <v>11</v>
          </cell>
          <cell r="M81">
            <v>28</v>
          </cell>
          <cell r="N81">
            <v>28</v>
          </cell>
          <cell r="P81">
            <v>47</v>
          </cell>
          <cell r="R81" t="str">
            <v>D</v>
          </cell>
        </row>
        <row r="82">
          <cell r="B82" t="str">
            <v>E022-01-1336/2017</v>
          </cell>
          <cell r="D82">
            <v>7.7</v>
          </cell>
          <cell r="E82">
            <v>3.7</v>
          </cell>
          <cell r="F82">
            <v>10</v>
          </cell>
          <cell r="G82">
            <v>21.4</v>
          </cell>
          <cell r="H82">
            <v>18</v>
          </cell>
          <cell r="I82">
            <v>4</v>
          </cell>
          <cell r="J82">
            <v>2</v>
          </cell>
          <cell r="M82">
            <v>24</v>
          </cell>
          <cell r="N82">
            <v>24</v>
          </cell>
          <cell r="P82">
            <v>45</v>
          </cell>
          <cell r="R82" t="str">
            <v>D</v>
          </cell>
        </row>
        <row r="83">
          <cell r="B83" t="str">
            <v>E022-01-1884/2016</v>
          </cell>
          <cell r="D83">
            <v>6</v>
          </cell>
          <cell r="E83">
            <v>3.5</v>
          </cell>
          <cell r="F83">
            <v>9</v>
          </cell>
          <cell r="G83">
            <v>18.5</v>
          </cell>
          <cell r="H83">
            <v>12</v>
          </cell>
          <cell r="I83">
            <v>14</v>
          </cell>
          <cell r="J83">
            <v>13</v>
          </cell>
          <cell r="M83">
            <v>39</v>
          </cell>
          <cell r="N83">
            <v>39</v>
          </cell>
          <cell r="P83">
            <v>58</v>
          </cell>
          <cell r="R83" t="str">
            <v>C</v>
          </cell>
        </row>
        <row r="84">
          <cell r="B84" t="str">
            <v>E022-01-1594/2017</v>
          </cell>
          <cell r="D84">
            <v>5.3</v>
          </cell>
          <cell r="E84">
            <v>4.3</v>
          </cell>
          <cell r="F84">
            <v>10</v>
          </cell>
          <cell r="G84">
            <v>19.600000000000001</v>
          </cell>
          <cell r="H84">
            <v>23</v>
          </cell>
          <cell r="I84">
            <v>11</v>
          </cell>
          <cell r="K84">
            <v>7</v>
          </cell>
          <cell r="M84">
            <v>41</v>
          </cell>
          <cell r="N84">
            <v>41</v>
          </cell>
          <cell r="P84">
            <v>61</v>
          </cell>
          <cell r="R84" t="str">
            <v>B</v>
          </cell>
        </row>
        <row r="85">
          <cell r="B85" t="str">
            <v>E022-01-0856/2016</v>
          </cell>
          <cell r="D85" t="str">
            <v/>
          </cell>
          <cell r="E85" t="str">
            <v/>
          </cell>
          <cell r="F85" t="str">
            <v>-</v>
          </cell>
          <cell r="G85" t="str">
            <v>-</v>
          </cell>
          <cell r="H85">
            <v>14</v>
          </cell>
          <cell r="I85">
            <v>6</v>
          </cell>
          <cell r="K85">
            <v>9</v>
          </cell>
          <cell r="M85">
            <v>29</v>
          </cell>
          <cell r="N85">
            <v>29</v>
          </cell>
          <cell r="P85" t="str">
            <v>29E</v>
          </cell>
          <cell r="R85" t="str">
            <v>-</v>
          </cell>
        </row>
        <row r="86">
          <cell r="B86" t="str">
            <v>E022-01-1515/2015</v>
          </cell>
          <cell r="D86" t="str">
            <v/>
          </cell>
          <cell r="E86" t="str">
            <v/>
          </cell>
          <cell r="F86" t="str">
            <v>-</v>
          </cell>
          <cell r="G86" t="str">
            <v>-</v>
          </cell>
          <cell r="H86">
            <v>16</v>
          </cell>
          <cell r="I86">
            <v>6</v>
          </cell>
          <cell r="K86">
            <v>5</v>
          </cell>
          <cell r="M86">
            <v>27</v>
          </cell>
          <cell r="N86">
            <v>27</v>
          </cell>
          <cell r="P86" t="str">
            <v>27E</v>
          </cell>
          <cell r="R86" t="str">
            <v>-</v>
          </cell>
        </row>
        <row r="87">
          <cell r="B87" t="str">
            <v>E022-01-0874/2016</v>
          </cell>
          <cell r="D87" t="str">
            <v/>
          </cell>
          <cell r="E87" t="str">
            <v/>
          </cell>
          <cell r="F87" t="str">
            <v>-</v>
          </cell>
          <cell r="G87" t="str">
            <v>-</v>
          </cell>
          <cell r="H87">
            <v>16</v>
          </cell>
          <cell r="I87">
            <v>10</v>
          </cell>
          <cell r="K87">
            <v>1</v>
          </cell>
          <cell r="M87">
            <v>27</v>
          </cell>
          <cell r="N87">
            <v>27</v>
          </cell>
          <cell r="P87" t="str">
            <v>27E</v>
          </cell>
          <cell r="R87" t="str">
            <v>-</v>
          </cell>
        </row>
        <row r="88">
          <cell r="B88" t="str">
            <v>E022-01-0956/2017</v>
          </cell>
          <cell r="D88">
            <v>5.7</v>
          </cell>
          <cell r="E88">
            <v>4</v>
          </cell>
          <cell r="F88">
            <v>9</v>
          </cell>
          <cell r="G88">
            <v>18.7</v>
          </cell>
          <cell r="H88">
            <v>0</v>
          </cell>
          <cell r="J88">
            <v>10</v>
          </cell>
          <cell r="K88">
            <v>1</v>
          </cell>
          <cell r="M88">
            <v>11</v>
          </cell>
          <cell r="N88">
            <v>11</v>
          </cell>
          <cell r="P88">
            <v>30</v>
          </cell>
          <cell r="R88" t="str">
            <v>FAIL</v>
          </cell>
        </row>
        <row r="89">
          <cell r="B89" t="str">
            <v>E022-01-1540/2017</v>
          </cell>
          <cell r="D89">
            <v>6</v>
          </cell>
          <cell r="E89">
            <v>4.5</v>
          </cell>
          <cell r="F89">
            <v>9.5</v>
          </cell>
          <cell r="G89">
            <v>20</v>
          </cell>
          <cell r="H89">
            <v>16</v>
          </cell>
          <cell r="J89">
            <v>10</v>
          </cell>
          <cell r="L89">
            <v>5</v>
          </cell>
          <cell r="M89">
            <v>31</v>
          </cell>
          <cell r="N89">
            <v>31</v>
          </cell>
          <cell r="P89">
            <v>51</v>
          </cell>
          <cell r="R89" t="str">
            <v>C</v>
          </cell>
        </row>
        <row r="90">
          <cell r="B90" t="str">
            <v>E022-01-0896/2017</v>
          </cell>
          <cell r="D90">
            <v>6.3</v>
          </cell>
          <cell r="E90">
            <v>4.5</v>
          </cell>
          <cell r="F90">
            <v>9.8000000000000007</v>
          </cell>
          <cell r="G90">
            <v>20.6</v>
          </cell>
          <cell r="H90">
            <v>25</v>
          </cell>
          <cell r="I90">
            <v>14</v>
          </cell>
          <cell r="M90">
            <v>39</v>
          </cell>
          <cell r="N90">
            <v>39</v>
          </cell>
          <cell r="P90">
            <v>60</v>
          </cell>
          <cell r="R90" t="str">
            <v>B</v>
          </cell>
        </row>
        <row r="91">
          <cell r="B91" t="str">
            <v>E022-01-0850/2016</v>
          </cell>
          <cell r="H91">
            <v>11</v>
          </cell>
          <cell r="I91">
            <v>14</v>
          </cell>
          <cell r="K91">
            <v>5</v>
          </cell>
          <cell r="M91">
            <v>30</v>
          </cell>
          <cell r="N91">
            <v>30</v>
          </cell>
          <cell r="P91" t="str">
            <v>-</v>
          </cell>
          <cell r="R91" t="str">
            <v>-</v>
          </cell>
        </row>
        <row r="92">
          <cell r="B92" t="str">
            <v>E022-01-0859/2016</v>
          </cell>
          <cell r="D92">
            <v>6.3</v>
          </cell>
          <cell r="E92">
            <v>4.5</v>
          </cell>
          <cell r="F92">
            <v>9</v>
          </cell>
          <cell r="G92">
            <v>20.7</v>
          </cell>
          <cell r="H92">
            <v>23</v>
          </cell>
          <cell r="I92">
            <v>12</v>
          </cell>
          <cell r="L92">
            <v>5</v>
          </cell>
          <cell r="M92">
            <v>40</v>
          </cell>
          <cell r="N92">
            <v>40</v>
          </cell>
          <cell r="P92">
            <v>61</v>
          </cell>
          <cell r="R92" t="str">
            <v>B</v>
          </cell>
        </row>
        <row r="93">
          <cell r="B93" t="str">
            <v>E022-01-1824/2016</v>
          </cell>
          <cell r="D93" t="str">
            <v/>
          </cell>
          <cell r="E93" t="str">
            <v/>
          </cell>
          <cell r="F93" t="str">
            <v>-</v>
          </cell>
          <cell r="G93" t="str">
            <v>-</v>
          </cell>
          <cell r="H93">
            <v>18</v>
          </cell>
          <cell r="I93">
            <v>8</v>
          </cell>
          <cell r="K93">
            <v>5</v>
          </cell>
          <cell r="M93">
            <v>31</v>
          </cell>
          <cell r="N93">
            <v>31</v>
          </cell>
          <cell r="P93" t="str">
            <v>31E</v>
          </cell>
          <cell r="R93" t="str">
            <v>-</v>
          </cell>
        </row>
        <row r="94">
          <cell r="B94" t="str">
            <v>E022-01-1538/2017</v>
          </cell>
          <cell r="D94">
            <v>6.3</v>
          </cell>
          <cell r="E94">
            <v>4.5</v>
          </cell>
          <cell r="F94">
            <v>9</v>
          </cell>
          <cell r="G94">
            <v>19.8</v>
          </cell>
          <cell r="H94">
            <v>21</v>
          </cell>
          <cell r="I94">
            <v>7</v>
          </cell>
          <cell r="J94">
            <v>0</v>
          </cell>
          <cell r="M94">
            <v>28</v>
          </cell>
          <cell r="N94">
            <v>28</v>
          </cell>
          <cell r="P94">
            <v>48</v>
          </cell>
          <cell r="R94" t="str">
            <v>D</v>
          </cell>
        </row>
        <row r="95">
          <cell r="B95" t="str">
            <v>E022-01-1040/2017</v>
          </cell>
          <cell r="D95">
            <v>6.5</v>
          </cell>
          <cell r="E95">
            <v>3.8</v>
          </cell>
          <cell r="F95">
            <v>10.5</v>
          </cell>
          <cell r="G95">
            <v>20.8</v>
          </cell>
          <cell r="H95">
            <v>23</v>
          </cell>
          <cell r="J95">
            <v>9</v>
          </cell>
          <cell r="M95">
            <v>32</v>
          </cell>
          <cell r="N95">
            <v>32</v>
          </cell>
          <cell r="P95">
            <v>53</v>
          </cell>
          <cell r="R95" t="str">
            <v>C</v>
          </cell>
        </row>
        <row r="96">
          <cell r="B96" t="str">
            <v>E022-01-0797/2014</v>
          </cell>
          <cell r="D96">
            <v>6.5</v>
          </cell>
          <cell r="E96">
            <v>4</v>
          </cell>
          <cell r="F96">
            <v>9.5</v>
          </cell>
          <cell r="G96">
            <v>20</v>
          </cell>
          <cell r="H96">
            <v>24</v>
          </cell>
          <cell r="J96">
            <v>12</v>
          </cell>
          <cell r="K96">
            <v>3</v>
          </cell>
          <cell r="M96">
            <v>39</v>
          </cell>
          <cell r="N96">
            <v>39</v>
          </cell>
          <cell r="P96">
            <v>59</v>
          </cell>
          <cell r="R96" t="str">
            <v>C</v>
          </cell>
        </row>
        <row r="97">
          <cell r="B97" t="str">
            <v>E022-01-0814/2015</v>
          </cell>
          <cell r="D97" t="str">
            <v/>
          </cell>
          <cell r="E97" t="str">
            <v/>
          </cell>
          <cell r="F97" t="str">
            <v>-</v>
          </cell>
          <cell r="G97" t="str">
            <v>-</v>
          </cell>
          <cell r="H97">
            <v>26</v>
          </cell>
          <cell r="I97">
            <v>14</v>
          </cell>
          <cell r="M97">
            <v>40</v>
          </cell>
          <cell r="N97">
            <v>40</v>
          </cell>
          <cell r="P97" t="str">
            <v>40E</v>
          </cell>
          <cell r="R97" t="str">
            <v>-</v>
          </cell>
        </row>
        <row r="98">
          <cell r="B98" t="str">
            <v>E022-01-1510/2017</v>
          </cell>
          <cell r="D98">
            <v>7.5</v>
          </cell>
          <cell r="E98">
            <v>4.2</v>
          </cell>
          <cell r="F98">
            <v>9</v>
          </cell>
          <cell r="G98">
            <v>20.7</v>
          </cell>
          <cell r="H98">
            <v>23</v>
          </cell>
          <cell r="J98">
            <v>17</v>
          </cell>
          <cell r="M98">
            <v>40</v>
          </cell>
          <cell r="N98">
            <v>40</v>
          </cell>
          <cell r="P98">
            <v>61</v>
          </cell>
          <cell r="R98" t="str">
            <v>B</v>
          </cell>
        </row>
        <row r="99">
          <cell r="B99" t="str">
            <v>E022-01-1607/2017</v>
          </cell>
          <cell r="D99">
            <v>6</v>
          </cell>
          <cell r="E99">
            <v>3.3</v>
          </cell>
          <cell r="F99">
            <v>10.8</v>
          </cell>
          <cell r="G99">
            <v>20.100000000000001</v>
          </cell>
          <cell r="H99">
            <v>27</v>
          </cell>
          <cell r="J99">
            <v>18</v>
          </cell>
          <cell r="L99">
            <v>9</v>
          </cell>
          <cell r="M99">
            <v>54</v>
          </cell>
          <cell r="N99">
            <v>54</v>
          </cell>
          <cell r="P99">
            <v>74</v>
          </cell>
          <cell r="R99" t="str">
            <v>A</v>
          </cell>
        </row>
        <row r="100">
          <cell r="B100" t="str">
            <v>E022-01-0890/2016</v>
          </cell>
          <cell r="D100" t="str">
            <v/>
          </cell>
          <cell r="E100" t="str">
            <v/>
          </cell>
          <cell r="F100" t="str">
            <v>-</v>
          </cell>
          <cell r="G100" t="str">
            <v>-</v>
          </cell>
          <cell r="H100">
            <v>15</v>
          </cell>
          <cell r="I100">
            <v>15</v>
          </cell>
          <cell r="M100">
            <v>30</v>
          </cell>
          <cell r="N100">
            <v>30</v>
          </cell>
          <cell r="P100" t="str">
            <v>30E</v>
          </cell>
          <cell r="R100" t="str">
            <v>-</v>
          </cell>
        </row>
        <row r="101">
          <cell r="B101" t="str">
            <v>E022-01-1567/2017</v>
          </cell>
          <cell r="D101">
            <v>7.2</v>
          </cell>
          <cell r="E101">
            <v>3.8</v>
          </cell>
          <cell r="F101">
            <v>8.8000000000000007</v>
          </cell>
          <cell r="G101">
            <v>19.8</v>
          </cell>
          <cell r="H101">
            <v>15</v>
          </cell>
          <cell r="J101">
            <v>13</v>
          </cell>
          <cell r="K101">
            <v>8</v>
          </cell>
          <cell r="M101">
            <v>36</v>
          </cell>
          <cell r="N101">
            <v>36</v>
          </cell>
          <cell r="P101">
            <v>56</v>
          </cell>
          <cell r="R101" t="str">
            <v>C</v>
          </cell>
        </row>
      </sheetData>
      <sheetData sheetId="2" refreshError="1">
        <row r="12">
          <cell r="B12" t="str">
            <v>E022-01-0692/2017</v>
          </cell>
          <cell r="C12" t="str">
            <v>NYINGI BRIAN GAKERE</v>
          </cell>
          <cell r="D12">
            <v>5.8</v>
          </cell>
          <cell r="E12">
            <v>4</v>
          </cell>
          <cell r="F12">
            <v>9.8000000000000007</v>
          </cell>
          <cell r="G12">
            <v>19.600000000000001</v>
          </cell>
          <cell r="H12">
            <v>16.5</v>
          </cell>
          <cell r="I12">
            <v>8</v>
          </cell>
          <cell r="J12">
            <v>13</v>
          </cell>
          <cell r="M12">
            <v>37.5</v>
          </cell>
          <cell r="N12">
            <v>43.8</v>
          </cell>
          <cell r="P12">
            <v>63</v>
          </cell>
          <cell r="R12" t="str">
            <v>B</v>
          </cell>
        </row>
        <row r="13">
          <cell r="B13" t="str">
            <v>E022-01-0693/2017</v>
          </cell>
          <cell r="C13" t="str">
            <v>MWANGI JUSTUS NJOGU</v>
          </cell>
          <cell r="D13">
            <v>9.1</v>
          </cell>
          <cell r="E13">
            <v>4</v>
          </cell>
          <cell r="F13">
            <v>8.3000000000000007</v>
          </cell>
          <cell r="G13">
            <v>21.4</v>
          </cell>
          <cell r="H13">
            <v>16</v>
          </cell>
          <cell r="I13">
            <v>12</v>
          </cell>
          <cell r="L13">
            <v>13</v>
          </cell>
          <cell r="M13">
            <v>41</v>
          </cell>
          <cell r="N13">
            <v>47.8</v>
          </cell>
          <cell r="P13">
            <v>69</v>
          </cell>
          <cell r="R13" t="str">
            <v>B</v>
          </cell>
        </row>
        <row r="14">
          <cell r="B14" t="str">
            <v>E022-01-0694/2017</v>
          </cell>
          <cell r="C14" t="str">
            <v>KIMANI JACKLINE MBUTU</v>
          </cell>
          <cell r="D14">
            <v>8.3000000000000007</v>
          </cell>
          <cell r="E14">
            <v>4</v>
          </cell>
          <cell r="F14">
            <v>9.8000000000000007</v>
          </cell>
          <cell r="G14">
            <v>22.1</v>
          </cell>
          <cell r="H14">
            <v>15</v>
          </cell>
          <cell r="J14">
            <v>11</v>
          </cell>
          <cell r="K14">
            <v>11</v>
          </cell>
          <cell r="M14">
            <v>37</v>
          </cell>
          <cell r="N14">
            <v>43.2</v>
          </cell>
          <cell r="P14">
            <v>65</v>
          </cell>
          <cell r="R14" t="str">
            <v>B</v>
          </cell>
        </row>
        <row r="15">
          <cell r="B15" t="str">
            <v>E022-01-0695/2017</v>
          </cell>
          <cell r="C15" t="str">
            <v>NDUATI DANIEL CHEGE</v>
          </cell>
          <cell r="D15">
            <v>8.1</v>
          </cell>
          <cell r="E15">
            <v>3.5</v>
          </cell>
          <cell r="F15">
            <v>8.3000000000000007</v>
          </cell>
          <cell r="G15">
            <v>19.899999999999999</v>
          </cell>
          <cell r="H15">
            <v>15</v>
          </cell>
          <cell r="J15">
            <v>10</v>
          </cell>
          <cell r="L15">
            <v>11</v>
          </cell>
          <cell r="M15">
            <v>36</v>
          </cell>
          <cell r="N15">
            <v>42</v>
          </cell>
          <cell r="P15">
            <v>62</v>
          </cell>
          <cell r="R15" t="str">
            <v>B</v>
          </cell>
        </row>
        <row r="16">
          <cell r="B16" t="str">
            <v>E022-01-0696/2017</v>
          </cell>
          <cell r="C16" t="str">
            <v>MWANGI NANCY THUGURI</v>
          </cell>
          <cell r="D16">
            <v>6.9</v>
          </cell>
          <cell r="E16">
            <v>3.5</v>
          </cell>
          <cell r="F16">
            <v>9.8000000000000007</v>
          </cell>
          <cell r="G16">
            <v>20.2</v>
          </cell>
          <cell r="M16" t="str">
            <v/>
          </cell>
          <cell r="N16" t="str">
            <v>-</v>
          </cell>
          <cell r="P16" t="str">
            <v>20.2C</v>
          </cell>
          <cell r="R16" t="str">
            <v>-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8</v>
          </cell>
          <cell r="E17">
            <v>4</v>
          </cell>
          <cell r="F17">
            <v>9.8000000000000007</v>
          </cell>
          <cell r="G17">
            <v>21.8</v>
          </cell>
          <cell r="H17">
            <v>16</v>
          </cell>
          <cell r="I17">
            <v>11</v>
          </cell>
          <cell r="J17">
            <v>12</v>
          </cell>
          <cell r="M17">
            <v>39</v>
          </cell>
          <cell r="N17">
            <v>45.5</v>
          </cell>
          <cell r="P17">
            <v>67</v>
          </cell>
          <cell r="R17" t="str">
            <v>B</v>
          </cell>
        </row>
        <row r="18">
          <cell r="B18" t="str">
            <v>E022-01-0698/2017</v>
          </cell>
          <cell r="C18" t="str">
            <v>MURIUKI SIMON MWANGI</v>
          </cell>
          <cell r="D18">
            <v>8</v>
          </cell>
          <cell r="E18">
            <v>3.5</v>
          </cell>
          <cell r="F18">
            <v>9.8000000000000007</v>
          </cell>
          <cell r="G18">
            <v>21.3</v>
          </cell>
          <cell r="H18">
            <v>14</v>
          </cell>
          <cell r="I18">
            <v>8</v>
          </cell>
          <cell r="J18">
            <v>9</v>
          </cell>
          <cell r="M18">
            <v>31</v>
          </cell>
          <cell r="N18">
            <v>36.200000000000003</v>
          </cell>
          <cell r="P18">
            <v>58</v>
          </cell>
          <cell r="R18" t="str">
            <v>C</v>
          </cell>
        </row>
        <row r="19">
          <cell r="B19" t="str">
            <v>E022-01-0699/2017</v>
          </cell>
          <cell r="C19" t="str">
            <v>CANIA EDWIN MUGWERU</v>
          </cell>
          <cell r="D19" t="str">
            <v/>
          </cell>
          <cell r="E19" t="str">
            <v/>
          </cell>
          <cell r="F19">
            <v>9.8000000000000007</v>
          </cell>
          <cell r="G19">
            <v>9.8000000000000007</v>
          </cell>
          <cell r="M19" t="str">
            <v/>
          </cell>
          <cell r="N19" t="str">
            <v>-</v>
          </cell>
          <cell r="P19" t="str">
            <v>9.8C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6.7</v>
          </cell>
          <cell r="E20">
            <v>4</v>
          </cell>
          <cell r="F20">
            <v>9.8000000000000007</v>
          </cell>
          <cell r="G20">
            <v>20.5</v>
          </cell>
          <cell r="H20">
            <v>15</v>
          </cell>
          <cell r="I20">
            <v>10</v>
          </cell>
          <cell r="L20">
            <v>11</v>
          </cell>
          <cell r="M20">
            <v>36</v>
          </cell>
          <cell r="N20">
            <v>42</v>
          </cell>
          <cell r="P20">
            <v>63</v>
          </cell>
          <cell r="R20" t="str">
            <v>B</v>
          </cell>
        </row>
        <row r="21">
          <cell r="B21" t="str">
            <v>E022-01-0701/2017</v>
          </cell>
          <cell r="C21" t="str">
            <v>MWANGI FRANCIS KAHUHO</v>
          </cell>
          <cell r="D21">
            <v>7.5</v>
          </cell>
          <cell r="E21">
            <v>3.5</v>
          </cell>
          <cell r="F21">
            <v>9.8000000000000007</v>
          </cell>
          <cell r="G21">
            <v>20.8</v>
          </cell>
          <cell r="H21">
            <v>12</v>
          </cell>
          <cell r="J21">
            <v>9</v>
          </cell>
          <cell r="K21">
            <v>12</v>
          </cell>
          <cell r="M21">
            <v>33</v>
          </cell>
          <cell r="N21">
            <v>38.5</v>
          </cell>
          <cell r="P21">
            <v>59</v>
          </cell>
          <cell r="R21" t="str">
            <v>C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7.3</v>
          </cell>
          <cell r="E23">
            <v>4</v>
          </cell>
          <cell r="F23">
            <v>9.8000000000000007</v>
          </cell>
          <cell r="G23">
            <v>21.1</v>
          </cell>
          <cell r="H23">
            <v>17</v>
          </cell>
          <cell r="J23">
            <v>9</v>
          </cell>
          <cell r="L23">
            <v>12</v>
          </cell>
          <cell r="M23">
            <v>38</v>
          </cell>
          <cell r="N23">
            <v>44.3</v>
          </cell>
          <cell r="P23">
            <v>65</v>
          </cell>
          <cell r="R23" t="str">
            <v>B</v>
          </cell>
        </row>
        <row r="24">
          <cell r="B24" t="str">
            <v>E022-01-0704/2017</v>
          </cell>
          <cell r="C24" t="str">
            <v>KARIUKI AMOS KIMITI</v>
          </cell>
          <cell r="D24">
            <v>6.9</v>
          </cell>
          <cell r="E24">
            <v>3.5</v>
          </cell>
          <cell r="F24">
            <v>9.8000000000000007</v>
          </cell>
          <cell r="G24">
            <v>20.2</v>
          </cell>
          <cell r="H24">
            <v>17</v>
          </cell>
          <cell r="I24">
            <v>9</v>
          </cell>
          <cell r="J24">
            <v>10</v>
          </cell>
          <cell r="M24">
            <v>36</v>
          </cell>
          <cell r="N24">
            <v>42</v>
          </cell>
          <cell r="P24">
            <v>62</v>
          </cell>
          <cell r="R24" t="str">
            <v>B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8.1</v>
          </cell>
          <cell r="E25">
            <v>4</v>
          </cell>
          <cell r="F25">
            <v>9.8000000000000007</v>
          </cell>
          <cell r="G25">
            <v>21.9</v>
          </cell>
          <cell r="H25">
            <v>16</v>
          </cell>
          <cell r="I25">
            <v>13</v>
          </cell>
          <cell r="J25">
            <v>9.5</v>
          </cell>
          <cell r="M25">
            <v>38.5</v>
          </cell>
          <cell r="N25">
            <v>44.9</v>
          </cell>
          <cell r="P25">
            <v>67</v>
          </cell>
          <cell r="R25" t="str">
            <v>B</v>
          </cell>
        </row>
        <row r="26">
          <cell r="B26" t="str">
            <v>E022-01-0706/2017</v>
          </cell>
          <cell r="C26" t="str">
            <v>KARIUKI MOUREEN NJOKI</v>
          </cell>
          <cell r="D26">
            <v>7.2</v>
          </cell>
          <cell r="E26">
            <v>4</v>
          </cell>
          <cell r="F26">
            <v>9.8000000000000007</v>
          </cell>
          <cell r="G26">
            <v>21</v>
          </cell>
          <cell r="H26">
            <v>15</v>
          </cell>
          <cell r="I26">
            <v>12</v>
          </cell>
          <cell r="J26">
            <v>10</v>
          </cell>
          <cell r="M26">
            <v>37</v>
          </cell>
          <cell r="N26">
            <v>43.2</v>
          </cell>
          <cell r="P26">
            <v>64</v>
          </cell>
          <cell r="R26" t="str">
            <v>B</v>
          </cell>
        </row>
        <row r="27">
          <cell r="B27" t="str">
            <v>E022-01-0707/2017</v>
          </cell>
          <cell r="C27" t="str">
            <v>GITHU SOLOMON MUHUNYO</v>
          </cell>
          <cell r="D27">
            <v>8.1</v>
          </cell>
          <cell r="E27">
            <v>4</v>
          </cell>
          <cell r="F27">
            <v>10.5</v>
          </cell>
          <cell r="G27">
            <v>22.6</v>
          </cell>
          <cell r="H27">
            <v>15</v>
          </cell>
          <cell r="J27">
            <v>14</v>
          </cell>
          <cell r="K27">
            <v>11</v>
          </cell>
          <cell r="M27">
            <v>40</v>
          </cell>
          <cell r="N27">
            <v>46.7</v>
          </cell>
          <cell r="P27">
            <v>69</v>
          </cell>
          <cell r="R27" t="str">
            <v>B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7.2</v>
          </cell>
          <cell r="E28">
            <v>4</v>
          </cell>
          <cell r="F28">
            <v>8.3000000000000007</v>
          </cell>
          <cell r="G28">
            <v>19.5</v>
          </cell>
          <cell r="H28">
            <v>15</v>
          </cell>
          <cell r="I28">
            <v>14</v>
          </cell>
          <cell r="J28">
            <v>7</v>
          </cell>
          <cell r="M28">
            <v>36</v>
          </cell>
          <cell r="N28">
            <v>42</v>
          </cell>
          <cell r="P28">
            <v>62</v>
          </cell>
          <cell r="R28" t="str">
            <v>B</v>
          </cell>
        </row>
        <row r="29">
          <cell r="B29" t="str">
            <v>E022-01-0710/2017</v>
          </cell>
          <cell r="C29" t="str">
            <v>RIKA CHARLES KARIBU</v>
          </cell>
          <cell r="D29">
            <v>5.9</v>
          </cell>
          <cell r="E29">
            <v>4.5</v>
          </cell>
          <cell r="F29">
            <v>9</v>
          </cell>
          <cell r="G29">
            <v>19.399999999999999</v>
          </cell>
          <cell r="H29">
            <v>16</v>
          </cell>
          <cell r="J29">
            <v>10</v>
          </cell>
          <cell r="L29">
            <v>11</v>
          </cell>
          <cell r="M29">
            <v>37</v>
          </cell>
          <cell r="N29">
            <v>43.2</v>
          </cell>
          <cell r="P29">
            <v>63</v>
          </cell>
          <cell r="R29" t="str">
            <v>B</v>
          </cell>
        </row>
        <row r="30">
          <cell r="B30" t="str">
            <v>E022-01-0711/2017</v>
          </cell>
          <cell r="C30" t="str">
            <v>KIGAMBA SIMON MURAYA</v>
          </cell>
          <cell r="D30">
            <v>6.6</v>
          </cell>
          <cell r="E30">
            <v>3.5</v>
          </cell>
          <cell r="F30">
            <v>8.3000000000000007</v>
          </cell>
          <cell r="G30">
            <v>18.399999999999999</v>
          </cell>
          <cell r="H30">
            <v>16</v>
          </cell>
          <cell r="I30">
            <v>13</v>
          </cell>
          <cell r="J30">
            <v>9</v>
          </cell>
          <cell r="M30">
            <v>38</v>
          </cell>
          <cell r="N30">
            <v>44.3</v>
          </cell>
          <cell r="P30">
            <v>63</v>
          </cell>
          <cell r="R30" t="str">
            <v>B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7.2</v>
          </cell>
          <cell r="E31">
            <v>4</v>
          </cell>
          <cell r="F31">
            <v>9.8000000000000007</v>
          </cell>
          <cell r="G31">
            <v>21</v>
          </cell>
          <cell r="H31">
            <v>15</v>
          </cell>
          <cell r="J31">
            <v>12</v>
          </cell>
          <cell r="L31">
            <v>9</v>
          </cell>
          <cell r="M31">
            <v>36</v>
          </cell>
          <cell r="N31">
            <v>42</v>
          </cell>
          <cell r="P31">
            <v>63</v>
          </cell>
          <cell r="R31" t="str">
            <v>B</v>
          </cell>
        </row>
        <row r="32">
          <cell r="B32" t="str">
            <v>E022-01-0713/2017</v>
          </cell>
          <cell r="C32" t="str">
            <v>KAHIGA RIMI LEMMY</v>
          </cell>
          <cell r="D32">
            <v>6.3</v>
          </cell>
          <cell r="E32">
            <v>3.5</v>
          </cell>
          <cell r="F32">
            <v>9</v>
          </cell>
          <cell r="G32">
            <v>18.8</v>
          </cell>
          <cell r="H32">
            <v>15</v>
          </cell>
          <cell r="I32">
            <v>14</v>
          </cell>
          <cell r="K32">
            <v>11</v>
          </cell>
          <cell r="M32">
            <v>40</v>
          </cell>
          <cell r="N32">
            <v>46.7</v>
          </cell>
          <cell r="P32">
            <v>66</v>
          </cell>
          <cell r="R32" t="str">
            <v>B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6.1</v>
          </cell>
          <cell r="E33">
            <v>4</v>
          </cell>
          <cell r="F33">
            <v>9.8000000000000007</v>
          </cell>
          <cell r="G33">
            <v>19.899999999999999</v>
          </cell>
          <cell r="H33">
            <v>15</v>
          </cell>
          <cell r="I33">
            <v>12</v>
          </cell>
          <cell r="K33">
            <v>14</v>
          </cell>
          <cell r="M33">
            <v>41</v>
          </cell>
          <cell r="N33">
            <v>47.8</v>
          </cell>
          <cell r="P33">
            <v>68</v>
          </cell>
          <cell r="R33" t="str">
            <v>B</v>
          </cell>
        </row>
        <row r="34">
          <cell r="B34" t="str">
            <v>E022-01-0715/2017</v>
          </cell>
          <cell r="C34" t="str">
            <v>MULYUNGI C MWENDWA</v>
          </cell>
          <cell r="D34">
            <v>6.7</v>
          </cell>
          <cell r="E34">
            <v>4</v>
          </cell>
          <cell r="F34">
            <v>9.8000000000000007</v>
          </cell>
          <cell r="G34">
            <v>20.5</v>
          </cell>
          <cell r="H34">
            <v>15</v>
          </cell>
          <cell r="I34">
            <v>9</v>
          </cell>
          <cell r="J34">
            <v>10</v>
          </cell>
          <cell r="M34">
            <v>34</v>
          </cell>
          <cell r="N34">
            <v>39.700000000000003</v>
          </cell>
          <cell r="P34">
            <v>60</v>
          </cell>
          <cell r="R34" t="str">
            <v>B</v>
          </cell>
        </row>
        <row r="35">
          <cell r="B35" t="str">
            <v>E022-01-0716/2017</v>
          </cell>
          <cell r="C35" t="str">
            <v>KANGOTI DENIS KARIUKI</v>
          </cell>
          <cell r="D35">
            <v>6.9</v>
          </cell>
          <cell r="E35">
            <v>4</v>
          </cell>
          <cell r="F35">
            <v>9.8000000000000007</v>
          </cell>
          <cell r="G35">
            <v>20.7</v>
          </cell>
          <cell r="H35">
            <v>14</v>
          </cell>
          <cell r="I35">
            <v>9</v>
          </cell>
          <cell r="J35">
            <v>10</v>
          </cell>
          <cell r="M35">
            <v>33</v>
          </cell>
          <cell r="N35">
            <v>38.5</v>
          </cell>
          <cell r="P35">
            <v>59</v>
          </cell>
          <cell r="R35" t="str">
            <v>C</v>
          </cell>
        </row>
        <row r="36">
          <cell r="B36" t="str">
            <v>E022-01-0717/2017</v>
          </cell>
          <cell r="C36" t="str">
            <v>BRIAN MWIRIGI</v>
          </cell>
          <cell r="D36">
            <v>5.5</v>
          </cell>
          <cell r="E36">
            <v>4</v>
          </cell>
          <cell r="F36">
            <v>8.3000000000000007</v>
          </cell>
          <cell r="G36">
            <v>17.8</v>
          </cell>
          <cell r="H36">
            <v>14</v>
          </cell>
          <cell r="I36">
            <v>11</v>
          </cell>
          <cell r="J36">
            <v>10</v>
          </cell>
          <cell r="M36">
            <v>35</v>
          </cell>
          <cell r="N36">
            <v>40.799999999999997</v>
          </cell>
          <cell r="P36">
            <v>59</v>
          </cell>
          <cell r="R36" t="str">
            <v>C</v>
          </cell>
        </row>
        <row r="37">
          <cell r="B37" t="str">
            <v>E022-01-0718/2017</v>
          </cell>
          <cell r="C37" t="str">
            <v>KABURU MURETI JAMES</v>
          </cell>
          <cell r="D37">
            <v>6.4</v>
          </cell>
          <cell r="E37">
            <v>4</v>
          </cell>
          <cell r="F37">
            <v>8.3000000000000007</v>
          </cell>
          <cell r="G37">
            <v>18.7</v>
          </cell>
          <cell r="H37">
            <v>15</v>
          </cell>
          <cell r="I37">
            <v>13</v>
          </cell>
          <cell r="J37">
            <v>8</v>
          </cell>
          <cell r="M37">
            <v>36</v>
          </cell>
          <cell r="N37">
            <v>42</v>
          </cell>
          <cell r="P37">
            <v>61</v>
          </cell>
          <cell r="R37" t="str">
            <v>B</v>
          </cell>
        </row>
        <row r="38">
          <cell r="B38" t="str">
            <v>E022-01-0719/2017</v>
          </cell>
          <cell r="C38" t="str">
            <v>MUGUNA TONY</v>
          </cell>
          <cell r="D38">
            <v>7.3</v>
          </cell>
          <cell r="E38">
            <v>4</v>
          </cell>
          <cell r="F38">
            <v>10.5</v>
          </cell>
          <cell r="G38">
            <v>21.8</v>
          </cell>
          <cell r="H38">
            <v>16</v>
          </cell>
          <cell r="I38">
            <v>11</v>
          </cell>
          <cell r="J38">
            <v>10</v>
          </cell>
          <cell r="M38">
            <v>37</v>
          </cell>
          <cell r="N38">
            <v>43.2</v>
          </cell>
          <cell r="P38">
            <v>65</v>
          </cell>
          <cell r="R38" t="str">
            <v>B</v>
          </cell>
        </row>
        <row r="39">
          <cell r="B39" t="str">
            <v>E022-01-0720/2017</v>
          </cell>
          <cell r="C39" t="str">
            <v>IAN W OWOUR</v>
          </cell>
          <cell r="D39">
            <v>5</v>
          </cell>
          <cell r="E39">
            <v>4</v>
          </cell>
          <cell r="F39">
            <v>9.8000000000000007</v>
          </cell>
          <cell r="G39">
            <v>18.8</v>
          </cell>
          <cell r="H39">
            <v>16</v>
          </cell>
          <cell r="J39">
            <v>9</v>
          </cell>
          <cell r="K39">
            <v>10</v>
          </cell>
          <cell r="M39">
            <v>35</v>
          </cell>
          <cell r="N39">
            <v>40.799999999999997</v>
          </cell>
          <cell r="P39">
            <v>60</v>
          </cell>
          <cell r="R39" t="str">
            <v>B</v>
          </cell>
        </row>
        <row r="40">
          <cell r="B40" t="str">
            <v>E022-01-0721/2017</v>
          </cell>
          <cell r="C40" t="str">
            <v>MAGAJU BRIAN MURIMI</v>
          </cell>
          <cell r="D40">
            <v>7.5</v>
          </cell>
          <cell r="E40">
            <v>3.5</v>
          </cell>
          <cell r="F40">
            <v>9.8000000000000007</v>
          </cell>
          <cell r="G40">
            <v>20.8</v>
          </cell>
          <cell r="H40">
            <v>13</v>
          </cell>
          <cell r="I40">
            <v>10</v>
          </cell>
          <cell r="K40">
            <v>10</v>
          </cell>
          <cell r="M40">
            <v>33</v>
          </cell>
          <cell r="N40">
            <v>38.5</v>
          </cell>
          <cell r="P40">
            <v>59</v>
          </cell>
          <cell r="R40" t="str">
            <v>C</v>
          </cell>
        </row>
        <row r="41">
          <cell r="B41" t="str">
            <v>E022-01-0722/2017</v>
          </cell>
          <cell r="C41" t="str">
            <v>MAWIRA HUMPHREY</v>
          </cell>
          <cell r="D41">
            <v>8.3000000000000007</v>
          </cell>
          <cell r="E41">
            <v>4</v>
          </cell>
          <cell r="F41">
            <v>8.3000000000000007</v>
          </cell>
          <cell r="G41">
            <v>20.6</v>
          </cell>
          <cell r="H41">
            <v>16</v>
          </cell>
          <cell r="I41">
            <v>13</v>
          </cell>
          <cell r="J41">
            <v>11</v>
          </cell>
          <cell r="M41">
            <v>40</v>
          </cell>
          <cell r="N41">
            <v>46.7</v>
          </cell>
          <cell r="P41">
            <v>67</v>
          </cell>
          <cell r="R41" t="str">
            <v>B</v>
          </cell>
        </row>
        <row r="42">
          <cell r="B42" t="str">
            <v>E022-01-0723/2017</v>
          </cell>
          <cell r="C42" t="str">
            <v>WERU ISAAC MWANGI</v>
          </cell>
          <cell r="D42">
            <v>8</v>
          </cell>
          <cell r="E42">
            <v>4</v>
          </cell>
          <cell r="F42">
            <v>10.5</v>
          </cell>
          <cell r="G42">
            <v>22.5</v>
          </cell>
          <cell r="H42">
            <v>15</v>
          </cell>
          <cell r="I42">
            <v>9</v>
          </cell>
          <cell r="J42">
            <v>12</v>
          </cell>
          <cell r="M42">
            <v>36</v>
          </cell>
          <cell r="N42">
            <v>42</v>
          </cell>
          <cell r="P42">
            <v>65</v>
          </cell>
          <cell r="R42" t="str">
            <v>B</v>
          </cell>
        </row>
        <row r="43">
          <cell r="B43" t="str">
            <v>E022-01-0724/2017</v>
          </cell>
          <cell r="C43" t="str">
            <v>KIMANI FAITH WANJIKU</v>
          </cell>
          <cell r="D43">
            <v>7.2</v>
          </cell>
          <cell r="E43">
            <v>4</v>
          </cell>
          <cell r="F43">
            <v>9</v>
          </cell>
          <cell r="G43">
            <v>20.2</v>
          </cell>
          <cell r="H43">
            <v>16</v>
          </cell>
          <cell r="J43">
            <v>12</v>
          </cell>
          <cell r="K43">
            <v>13</v>
          </cell>
          <cell r="M43">
            <v>41</v>
          </cell>
          <cell r="N43">
            <v>47.8</v>
          </cell>
          <cell r="P43">
            <v>68</v>
          </cell>
          <cell r="R43" t="str">
            <v>B</v>
          </cell>
        </row>
        <row r="44">
          <cell r="B44" t="str">
            <v>E022-01-0725/2017</v>
          </cell>
          <cell r="C44" t="str">
            <v>MURIUKI KELVIN MUGO</v>
          </cell>
          <cell r="D44">
            <v>6.6</v>
          </cell>
          <cell r="E44">
            <v>4</v>
          </cell>
          <cell r="F44">
            <v>8.3000000000000007</v>
          </cell>
          <cell r="G44">
            <v>18.899999999999999</v>
          </cell>
          <cell r="H44">
            <v>16</v>
          </cell>
          <cell r="I44">
            <v>12</v>
          </cell>
          <cell r="J44">
            <v>8</v>
          </cell>
          <cell r="M44">
            <v>36</v>
          </cell>
          <cell r="N44">
            <v>42</v>
          </cell>
          <cell r="P44">
            <v>61</v>
          </cell>
          <cell r="R44" t="str">
            <v>B</v>
          </cell>
        </row>
        <row r="45">
          <cell r="B45" t="str">
            <v>E022-01-0726/2017</v>
          </cell>
          <cell r="C45" t="str">
            <v>MWONDI ISAAC VENANT</v>
          </cell>
          <cell r="D45">
            <v>7.3</v>
          </cell>
          <cell r="E45">
            <v>4.5</v>
          </cell>
          <cell r="F45">
            <v>8.3000000000000007</v>
          </cell>
          <cell r="G45">
            <v>20.100000000000001</v>
          </cell>
          <cell r="H45">
            <v>15</v>
          </cell>
          <cell r="I45">
            <v>11</v>
          </cell>
          <cell r="J45">
            <v>11</v>
          </cell>
          <cell r="M45">
            <v>37</v>
          </cell>
          <cell r="N45">
            <v>43.2</v>
          </cell>
          <cell r="P45">
            <v>63</v>
          </cell>
          <cell r="R45" t="str">
            <v>B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8.4</v>
          </cell>
          <cell r="E46">
            <v>4.5</v>
          </cell>
          <cell r="F46">
            <v>10.5</v>
          </cell>
          <cell r="G46">
            <v>23.4</v>
          </cell>
          <cell r="H46">
            <v>13</v>
          </cell>
          <cell r="J46">
            <v>8</v>
          </cell>
          <cell r="K46">
            <v>11</v>
          </cell>
          <cell r="M46">
            <v>32</v>
          </cell>
          <cell r="N46">
            <v>37.299999999999997</v>
          </cell>
          <cell r="P46">
            <v>61</v>
          </cell>
          <cell r="R46" t="str">
            <v>B</v>
          </cell>
        </row>
        <row r="47">
          <cell r="B47" t="str">
            <v>E022-01-0728/2017</v>
          </cell>
          <cell r="C47" t="str">
            <v>WARAGA G KAMAU</v>
          </cell>
          <cell r="D47">
            <v>6.1</v>
          </cell>
          <cell r="E47">
            <v>4</v>
          </cell>
          <cell r="F47">
            <v>9.8000000000000007</v>
          </cell>
          <cell r="G47">
            <v>19.899999999999999</v>
          </cell>
          <cell r="H47">
            <v>16</v>
          </cell>
          <cell r="I47">
            <v>13</v>
          </cell>
          <cell r="J47">
            <v>11</v>
          </cell>
          <cell r="M47">
            <v>40</v>
          </cell>
          <cell r="N47">
            <v>46.7</v>
          </cell>
          <cell r="P47">
            <v>67</v>
          </cell>
          <cell r="R47" t="str">
            <v>B</v>
          </cell>
        </row>
        <row r="48">
          <cell r="B48" t="str">
            <v>E022-01-0729/2017</v>
          </cell>
          <cell r="C48" t="str">
            <v>MUREI ELIAS KIPLAGAT</v>
          </cell>
          <cell r="D48">
            <v>7.5</v>
          </cell>
          <cell r="E48">
            <v>4</v>
          </cell>
          <cell r="F48">
            <v>9.8000000000000007</v>
          </cell>
          <cell r="G48">
            <v>21.3</v>
          </cell>
          <cell r="H48">
            <v>16</v>
          </cell>
          <cell r="J48">
            <v>8</v>
          </cell>
          <cell r="L48">
            <v>11</v>
          </cell>
          <cell r="M48">
            <v>35</v>
          </cell>
          <cell r="N48">
            <v>40.799999999999997</v>
          </cell>
          <cell r="P48">
            <v>62</v>
          </cell>
          <cell r="R48" t="str">
            <v>B</v>
          </cell>
        </row>
        <row r="49">
          <cell r="B49" t="str">
            <v>E022-01-0730/2017</v>
          </cell>
          <cell r="C49" t="str">
            <v>MAKUMBA OSCAR MOMANYI</v>
          </cell>
          <cell r="D49">
            <v>5.6</v>
          </cell>
          <cell r="E49">
            <v>3.5</v>
          </cell>
          <cell r="F49">
            <v>8.3000000000000007</v>
          </cell>
          <cell r="G49">
            <v>17.399999999999999</v>
          </cell>
          <cell r="H49">
            <v>12</v>
          </cell>
          <cell r="I49">
            <v>11</v>
          </cell>
          <cell r="J49">
            <v>11</v>
          </cell>
          <cell r="M49">
            <v>34</v>
          </cell>
          <cell r="N49">
            <v>39.700000000000003</v>
          </cell>
          <cell r="P49">
            <v>57</v>
          </cell>
          <cell r="R49" t="str">
            <v>C</v>
          </cell>
        </row>
        <row r="50">
          <cell r="B50" t="str">
            <v>E022-01-0731/2017</v>
          </cell>
          <cell r="C50" t="str">
            <v>WANJALA H MIKE</v>
          </cell>
          <cell r="D50">
            <v>8.4</v>
          </cell>
          <cell r="E50">
            <v>4</v>
          </cell>
          <cell r="F50">
            <v>9</v>
          </cell>
          <cell r="G50">
            <v>21.4</v>
          </cell>
          <cell r="H50">
            <v>16</v>
          </cell>
          <cell r="I50">
            <v>12</v>
          </cell>
          <cell r="J50">
            <v>12</v>
          </cell>
          <cell r="M50">
            <v>40</v>
          </cell>
          <cell r="N50">
            <v>46.7</v>
          </cell>
          <cell r="P50">
            <v>68</v>
          </cell>
          <cell r="R50" t="str">
            <v>B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7</v>
          </cell>
          <cell r="E51">
            <v>4</v>
          </cell>
          <cell r="F51">
            <v>9.8000000000000007</v>
          </cell>
          <cell r="G51">
            <v>20.8</v>
          </cell>
          <cell r="H51">
            <v>16</v>
          </cell>
          <cell r="J51">
            <v>10</v>
          </cell>
          <cell r="L51">
            <v>11</v>
          </cell>
          <cell r="M51">
            <v>37</v>
          </cell>
          <cell r="N51">
            <v>43.2</v>
          </cell>
          <cell r="P51">
            <v>64</v>
          </cell>
          <cell r="R51" t="str">
            <v>B</v>
          </cell>
        </row>
        <row r="52">
          <cell r="B52" t="str">
            <v>E022-01-0733/2017</v>
          </cell>
          <cell r="C52" t="str">
            <v>KIBET KELVIN</v>
          </cell>
          <cell r="D52">
            <v>6.4</v>
          </cell>
          <cell r="E52">
            <v>4</v>
          </cell>
          <cell r="F52">
            <v>9.8000000000000007</v>
          </cell>
          <cell r="G52">
            <v>20.2</v>
          </cell>
          <cell r="H52">
            <v>15</v>
          </cell>
          <cell r="I52">
            <v>12</v>
          </cell>
          <cell r="J52">
            <v>8</v>
          </cell>
          <cell r="M52">
            <v>35</v>
          </cell>
          <cell r="N52">
            <v>40.799999999999997</v>
          </cell>
          <cell r="P52">
            <v>61</v>
          </cell>
          <cell r="R52" t="str">
            <v>B</v>
          </cell>
        </row>
        <row r="53">
          <cell r="B53" t="str">
            <v>E022-01-0734/2017</v>
          </cell>
          <cell r="C53" t="str">
            <v>NELLY CHEPTOO</v>
          </cell>
          <cell r="D53">
            <v>7.5</v>
          </cell>
          <cell r="E53">
            <v>4</v>
          </cell>
          <cell r="F53">
            <v>9.8000000000000007</v>
          </cell>
          <cell r="G53">
            <v>21.3</v>
          </cell>
          <cell r="H53">
            <v>15</v>
          </cell>
          <cell r="J53">
            <v>8</v>
          </cell>
          <cell r="K53">
            <v>11</v>
          </cell>
          <cell r="M53">
            <v>34</v>
          </cell>
          <cell r="N53">
            <v>39.700000000000003</v>
          </cell>
          <cell r="P53">
            <v>61</v>
          </cell>
          <cell r="R53" t="str">
            <v>B</v>
          </cell>
        </row>
        <row r="54">
          <cell r="B54" t="str">
            <v>E022-01-0735/2017</v>
          </cell>
          <cell r="C54" t="str">
            <v>NZAU AUDREY NZILANI</v>
          </cell>
          <cell r="D54">
            <v>8.4</v>
          </cell>
          <cell r="E54">
            <v>4</v>
          </cell>
          <cell r="F54">
            <v>10.5</v>
          </cell>
          <cell r="G54">
            <v>22.9</v>
          </cell>
          <cell r="H54">
            <v>13</v>
          </cell>
          <cell r="I54">
            <v>14</v>
          </cell>
          <cell r="K54">
            <v>11</v>
          </cell>
          <cell r="M54">
            <v>38</v>
          </cell>
          <cell r="N54">
            <v>44.3</v>
          </cell>
          <cell r="P54">
            <v>67</v>
          </cell>
          <cell r="R54" t="str">
            <v>B</v>
          </cell>
        </row>
        <row r="55">
          <cell r="B55" t="str">
            <v>E022-01-0737/2017</v>
          </cell>
          <cell r="C55" t="str">
            <v>ADEGU GLORIA VUHYA</v>
          </cell>
          <cell r="D55">
            <v>8.4</v>
          </cell>
          <cell r="E55">
            <v>3.5</v>
          </cell>
          <cell r="F55">
            <v>9.8000000000000007</v>
          </cell>
          <cell r="G55">
            <v>21.7</v>
          </cell>
          <cell r="H55">
            <v>17</v>
          </cell>
          <cell r="J55">
            <v>9</v>
          </cell>
          <cell r="L55">
            <v>10</v>
          </cell>
          <cell r="M55">
            <v>36</v>
          </cell>
          <cell r="N55">
            <v>42</v>
          </cell>
          <cell r="P55">
            <v>64</v>
          </cell>
          <cell r="R55" t="str">
            <v>B</v>
          </cell>
        </row>
        <row r="56">
          <cell r="B56" t="str">
            <v>E022-01-0738/2017</v>
          </cell>
          <cell r="C56" t="str">
            <v>ROBERT KAMAU NJOROGE</v>
          </cell>
          <cell r="D56">
            <v>8</v>
          </cell>
          <cell r="E56">
            <v>3</v>
          </cell>
          <cell r="F56">
            <v>8.3000000000000007</v>
          </cell>
          <cell r="G56">
            <v>19.3</v>
          </cell>
          <cell r="H56">
            <v>15</v>
          </cell>
          <cell r="J56">
            <v>9</v>
          </cell>
          <cell r="K56">
            <v>13</v>
          </cell>
          <cell r="M56">
            <v>37</v>
          </cell>
          <cell r="N56">
            <v>43.2</v>
          </cell>
          <cell r="P56">
            <v>63</v>
          </cell>
          <cell r="R56" t="str">
            <v>B</v>
          </cell>
        </row>
        <row r="57">
          <cell r="B57" t="str">
            <v>E022-01-0739/2017</v>
          </cell>
          <cell r="C57" t="str">
            <v>WANJIRU GIDEON WARUI</v>
          </cell>
          <cell r="D57">
            <v>7</v>
          </cell>
          <cell r="E57">
            <v>4</v>
          </cell>
          <cell r="F57">
            <v>8.3000000000000007</v>
          </cell>
          <cell r="G57">
            <v>19.3</v>
          </cell>
          <cell r="H57">
            <v>15</v>
          </cell>
          <cell r="I57">
            <v>15</v>
          </cell>
          <cell r="J57">
            <v>6</v>
          </cell>
          <cell r="M57">
            <v>36</v>
          </cell>
          <cell r="N57">
            <v>42</v>
          </cell>
          <cell r="P57">
            <v>61</v>
          </cell>
          <cell r="R57" t="str">
            <v>B</v>
          </cell>
        </row>
        <row r="58">
          <cell r="B58" t="str">
            <v>E022-01-0740/2017</v>
          </cell>
          <cell r="C58" t="str">
            <v>KARIUKI JOHN WACHIRA</v>
          </cell>
          <cell r="D58">
            <v>6.6</v>
          </cell>
          <cell r="E58">
            <v>4</v>
          </cell>
          <cell r="F58">
            <v>8.3000000000000007</v>
          </cell>
          <cell r="G58">
            <v>18.899999999999999</v>
          </cell>
          <cell r="H58">
            <v>16</v>
          </cell>
          <cell r="I58">
            <v>15</v>
          </cell>
          <cell r="L58">
            <v>11</v>
          </cell>
          <cell r="M58">
            <v>42</v>
          </cell>
          <cell r="N58">
            <v>49</v>
          </cell>
          <cell r="P58">
            <v>68</v>
          </cell>
          <cell r="R58" t="str">
            <v>B</v>
          </cell>
        </row>
        <row r="59">
          <cell r="B59" t="str">
            <v>E022-01-0741/2017</v>
          </cell>
          <cell r="C59" t="str">
            <v>KIPKOECH BENEDICT</v>
          </cell>
          <cell r="D59">
            <v>7.2</v>
          </cell>
          <cell r="E59">
            <v>4</v>
          </cell>
          <cell r="F59">
            <v>9.8000000000000007</v>
          </cell>
          <cell r="G59">
            <v>21</v>
          </cell>
          <cell r="H59">
            <v>14</v>
          </cell>
          <cell r="I59">
            <v>12</v>
          </cell>
          <cell r="J59">
            <v>9</v>
          </cell>
          <cell r="M59">
            <v>35</v>
          </cell>
          <cell r="N59">
            <v>40.799999999999997</v>
          </cell>
          <cell r="P59">
            <v>62</v>
          </cell>
          <cell r="R59" t="str">
            <v>B</v>
          </cell>
        </row>
        <row r="60">
          <cell r="B60" t="str">
            <v>E022-01-0742/2017</v>
          </cell>
          <cell r="C60" t="str">
            <v>NJERI SIMON MUIGAI</v>
          </cell>
          <cell r="D60">
            <v>8.1</v>
          </cell>
          <cell r="E60">
            <v>3.5</v>
          </cell>
          <cell r="F60">
            <v>10.5</v>
          </cell>
          <cell r="G60">
            <v>22.1</v>
          </cell>
          <cell r="H60">
            <v>15</v>
          </cell>
          <cell r="J60">
            <v>9</v>
          </cell>
          <cell r="K60">
            <v>11</v>
          </cell>
          <cell r="M60">
            <v>35</v>
          </cell>
          <cell r="N60">
            <v>40.799999999999997</v>
          </cell>
          <cell r="P60">
            <v>63</v>
          </cell>
          <cell r="R60" t="str">
            <v>B</v>
          </cell>
        </row>
        <row r="61">
          <cell r="B61" t="str">
            <v>E022-01-0743/2017</v>
          </cell>
          <cell r="C61" t="str">
            <v>KIMUTAI EVANS</v>
          </cell>
          <cell r="D61">
            <v>6.9</v>
          </cell>
          <cell r="E61">
            <v>3.5</v>
          </cell>
          <cell r="F61">
            <v>9.8000000000000007</v>
          </cell>
          <cell r="G61">
            <v>20.2</v>
          </cell>
          <cell r="H61">
            <v>16</v>
          </cell>
          <cell r="I61">
            <v>13</v>
          </cell>
          <cell r="J61">
            <v>10</v>
          </cell>
          <cell r="M61">
            <v>39</v>
          </cell>
          <cell r="N61">
            <v>45.5</v>
          </cell>
          <cell r="P61">
            <v>66</v>
          </cell>
          <cell r="R61" t="str">
            <v>B</v>
          </cell>
        </row>
        <row r="62">
          <cell r="B62" t="str">
            <v>E022-01-0744/2017</v>
          </cell>
          <cell r="C62" t="str">
            <v>KIPNGENO FELIX</v>
          </cell>
          <cell r="D62">
            <v>8.8000000000000007</v>
          </cell>
          <cell r="E62">
            <v>4</v>
          </cell>
          <cell r="F62">
            <v>9.8000000000000007</v>
          </cell>
          <cell r="G62">
            <v>22.6</v>
          </cell>
          <cell r="H62">
            <v>15</v>
          </cell>
          <cell r="I62">
            <v>14</v>
          </cell>
          <cell r="J62">
            <v>9</v>
          </cell>
          <cell r="M62">
            <v>38</v>
          </cell>
          <cell r="N62">
            <v>44.3</v>
          </cell>
          <cell r="P62">
            <v>67</v>
          </cell>
          <cell r="R62" t="str">
            <v>B</v>
          </cell>
        </row>
        <row r="63">
          <cell r="B63" t="str">
            <v>E022-01-0745/2017</v>
          </cell>
          <cell r="C63" t="str">
            <v>CHEPNGETICH MERCY</v>
          </cell>
          <cell r="D63">
            <v>7.5</v>
          </cell>
          <cell r="E63">
            <v>4</v>
          </cell>
          <cell r="F63">
            <v>10.5</v>
          </cell>
          <cell r="G63">
            <v>22</v>
          </cell>
          <cell r="H63">
            <v>14</v>
          </cell>
          <cell r="J63">
            <v>10</v>
          </cell>
          <cell r="K63">
            <v>11</v>
          </cell>
          <cell r="M63">
            <v>35</v>
          </cell>
          <cell r="N63">
            <v>40.799999999999997</v>
          </cell>
          <cell r="P63">
            <v>63</v>
          </cell>
          <cell r="R63" t="str">
            <v>B</v>
          </cell>
        </row>
        <row r="64">
          <cell r="B64" t="str">
            <v>E022-01-0746/2017</v>
          </cell>
          <cell r="C64" t="str">
            <v>MWANGI M WACHIRA</v>
          </cell>
          <cell r="D64">
            <v>7.7</v>
          </cell>
          <cell r="E64">
            <v>4</v>
          </cell>
          <cell r="F64">
            <v>9</v>
          </cell>
          <cell r="G64">
            <v>20.7</v>
          </cell>
          <cell r="H64">
            <v>15</v>
          </cell>
          <cell r="J64">
            <v>10</v>
          </cell>
          <cell r="L64">
            <v>10</v>
          </cell>
          <cell r="M64">
            <v>35</v>
          </cell>
          <cell r="N64">
            <v>40.799999999999997</v>
          </cell>
          <cell r="P64">
            <v>62</v>
          </cell>
          <cell r="R64" t="str">
            <v>B</v>
          </cell>
        </row>
        <row r="65">
          <cell r="B65" t="str">
            <v>E022-01-0747/2017</v>
          </cell>
          <cell r="C65" t="str">
            <v>ONYUNA AGGREY OMONDI</v>
          </cell>
          <cell r="D65">
            <v>8</v>
          </cell>
          <cell r="E65">
            <v>4</v>
          </cell>
          <cell r="F65">
            <v>10.5</v>
          </cell>
          <cell r="G65">
            <v>22.5</v>
          </cell>
          <cell r="H65">
            <v>16</v>
          </cell>
          <cell r="J65">
            <v>6</v>
          </cell>
          <cell r="K65">
            <v>11</v>
          </cell>
          <cell r="M65">
            <v>33</v>
          </cell>
          <cell r="N65">
            <v>38.5</v>
          </cell>
          <cell r="P65">
            <v>61</v>
          </cell>
          <cell r="R65" t="str">
            <v>B</v>
          </cell>
        </row>
        <row r="66">
          <cell r="B66" t="str">
            <v>E022-01-0748/2017</v>
          </cell>
          <cell r="C66" t="str">
            <v>SIMIYU M MICAH</v>
          </cell>
          <cell r="D66">
            <v>6.9</v>
          </cell>
          <cell r="E66">
            <v>4</v>
          </cell>
          <cell r="F66">
            <v>9.8000000000000007</v>
          </cell>
          <cell r="G66">
            <v>20.7</v>
          </cell>
          <cell r="M66" t="str">
            <v/>
          </cell>
          <cell r="N66" t="str">
            <v>-</v>
          </cell>
          <cell r="P66" t="str">
            <v>20.7C</v>
          </cell>
          <cell r="R66" t="str">
            <v>-</v>
          </cell>
        </row>
        <row r="67">
          <cell r="B67" t="str">
            <v>E022-01-0749/2017</v>
          </cell>
          <cell r="C67" t="str">
            <v>NAFULA FAITH</v>
          </cell>
          <cell r="D67">
            <v>8.6</v>
          </cell>
          <cell r="E67">
            <v>4</v>
          </cell>
          <cell r="F67">
            <v>9.8000000000000007</v>
          </cell>
          <cell r="G67">
            <v>22.4</v>
          </cell>
          <cell r="H67">
            <v>16</v>
          </cell>
          <cell r="J67">
            <v>12</v>
          </cell>
          <cell r="L67">
            <v>13</v>
          </cell>
          <cell r="M67">
            <v>41</v>
          </cell>
          <cell r="N67">
            <v>47.8</v>
          </cell>
          <cell r="P67">
            <v>70</v>
          </cell>
          <cell r="R67" t="str">
            <v>A</v>
          </cell>
        </row>
        <row r="68">
          <cell r="B68" t="str">
            <v>E022-01-0750/2017</v>
          </cell>
          <cell r="C68" t="str">
            <v>LELAN KIPLIMO SAMMY</v>
          </cell>
          <cell r="D68">
            <v>6.6</v>
          </cell>
          <cell r="E68">
            <v>3.5</v>
          </cell>
          <cell r="F68">
            <v>9.8000000000000007</v>
          </cell>
          <cell r="G68">
            <v>19.899999999999999</v>
          </cell>
          <cell r="H68">
            <v>16</v>
          </cell>
          <cell r="I68">
            <v>13</v>
          </cell>
          <cell r="J68">
            <v>11</v>
          </cell>
          <cell r="M68">
            <v>40</v>
          </cell>
          <cell r="N68">
            <v>46.7</v>
          </cell>
          <cell r="P68">
            <v>67</v>
          </cell>
          <cell r="R68" t="str">
            <v>B</v>
          </cell>
        </row>
        <row r="69">
          <cell r="B69" t="str">
            <v>E022-01-0751/2017</v>
          </cell>
          <cell r="C69" t="str">
            <v>NJUGUNA MARK MAINA</v>
          </cell>
          <cell r="D69">
            <v>5</v>
          </cell>
          <cell r="E69">
            <v>4</v>
          </cell>
          <cell r="F69">
            <v>9.8000000000000007</v>
          </cell>
          <cell r="G69">
            <v>18.8</v>
          </cell>
          <cell r="H69">
            <v>15</v>
          </cell>
          <cell r="I69">
            <v>10</v>
          </cell>
          <cell r="K69">
            <v>10</v>
          </cell>
          <cell r="M69">
            <v>35</v>
          </cell>
          <cell r="N69">
            <v>40.799999999999997</v>
          </cell>
          <cell r="P69">
            <v>60</v>
          </cell>
          <cell r="R69" t="str">
            <v>B</v>
          </cell>
        </row>
        <row r="70">
          <cell r="B70" t="str">
            <v>E022-01-0752/2017</v>
          </cell>
          <cell r="C70" t="str">
            <v>MOBAGI MORAA LORNA</v>
          </cell>
          <cell r="D70">
            <v>6.9</v>
          </cell>
          <cell r="E70">
            <v>4</v>
          </cell>
          <cell r="F70">
            <v>10.5</v>
          </cell>
          <cell r="G70">
            <v>21.4</v>
          </cell>
          <cell r="H70">
            <v>14</v>
          </cell>
          <cell r="J70">
            <v>10</v>
          </cell>
          <cell r="L70">
            <v>12</v>
          </cell>
          <cell r="M70">
            <v>36</v>
          </cell>
          <cell r="N70">
            <v>42</v>
          </cell>
          <cell r="P70">
            <v>63</v>
          </cell>
          <cell r="R70" t="str">
            <v>B</v>
          </cell>
        </row>
        <row r="71">
          <cell r="B71" t="str">
            <v>E022-01-0753/2017</v>
          </cell>
          <cell r="C71" t="str">
            <v>OMONDI ROWLAND ODUOR</v>
          </cell>
          <cell r="D71">
            <v>7.2</v>
          </cell>
          <cell r="E71">
            <v>4</v>
          </cell>
          <cell r="F71">
            <v>9.8000000000000007</v>
          </cell>
          <cell r="G71">
            <v>21</v>
          </cell>
          <cell r="H71">
            <v>18</v>
          </cell>
          <cell r="J71">
            <v>12.5</v>
          </cell>
          <cell r="L71">
            <v>15.5</v>
          </cell>
          <cell r="M71">
            <v>46</v>
          </cell>
          <cell r="N71">
            <v>53.7</v>
          </cell>
          <cell r="P71">
            <v>75</v>
          </cell>
          <cell r="R71" t="str">
            <v>A</v>
          </cell>
        </row>
        <row r="72">
          <cell r="B72" t="str">
            <v>E022-01-0754/2017</v>
          </cell>
          <cell r="C72" t="str">
            <v>OCHIENG VINCENT OUMA</v>
          </cell>
          <cell r="D72">
            <v>6.3</v>
          </cell>
          <cell r="E72">
            <v>4</v>
          </cell>
          <cell r="F72">
            <v>10.5</v>
          </cell>
          <cell r="G72">
            <v>20.8</v>
          </cell>
          <cell r="H72">
            <v>16</v>
          </cell>
          <cell r="I72">
            <v>8</v>
          </cell>
          <cell r="J72">
            <v>10</v>
          </cell>
          <cell r="M72">
            <v>34</v>
          </cell>
          <cell r="N72">
            <v>39.700000000000003</v>
          </cell>
          <cell r="P72">
            <v>61</v>
          </cell>
          <cell r="R72" t="str">
            <v>B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6.3</v>
          </cell>
          <cell r="E73">
            <v>4</v>
          </cell>
          <cell r="F73">
            <v>9</v>
          </cell>
          <cell r="G73">
            <v>19.3</v>
          </cell>
          <cell r="H73">
            <v>16</v>
          </cell>
          <cell r="I73">
            <v>13</v>
          </cell>
          <cell r="J73">
            <v>4</v>
          </cell>
          <cell r="M73">
            <v>33</v>
          </cell>
          <cell r="N73">
            <v>38.5</v>
          </cell>
          <cell r="P73">
            <v>58</v>
          </cell>
          <cell r="R73" t="str">
            <v>C</v>
          </cell>
        </row>
        <row r="74">
          <cell r="B74" t="str">
            <v>E022-01-0956/2017</v>
          </cell>
          <cell r="C74" t="str">
            <v>OMONDI Jeremy Ochieng</v>
          </cell>
          <cell r="D74">
            <v>4.2</v>
          </cell>
          <cell r="E74">
            <v>4</v>
          </cell>
          <cell r="F74">
            <v>9</v>
          </cell>
          <cell r="G74">
            <v>17.2</v>
          </cell>
          <cell r="M74" t="str">
            <v/>
          </cell>
          <cell r="N74" t="str">
            <v>-</v>
          </cell>
          <cell r="P74" t="str">
            <v>17.2C</v>
          </cell>
          <cell r="R74" t="str">
            <v>-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7.8</v>
          </cell>
          <cell r="E75">
            <v>3.5</v>
          </cell>
          <cell r="F75">
            <v>9.8000000000000007</v>
          </cell>
          <cell r="G75">
            <v>21.1</v>
          </cell>
          <cell r="H75">
            <v>15</v>
          </cell>
          <cell r="I75">
            <v>13</v>
          </cell>
          <cell r="J75">
            <v>10</v>
          </cell>
          <cell r="M75">
            <v>38</v>
          </cell>
          <cell r="N75">
            <v>44.3</v>
          </cell>
          <cell r="P75">
            <v>65</v>
          </cell>
          <cell r="R75" t="str">
            <v>B</v>
          </cell>
        </row>
        <row r="76">
          <cell r="B76" t="str">
            <v>E022-01-1336/2017</v>
          </cell>
          <cell r="C76" t="str">
            <v>KABUE Brian Ngaruiya</v>
          </cell>
          <cell r="D76">
            <v>7.2</v>
          </cell>
          <cell r="E76">
            <v>4.5</v>
          </cell>
          <cell r="F76">
            <v>9.8000000000000007</v>
          </cell>
          <cell r="G76">
            <v>21.5</v>
          </cell>
          <cell r="H76">
            <v>16</v>
          </cell>
          <cell r="I76">
            <v>11</v>
          </cell>
          <cell r="J76">
            <v>9</v>
          </cell>
          <cell r="M76">
            <v>36</v>
          </cell>
          <cell r="N76">
            <v>42</v>
          </cell>
          <cell r="P76">
            <v>64</v>
          </cell>
          <cell r="R76" t="str">
            <v>B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7.3</v>
          </cell>
          <cell r="E77">
            <v>4.5</v>
          </cell>
          <cell r="F77">
            <v>9.8000000000000007</v>
          </cell>
          <cell r="G77">
            <v>21.6</v>
          </cell>
          <cell r="H77">
            <v>13</v>
          </cell>
          <cell r="J77">
            <v>14</v>
          </cell>
          <cell r="K77">
            <v>15</v>
          </cell>
          <cell r="M77">
            <v>42</v>
          </cell>
          <cell r="N77">
            <v>49</v>
          </cell>
          <cell r="P77">
            <v>71</v>
          </cell>
          <cell r="R77" t="str">
            <v>A</v>
          </cell>
        </row>
        <row r="78">
          <cell r="B78" t="str">
            <v>E022-01-1511/2017</v>
          </cell>
          <cell r="C78" t="str">
            <v>METHU David Njoroge</v>
          </cell>
          <cell r="D78">
            <v>6.4</v>
          </cell>
          <cell r="E78">
            <v>4.5</v>
          </cell>
          <cell r="F78">
            <v>8.3000000000000007</v>
          </cell>
          <cell r="G78">
            <v>19.2</v>
          </cell>
          <cell r="M78" t="str">
            <v/>
          </cell>
          <cell r="N78" t="str">
            <v>-</v>
          </cell>
          <cell r="P78" t="str">
            <v>19.2C</v>
          </cell>
          <cell r="R78" t="str">
            <v>-</v>
          </cell>
        </row>
        <row r="79">
          <cell r="B79" t="str">
            <v>E022-01-1517/2017</v>
          </cell>
          <cell r="C79" t="str">
            <v>MATHENGE Kennedy Karingith</v>
          </cell>
          <cell r="D79" t="str">
            <v/>
          </cell>
          <cell r="E79" t="str">
            <v/>
          </cell>
          <cell r="F79" t="str">
            <v>-</v>
          </cell>
          <cell r="G79" t="str">
            <v>-</v>
          </cell>
          <cell r="M79" t="str">
            <v/>
          </cell>
          <cell r="N79" t="str">
            <v>-</v>
          </cell>
          <cell r="P79" t="str">
            <v>-</v>
          </cell>
          <cell r="R79" t="str">
            <v>-</v>
          </cell>
        </row>
        <row r="80">
          <cell r="B80" t="str">
            <v>E022-01-1538/2017</v>
          </cell>
          <cell r="C80" t="str">
            <v>WILFRED Roy Obimbo</v>
          </cell>
          <cell r="D80">
            <v>5.8</v>
          </cell>
          <cell r="E80">
            <v>4.5</v>
          </cell>
          <cell r="F80">
            <v>10.5</v>
          </cell>
          <cell r="G80">
            <v>20.8</v>
          </cell>
          <cell r="H80">
            <v>15</v>
          </cell>
          <cell r="I80">
            <v>12</v>
          </cell>
          <cell r="J80">
            <v>10</v>
          </cell>
          <cell r="M80">
            <v>37</v>
          </cell>
          <cell r="N80">
            <v>43.2</v>
          </cell>
          <cell r="P80">
            <v>64</v>
          </cell>
          <cell r="R80" t="str">
            <v>B</v>
          </cell>
        </row>
        <row r="81">
          <cell r="B81" t="str">
            <v>E022-01-1540/2017</v>
          </cell>
          <cell r="C81" t="str">
            <v>MUTETE Amos Mosoito</v>
          </cell>
          <cell r="D81">
            <v>5.6</v>
          </cell>
          <cell r="E81">
            <v>4</v>
          </cell>
          <cell r="F81">
            <v>9</v>
          </cell>
          <cell r="G81">
            <v>18.600000000000001</v>
          </cell>
          <cell r="H81">
            <v>14</v>
          </cell>
          <cell r="I81">
            <v>16</v>
          </cell>
          <cell r="J81">
            <v>6</v>
          </cell>
          <cell r="M81">
            <v>36</v>
          </cell>
          <cell r="N81">
            <v>42</v>
          </cell>
          <cell r="P81">
            <v>61</v>
          </cell>
          <cell r="R81" t="str">
            <v>B</v>
          </cell>
        </row>
        <row r="82">
          <cell r="B82" t="str">
            <v>E022-01-1542/2017</v>
          </cell>
          <cell r="C82" t="str">
            <v>EDWIN KAMAU MUTHIKE</v>
          </cell>
          <cell r="D82" t="str">
            <v/>
          </cell>
          <cell r="E82" t="str">
            <v/>
          </cell>
          <cell r="F82" t="str">
            <v>-</v>
          </cell>
          <cell r="G82" t="str">
            <v>-</v>
          </cell>
          <cell r="M82" t="str">
            <v/>
          </cell>
          <cell r="N82" t="str">
            <v>-</v>
          </cell>
          <cell r="P82" t="str">
            <v>-</v>
          </cell>
          <cell r="R82" t="str">
            <v>-</v>
          </cell>
        </row>
        <row r="83">
          <cell r="B83" t="str">
            <v>E022-01-1567/2017</v>
          </cell>
          <cell r="C83" t="str">
            <v>MWANGI Harun Njuguna</v>
          </cell>
          <cell r="D83">
            <v>3.9</v>
          </cell>
          <cell r="E83">
            <v>4</v>
          </cell>
          <cell r="F83">
            <v>8.3000000000000007</v>
          </cell>
          <cell r="G83">
            <v>16.2</v>
          </cell>
          <cell r="H83">
            <v>15</v>
          </cell>
          <cell r="I83">
            <v>9</v>
          </cell>
          <cell r="J83">
            <v>11</v>
          </cell>
          <cell r="M83">
            <v>35</v>
          </cell>
          <cell r="N83">
            <v>40.799999999999997</v>
          </cell>
          <cell r="P83">
            <v>57</v>
          </cell>
          <cell r="R83" t="str">
            <v>C</v>
          </cell>
        </row>
        <row r="84">
          <cell r="B84" t="str">
            <v>E022-01-1594/2017</v>
          </cell>
          <cell r="C84" t="str">
            <v>GITAHI Charles Ndegwa</v>
          </cell>
          <cell r="D84">
            <v>6.9</v>
          </cell>
          <cell r="E84">
            <v>3.5</v>
          </cell>
          <cell r="F84">
            <v>10.5</v>
          </cell>
          <cell r="G84">
            <v>20.9</v>
          </cell>
          <cell r="H84">
            <v>14</v>
          </cell>
          <cell r="I84">
            <v>11</v>
          </cell>
          <cell r="L84">
            <v>11</v>
          </cell>
          <cell r="M84">
            <v>36</v>
          </cell>
          <cell r="N84">
            <v>42</v>
          </cell>
          <cell r="P84">
            <v>63</v>
          </cell>
          <cell r="R84" t="str">
            <v>B</v>
          </cell>
        </row>
        <row r="85">
          <cell r="B85" t="str">
            <v>E022-01-1607/2017</v>
          </cell>
          <cell r="C85" t="str">
            <v>GICHARU Moses Mwangi</v>
          </cell>
          <cell r="D85">
            <v>7.3</v>
          </cell>
          <cell r="E85">
            <v>4</v>
          </cell>
          <cell r="F85">
            <v>9.8000000000000007</v>
          </cell>
          <cell r="G85">
            <v>21.1</v>
          </cell>
          <cell r="H85">
            <v>16</v>
          </cell>
          <cell r="I85">
            <v>14</v>
          </cell>
          <cell r="K85">
            <v>14</v>
          </cell>
          <cell r="M85">
            <v>44</v>
          </cell>
          <cell r="N85">
            <v>51.3</v>
          </cell>
          <cell r="P85">
            <v>72</v>
          </cell>
          <cell r="R85" t="str">
            <v>A</v>
          </cell>
        </row>
        <row r="86">
          <cell r="B86" t="str">
            <v>E022-01-1717/2017</v>
          </cell>
          <cell r="C86" t="str">
            <v>RII Kennedy Gitigi</v>
          </cell>
          <cell r="D86">
            <v>3.9</v>
          </cell>
          <cell r="E86">
            <v>4</v>
          </cell>
          <cell r="F86">
            <v>9.8000000000000007</v>
          </cell>
          <cell r="G86">
            <v>17.7</v>
          </cell>
          <cell r="H86">
            <v>15</v>
          </cell>
          <cell r="J86">
            <v>10</v>
          </cell>
          <cell r="L86">
            <v>8</v>
          </cell>
          <cell r="M86">
            <v>33</v>
          </cell>
          <cell r="N86">
            <v>38.5</v>
          </cell>
          <cell r="P86">
            <v>56</v>
          </cell>
          <cell r="R86" t="str">
            <v>C</v>
          </cell>
        </row>
        <row r="87">
          <cell r="B87" t="str">
            <v>E022-01-1724/2017</v>
          </cell>
          <cell r="C87" t="str">
            <v>MOSES MUIGUA KARIUKI</v>
          </cell>
          <cell r="D87">
            <v>7.2</v>
          </cell>
          <cell r="E87" t="str">
            <v/>
          </cell>
          <cell r="F87">
            <v>9.8000000000000007</v>
          </cell>
          <cell r="G87">
            <v>17</v>
          </cell>
          <cell r="H87">
            <v>13</v>
          </cell>
          <cell r="J87">
            <v>12</v>
          </cell>
          <cell r="L87">
            <v>12</v>
          </cell>
          <cell r="M87">
            <v>37</v>
          </cell>
          <cell r="N87">
            <v>43.2</v>
          </cell>
          <cell r="P87">
            <v>60</v>
          </cell>
          <cell r="R87" t="str">
            <v>B</v>
          </cell>
        </row>
        <row r="88">
          <cell r="B88" t="str">
            <v>E022-01-0859/2016</v>
          </cell>
          <cell r="C88" t="str">
            <v>NJUGUNA Faith Muthoni</v>
          </cell>
          <cell r="D88">
            <v>7.2</v>
          </cell>
          <cell r="E88">
            <v>4.5</v>
          </cell>
          <cell r="F88">
            <v>9.8000000000000007</v>
          </cell>
          <cell r="G88">
            <v>21.5</v>
          </cell>
          <cell r="H88">
            <v>17</v>
          </cell>
          <cell r="J88">
            <v>10</v>
          </cell>
          <cell r="K88">
            <v>11</v>
          </cell>
          <cell r="M88">
            <v>38</v>
          </cell>
          <cell r="N88">
            <v>44.3</v>
          </cell>
          <cell r="P88">
            <v>66</v>
          </cell>
          <cell r="R88" t="str">
            <v>B</v>
          </cell>
        </row>
        <row r="89">
          <cell r="B89" t="str">
            <v>E022-01-2109/2016</v>
          </cell>
          <cell r="C89" t="str">
            <v>AMOS CHEMWENA</v>
          </cell>
          <cell r="D89">
            <v>3.3</v>
          </cell>
          <cell r="E89">
            <v>3.5</v>
          </cell>
          <cell r="F89">
            <v>8.3000000000000007</v>
          </cell>
          <cell r="G89">
            <v>15.1</v>
          </cell>
          <cell r="H89">
            <v>15</v>
          </cell>
          <cell r="I89">
            <v>12</v>
          </cell>
          <cell r="K89">
            <v>11</v>
          </cell>
          <cell r="M89">
            <v>38</v>
          </cell>
          <cell r="N89">
            <v>44.3</v>
          </cell>
          <cell r="P89">
            <v>59</v>
          </cell>
          <cell r="R89" t="str">
            <v>C</v>
          </cell>
        </row>
        <row r="90">
          <cell r="B90" t="str">
            <v>E022-01-1791-2016</v>
          </cell>
          <cell r="D90">
            <v>5</v>
          </cell>
          <cell r="E90">
            <v>4</v>
          </cell>
          <cell r="F90">
            <v>8.3000000000000007</v>
          </cell>
          <cell r="G90">
            <v>17.3</v>
          </cell>
          <cell r="M90" t="str">
            <v/>
          </cell>
          <cell r="N90" t="str">
            <v>-</v>
          </cell>
          <cell r="P90" t="str">
            <v>17.3C</v>
          </cell>
          <cell r="R90" t="str">
            <v>-</v>
          </cell>
        </row>
        <row r="91">
          <cell r="B91" t="str">
            <v>E022-01-2065/2016</v>
          </cell>
          <cell r="D91">
            <v>5.5</v>
          </cell>
          <cell r="E91">
            <v>3.5</v>
          </cell>
          <cell r="F91">
            <v>9.8000000000000007</v>
          </cell>
          <cell r="G91">
            <v>18.8</v>
          </cell>
          <cell r="H91">
            <v>16</v>
          </cell>
          <cell r="I91">
            <v>6</v>
          </cell>
          <cell r="J91">
            <v>11</v>
          </cell>
          <cell r="M91">
            <v>33</v>
          </cell>
          <cell r="N91">
            <v>38.5</v>
          </cell>
          <cell r="P91">
            <v>57</v>
          </cell>
          <cell r="R91" t="str">
            <v>C</v>
          </cell>
        </row>
        <row r="92">
          <cell r="B92" t="str">
            <v>E022-01-1884/2016</v>
          </cell>
          <cell r="C92" t="str">
            <v>MARANGA Simon Muthee</v>
          </cell>
          <cell r="D92">
            <v>5.6</v>
          </cell>
          <cell r="E92">
            <v>4</v>
          </cell>
          <cell r="F92">
            <v>8.3000000000000007</v>
          </cell>
          <cell r="G92">
            <v>17.899999999999999</v>
          </cell>
          <cell r="H92">
            <v>10</v>
          </cell>
          <cell r="J92">
            <v>13</v>
          </cell>
          <cell r="K92">
            <v>13</v>
          </cell>
          <cell r="M92">
            <v>36</v>
          </cell>
          <cell r="N92">
            <v>42</v>
          </cell>
          <cell r="P92">
            <v>60</v>
          </cell>
          <cell r="R92" t="str">
            <v>B</v>
          </cell>
        </row>
        <row r="93">
          <cell r="B93" t="str">
            <v>E022-01-0797/2014</v>
          </cell>
          <cell r="D93">
            <v>7.2</v>
          </cell>
          <cell r="E93">
            <v>4</v>
          </cell>
          <cell r="F93">
            <v>8.3000000000000007</v>
          </cell>
          <cell r="G93">
            <v>19.5</v>
          </cell>
          <cell r="H93">
            <v>16</v>
          </cell>
          <cell r="I93">
            <v>10</v>
          </cell>
          <cell r="K93">
            <v>13</v>
          </cell>
          <cell r="M93">
            <v>39</v>
          </cell>
          <cell r="N93">
            <v>45.5</v>
          </cell>
          <cell r="P93">
            <v>65</v>
          </cell>
          <cell r="R93" t="str">
            <v>B</v>
          </cell>
        </row>
        <row r="94">
          <cell r="B94" t="str">
            <v>E022-01-0860/2016</v>
          </cell>
          <cell r="G94" t="str">
            <v>-</v>
          </cell>
          <cell r="H94">
            <v>16</v>
          </cell>
          <cell r="J94">
            <v>10</v>
          </cell>
          <cell r="K94">
            <v>12</v>
          </cell>
          <cell r="M94">
            <v>38</v>
          </cell>
          <cell r="N94">
            <v>44.3</v>
          </cell>
          <cell r="P94" t="str">
            <v>44.3E</v>
          </cell>
          <cell r="R94" t="str">
            <v>-</v>
          </cell>
        </row>
        <row r="95">
          <cell r="B95" t="str">
            <v>E022-01-2013/2016</v>
          </cell>
          <cell r="G95" t="str">
            <v>-</v>
          </cell>
          <cell r="H95">
            <v>15</v>
          </cell>
          <cell r="I95">
            <v>5</v>
          </cell>
          <cell r="J95">
            <v>10</v>
          </cell>
          <cell r="M95">
            <v>30</v>
          </cell>
          <cell r="N95">
            <v>35</v>
          </cell>
          <cell r="P95" t="str">
            <v>35E</v>
          </cell>
          <cell r="R95" t="str">
            <v>-</v>
          </cell>
        </row>
        <row r="96">
          <cell r="B96" t="str">
            <v>E022-01-0894/2016</v>
          </cell>
          <cell r="G96" t="str">
            <v>-</v>
          </cell>
          <cell r="H96">
            <v>16</v>
          </cell>
          <cell r="I96">
            <v>10</v>
          </cell>
          <cell r="J96">
            <v>4</v>
          </cell>
          <cell r="M96">
            <v>30</v>
          </cell>
          <cell r="N96">
            <v>35</v>
          </cell>
          <cell r="P96" t="str">
            <v>35E</v>
          </cell>
          <cell r="R96" t="str">
            <v>-</v>
          </cell>
        </row>
      </sheetData>
      <sheetData sheetId="3" refreshError="1">
        <row r="12">
          <cell r="B12" t="str">
            <v>E022-01-0692/2017</v>
          </cell>
          <cell r="C12" t="str">
            <v>NYINGI BRIAN GAKERE</v>
          </cell>
          <cell r="D12">
            <v>10.333333333333334</v>
          </cell>
          <cell r="E12">
            <v>9</v>
          </cell>
          <cell r="F12">
            <v>0</v>
          </cell>
          <cell r="G12">
            <v>19.3</v>
          </cell>
          <cell r="H12">
            <v>8</v>
          </cell>
          <cell r="I12">
            <v>11</v>
          </cell>
          <cell r="L12">
            <v>3</v>
          </cell>
          <cell r="M12">
            <v>22</v>
          </cell>
          <cell r="N12">
            <v>22</v>
          </cell>
          <cell r="P12">
            <v>41</v>
          </cell>
        </row>
        <row r="13">
          <cell r="B13" t="str">
            <v>E022-01-0693/2017</v>
          </cell>
          <cell r="C13" t="str">
            <v>MWANGI JUSTUS NJOGU</v>
          </cell>
          <cell r="D13">
            <v>7.666666666666667</v>
          </cell>
          <cell r="E13">
            <v>8</v>
          </cell>
          <cell r="F13">
            <v>0</v>
          </cell>
          <cell r="G13">
            <v>15.7</v>
          </cell>
          <cell r="H13">
            <v>21</v>
          </cell>
          <cell r="I13">
            <v>18</v>
          </cell>
          <cell r="L13">
            <v>8</v>
          </cell>
          <cell r="M13">
            <v>47</v>
          </cell>
          <cell r="N13">
            <v>47</v>
          </cell>
          <cell r="P13">
            <v>63</v>
          </cell>
        </row>
        <row r="14">
          <cell r="B14" t="str">
            <v>E022-01-0694/2017</v>
          </cell>
          <cell r="C14" t="str">
            <v>KIMANI JACKLINE MBUTU</v>
          </cell>
          <cell r="D14">
            <v>14</v>
          </cell>
          <cell r="E14">
            <v>9</v>
          </cell>
          <cell r="F14">
            <v>0</v>
          </cell>
          <cell r="G14">
            <v>23</v>
          </cell>
          <cell r="H14">
            <v>20</v>
          </cell>
          <cell r="I14">
            <v>14</v>
          </cell>
          <cell r="L14">
            <v>12</v>
          </cell>
          <cell r="M14">
            <v>46</v>
          </cell>
          <cell r="N14">
            <v>46</v>
          </cell>
          <cell r="P14">
            <v>69</v>
          </cell>
        </row>
        <row r="15">
          <cell r="B15" t="str">
            <v>E022-01-0695/2017</v>
          </cell>
          <cell r="C15" t="str">
            <v>NDUATI DANIEL CHEGE</v>
          </cell>
          <cell r="D15">
            <v>9</v>
          </cell>
          <cell r="E15">
            <v>8</v>
          </cell>
          <cell r="F15">
            <v>0</v>
          </cell>
          <cell r="G15">
            <v>17</v>
          </cell>
          <cell r="H15">
            <v>13</v>
          </cell>
          <cell r="I15">
            <v>16</v>
          </cell>
          <cell r="J15">
            <v>5</v>
          </cell>
          <cell r="M15">
            <v>34</v>
          </cell>
          <cell r="N15">
            <v>34</v>
          </cell>
          <cell r="P15">
            <v>51</v>
          </cell>
        </row>
        <row r="16">
          <cell r="B16" t="str">
            <v>E022-01-0696/2017</v>
          </cell>
          <cell r="C16" t="str">
            <v>MWANGI NANCY THUGURI</v>
          </cell>
          <cell r="D16">
            <v>7.666666666666667</v>
          </cell>
          <cell r="E16">
            <v>8</v>
          </cell>
          <cell r="F16">
            <v>0</v>
          </cell>
          <cell r="G16">
            <v>15.7</v>
          </cell>
          <cell r="H16">
            <v>10</v>
          </cell>
          <cell r="I16">
            <v>10</v>
          </cell>
          <cell r="L16">
            <v>5</v>
          </cell>
          <cell r="M16">
            <v>25</v>
          </cell>
          <cell r="N16">
            <v>25</v>
          </cell>
          <cell r="P16">
            <v>41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12</v>
          </cell>
          <cell r="E17">
            <v>8</v>
          </cell>
          <cell r="F17">
            <v>0</v>
          </cell>
          <cell r="G17">
            <v>20</v>
          </cell>
          <cell r="H17">
            <v>14</v>
          </cell>
          <cell r="I17">
            <v>7</v>
          </cell>
          <cell r="L17">
            <v>12</v>
          </cell>
          <cell r="M17">
            <v>33</v>
          </cell>
          <cell r="N17">
            <v>33</v>
          </cell>
          <cell r="P17">
            <v>53</v>
          </cell>
        </row>
        <row r="18">
          <cell r="B18" t="str">
            <v>E022-01-0698/2017</v>
          </cell>
          <cell r="C18" t="str">
            <v>MURIUKI SIMON MWANGI</v>
          </cell>
          <cell r="D18">
            <v>8</v>
          </cell>
          <cell r="E18">
            <v>7</v>
          </cell>
          <cell r="F18">
            <v>0</v>
          </cell>
          <cell r="G18">
            <v>15</v>
          </cell>
          <cell r="H18">
            <v>1</v>
          </cell>
          <cell r="I18">
            <v>10</v>
          </cell>
          <cell r="J18">
            <v>1</v>
          </cell>
          <cell r="M18">
            <v>12</v>
          </cell>
          <cell r="N18">
            <v>12</v>
          </cell>
          <cell r="P18">
            <v>27</v>
          </cell>
        </row>
        <row r="19">
          <cell r="B19" t="str">
            <v>E022-01-0699/2017</v>
          </cell>
          <cell r="C19" t="str">
            <v>CANIA EDWIN MUGWERU</v>
          </cell>
          <cell r="D19">
            <v>8.6666666666666661</v>
          </cell>
          <cell r="E19">
            <v>7</v>
          </cell>
          <cell r="F19">
            <v>0</v>
          </cell>
          <cell r="G19">
            <v>15.7</v>
          </cell>
          <cell r="M19" t="str">
            <v/>
          </cell>
          <cell r="N19" t="str">
            <v>-</v>
          </cell>
          <cell r="P19" t="str">
            <v>15.7C</v>
          </cell>
        </row>
        <row r="20">
          <cell r="B20" t="str">
            <v>E022-01-0700/2017</v>
          </cell>
          <cell r="C20" t="str">
            <v>NGURE DENNIS MWAHU</v>
          </cell>
          <cell r="D20">
            <v>14.666666666666666</v>
          </cell>
          <cell r="E20">
            <v>9</v>
          </cell>
          <cell r="F20">
            <v>0</v>
          </cell>
          <cell r="G20">
            <v>23.7</v>
          </cell>
          <cell r="H20">
            <v>17</v>
          </cell>
          <cell r="I20">
            <v>13</v>
          </cell>
          <cell r="L20">
            <v>12</v>
          </cell>
          <cell r="M20">
            <v>42</v>
          </cell>
          <cell r="N20">
            <v>42</v>
          </cell>
          <cell r="P20">
            <v>66</v>
          </cell>
        </row>
        <row r="21">
          <cell r="B21" t="str">
            <v>E022-01-0701/2017</v>
          </cell>
          <cell r="C21" t="str">
            <v>MWANGI FRANCIS KAHUHO</v>
          </cell>
          <cell r="D21">
            <v>8</v>
          </cell>
          <cell r="E21">
            <v>8</v>
          </cell>
          <cell r="F21">
            <v>0</v>
          </cell>
          <cell r="G21">
            <v>16</v>
          </cell>
          <cell r="H21">
            <v>1</v>
          </cell>
          <cell r="I21">
            <v>9</v>
          </cell>
          <cell r="K21">
            <v>1</v>
          </cell>
          <cell r="M21">
            <v>11</v>
          </cell>
          <cell r="N21">
            <v>11</v>
          </cell>
          <cell r="P21">
            <v>27</v>
          </cell>
        </row>
        <row r="22">
          <cell r="B22" t="str">
            <v>E022-01-0702/2017</v>
          </cell>
          <cell r="C22" t="str">
            <v>MUNYIRI GEORGE KANGANGI</v>
          </cell>
        </row>
        <row r="23">
          <cell r="B23" t="str">
            <v>E022-01-0703/2017</v>
          </cell>
          <cell r="C23" t="str">
            <v>GATHUKIA LUKE NJOGU</v>
          </cell>
          <cell r="D23">
            <v>11</v>
          </cell>
          <cell r="E23">
            <v>8</v>
          </cell>
          <cell r="F23">
            <v>0</v>
          </cell>
          <cell r="G23">
            <v>19</v>
          </cell>
          <cell r="H23">
            <v>13</v>
          </cell>
          <cell r="I23">
            <v>14</v>
          </cell>
          <cell r="L23">
            <v>5</v>
          </cell>
          <cell r="M23">
            <v>32</v>
          </cell>
          <cell r="N23">
            <v>32</v>
          </cell>
          <cell r="P23">
            <v>51</v>
          </cell>
        </row>
        <row r="24">
          <cell r="B24" t="str">
            <v>E022-01-0704/2017</v>
          </cell>
          <cell r="C24" t="str">
            <v>KARIUKI AMOS KIMITI</v>
          </cell>
          <cell r="D24">
            <v>8.3333333333333339</v>
          </cell>
          <cell r="E24">
            <v>8</v>
          </cell>
          <cell r="F24">
            <v>0</v>
          </cell>
          <cell r="G24">
            <v>16.3</v>
          </cell>
          <cell r="H24">
            <v>13</v>
          </cell>
          <cell r="I24">
            <v>8</v>
          </cell>
          <cell r="J24">
            <v>8</v>
          </cell>
          <cell r="M24">
            <v>29</v>
          </cell>
          <cell r="N24">
            <v>29</v>
          </cell>
          <cell r="P24">
            <v>45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16.333333333333332</v>
          </cell>
          <cell r="E25">
            <v>8</v>
          </cell>
          <cell r="F25">
            <v>0</v>
          </cell>
          <cell r="G25">
            <v>24.3</v>
          </cell>
          <cell r="H25">
            <v>26</v>
          </cell>
          <cell r="I25">
            <v>20</v>
          </cell>
          <cell r="L25">
            <v>5</v>
          </cell>
          <cell r="M25">
            <v>51</v>
          </cell>
          <cell r="N25">
            <v>51</v>
          </cell>
          <cell r="P25">
            <v>75</v>
          </cell>
        </row>
        <row r="26">
          <cell r="B26" t="str">
            <v>E022-01-0706/2017</v>
          </cell>
          <cell r="C26" t="str">
            <v>KARIUKI MOUREEN NJOKI</v>
          </cell>
          <cell r="D26">
            <v>12</v>
          </cell>
          <cell r="E26">
            <v>8</v>
          </cell>
          <cell r="F26">
            <v>0</v>
          </cell>
          <cell r="G26">
            <v>20</v>
          </cell>
          <cell r="H26">
            <v>22</v>
          </cell>
          <cell r="I26">
            <v>13</v>
          </cell>
          <cell r="J26">
            <v>13</v>
          </cell>
          <cell r="M26">
            <v>48</v>
          </cell>
          <cell r="N26">
            <v>48</v>
          </cell>
          <cell r="P26">
            <v>68</v>
          </cell>
        </row>
        <row r="27">
          <cell r="B27" t="str">
            <v>E022-01-0707/2017</v>
          </cell>
          <cell r="C27" t="str">
            <v>GITHU SOLOMON MUHUNYO</v>
          </cell>
          <cell r="D27">
            <v>11</v>
          </cell>
          <cell r="E27">
            <v>9</v>
          </cell>
          <cell r="F27">
            <v>0</v>
          </cell>
          <cell r="G27">
            <v>20</v>
          </cell>
          <cell r="H27">
            <v>20</v>
          </cell>
          <cell r="I27">
            <v>13</v>
          </cell>
          <cell r="L27">
            <v>11</v>
          </cell>
          <cell r="M27">
            <v>44</v>
          </cell>
          <cell r="N27">
            <v>44</v>
          </cell>
          <cell r="P27">
            <v>64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8</v>
          </cell>
          <cell r="E28">
            <v>8</v>
          </cell>
          <cell r="F28">
            <v>0</v>
          </cell>
          <cell r="G28">
            <v>16</v>
          </cell>
          <cell r="H28">
            <v>13</v>
          </cell>
          <cell r="I28">
            <v>9</v>
          </cell>
          <cell r="L28">
            <v>6</v>
          </cell>
          <cell r="M28">
            <v>28</v>
          </cell>
          <cell r="N28">
            <v>28</v>
          </cell>
          <cell r="P28">
            <v>44</v>
          </cell>
        </row>
        <row r="29">
          <cell r="B29" t="str">
            <v>E022-01-0710/2017</v>
          </cell>
          <cell r="C29" t="str">
            <v>RIKA CHARLES KARIBU</v>
          </cell>
          <cell r="D29">
            <v>7</v>
          </cell>
          <cell r="E29">
            <v>8</v>
          </cell>
          <cell r="F29">
            <v>0</v>
          </cell>
          <cell r="G29">
            <v>15</v>
          </cell>
          <cell r="H29">
            <v>2</v>
          </cell>
          <cell r="I29">
            <v>1</v>
          </cell>
          <cell r="J29">
            <v>2</v>
          </cell>
          <cell r="M29">
            <v>5</v>
          </cell>
          <cell r="N29">
            <v>5</v>
          </cell>
          <cell r="P29">
            <v>20</v>
          </cell>
        </row>
        <row r="30">
          <cell r="B30" t="str">
            <v>E022-01-0711/2017</v>
          </cell>
          <cell r="C30" t="str">
            <v>KIGAMBA SIMON MURAYA</v>
          </cell>
          <cell r="D30">
            <v>11.333333333333334</v>
          </cell>
          <cell r="E30">
            <v>8</v>
          </cell>
          <cell r="F30">
            <v>0</v>
          </cell>
          <cell r="G30">
            <v>19.3</v>
          </cell>
          <cell r="H30">
            <v>14</v>
          </cell>
          <cell r="I30">
            <v>11</v>
          </cell>
          <cell r="L30">
            <v>11</v>
          </cell>
          <cell r="M30">
            <v>36</v>
          </cell>
          <cell r="N30">
            <v>36</v>
          </cell>
          <cell r="P30">
            <v>55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13.666666666666666</v>
          </cell>
          <cell r="E31">
            <v>8</v>
          </cell>
          <cell r="F31">
            <v>0</v>
          </cell>
          <cell r="G31">
            <v>21.7</v>
          </cell>
          <cell r="H31">
            <v>18</v>
          </cell>
          <cell r="I31">
            <v>16</v>
          </cell>
          <cell r="L31">
            <v>10</v>
          </cell>
          <cell r="M31">
            <v>44</v>
          </cell>
          <cell r="N31">
            <v>44</v>
          </cell>
          <cell r="P31">
            <v>66</v>
          </cell>
        </row>
        <row r="32">
          <cell r="B32" t="str">
            <v>E022-01-0713/2017</v>
          </cell>
          <cell r="C32" t="str">
            <v>KAHIGA RIMI LEMMY</v>
          </cell>
          <cell r="D32">
            <v>9.3333333333333339</v>
          </cell>
          <cell r="E32">
            <v>8</v>
          </cell>
          <cell r="F32">
            <v>0</v>
          </cell>
          <cell r="G32">
            <v>17.3</v>
          </cell>
          <cell r="H32">
            <v>12</v>
          </cell>
          <cell r="I32">
            <v>10</v>
          </cell>
          <cell r="J32">
            <v>8</v>
          </cell>
          <cell r="M32">
            <v>30</v>
          </cell>
          <cell r="N32">
            <v>30</v>
          </cell>
          <cell r="P32">
            <v>47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8.6666666666666661</v>
          </cell>
          <cell r="E33">
            <v>8</v>
          </cell>
          <cell r="F33">
            <v>0</v>
          </cell>
          <cell r="G33">
            <v>16.7</v>
          </cell>
          <cell r="H33">
            <v>19</v>
          </cell>
          <cell r="I33">
            <v>14</v>
          </cell>
          <cell r="L33">
            <v>8</v>
          </cell>
          <cell r="M33">
            <v>41</v>
          </cell>
          <cell r="N33">
            <v>41</v>
          </cell>
          <cell r="P33">
            <v>58</v>
          </cell>
        </row>
        <row r="34">
          <cell r="B34" t="str">
            <v>E022-01-0715/2017</v>
          </cell>
          <cell r="C34" t="str">
            <v>MULYUNGI C MWENDWA</v>
          </cell>
          <cell r="D34">
            <v>7.666666666666667</v>
          </cell>
          <cell r="E34">
            <v>8</v>
          </cell>
          <cell r="F34">
            <v>0</v>
          </cell>
          <cell r="G34">
            <v>15.7</v>
          </cell>
          <cell r="H34">
            <v>11</v>
          </cell>
          <cell r="I34">
            <v>14</v>
          </cell>
          <cell r="L34">
            <v>7</v>
          </cell>
          <cell r="M34">
            <v>32</v>
          </cell>
          <cell r="N34">
            <v>32</v>
          </cell>
          <cell r="P34">
            <v>48</v>
          </cell>
        </row>
        <row r="35">
          <cell r="B35" t="str">
            <v>E022-01-0716/2017</v>
          </cell>
          <cell r="C35" t="str">
            <v>KANGOTI DENIS KARIUKI</v>
          </cell>
          <cell r="D35">
            <v>8.3333333333333339</v>
          </cell>
          <cell r="E35">
            <v>8</v>
          </cell>
          <cell r="F35">
            <v>0</v>
          </cell>
          <cell r="G35">
            <v>16.3</v>
          </cell>
          <cell r="H35">
            <v>15</v>
          </cell>
          <cell r="I35">
            <v>9</v>
          </cell>
          <cell r="J35">
            <v>6</v>
          </cell>
          <cell r="M35">
            <v>30</v>
          </cell>
          <cell r="N35">
            <v>30</v>
          </cell>
          <cell r="P35">
            <v>46</v>
          </cell>
        </row>
        <row r="36">
          <cell r="B36" t="str">
            <v>E022-01-0717/2017</v>
          </cell>
          <cell r="C36" t="str">
            <v>BRIAN MWIRIGI</v>
          </cell>
          <cell r="D36">
            <v>12</v>
          </cell>
          <cell r="E36">
            <v>8</v>
          </cell>
          <cell r="F36">
            <v>0</v>
          </cell>
          <cell r="G36">
            <v>20</v>
          </cell>
          <cell r="H36">
            <v>6</v>
          </cell>
          <cell r="I36">
            <v>11</v>
          </cell>
          <cell r="L36">
            <v>5</v>
          </cell>
          <cell r="M36">
            <v>22</v>
          </cell>
          <cell r="N36">
            <v>22</v>
          </cell>
          <cell r="P36">
            <v>42</v>
          </cell>
        </row>
        <row r="37">
          <cell r="B37" t="str">
            <v>E022-01-0718/2017</v>
          </cell>
          <cell r="C37" t="str">
            <v>KABURU MURETI JAMES</v>
          </cell>
          <cell r="D37">
            <v>9</v>
          </cell>
          <cell r="E37">
            <v>8</v>
          </cell>
          <cell r="F37">
            <v>0</v>
          </cell>
          <cell r="G37">
            <v>17</v>
          </cell>
          <cell r="H37">
            <v>12</v>
          </cell>
          <cell r="I37">
            <v>8</v>
          </cell>
          <cell r="J37">
            <v>9</v>
          </cell>
          <cell r="M37">
            <v>29</v>
          </cell>
          <cell r="N37">
            <v>29</v>
          </cell>
          <cell r="P37">
            <v>46</v>
          </cell>
        </row>
        <row r="38">
          <cell r="B38" t="str">
            <v>E022-01-0719/2017</v>
          </cell>
          <cell r="C38" t="str">
            <v>MUGUNA TONY</v>
          </cell>
          <cell r="D38">
            <v>17</v>
          </cell>
          <cell r="E38">
            <v>8</v>
          </cell>
          <cell r="F38">
            <v>0</v>
          </cell>
          <cell r="G38">
            <v>25</v>
          </cell>
          <cell r="H38">
            <v>21</v>
          </cell>
          <cell r="I38">
            <v>18</v>
          </cell>
          <cell r="L38">
            <v>14</v>
          </cell>
          <cell r="M38">
            <v>53</v>
          </cell>
          <cell r="N38">
            <v>53</v>
          </cell>
          <cell r="P38">
            <v>78</v>
          </cell>
        </row>
        <row r="39">
          <cell r="B39" t="str">
            <v>E022-01-0720/2017</v>
          </cell>
          <cell r="C39" t="str">
            <v>IAN W OWOUR</v>
          </cell>
          <cell r="D39">
            <v>10.666666666666666</v>
          </cell>
          <cell r="E39">
            <v>8</v>
          </cell>
          <cell r="F39">
            <v>0</v>
          </cell>
          <cell r="G39">
            <v>18.7</v>
          </cell>
          <cell r="H39">
            <v>17</v>
          </cell>
          <cell r="I39">
            <v>11</v>
          </cell>
          <cell r="J39">
            <v>9</v>
          </cell>
          <cell r="M39">
            <v>37</v>
          </cell>
          <cell r="N39">
            <v>37</v>
          </cell>
          <cell r="P39">
            <v>56</v>
          </cell>
        </row>
        <row r="40">
          <cell r="B40" t="str">
            <v>E022-01-0721/2017</v>
          </cell>
          <cell r="C40" t="str">
            <v>MAGAJU BRIAN MURIMI</v>
          </cell>
          <cell r="D40">
            <v>10.333333333333334</v>
          </cell>
          <cell r="E40">
            <v>8</v>
          </cell>
          <cell r="F40">
            <v>0</v>
          </cell>
          <cell r="G40">
            <v>18.3</v>
          </cell>
          <cell r="H40">
            <v>6</v>
          </cell>
          <cell r="I40">
            <v>12</v>
          </cell>
          <cell r="J40">
            <v>7</v>
          </cell>
          <cell r="M40">
            <v>25</v>
          </cell>
          <cell r="N40">
            <v>25</v>
          </cell>
          <cell r="P40">
            <v>43</v>
          </cell>
        </row>
        <row r="41">
          <cell r="B41" t="str">
            <v>E022-01-0722/2017</v>
          </cell>
          <cell r="C41" t="str">
            <v>MAWIRA HUMPHREY</v>
          </cell>
          <cell r="D41">
            <v>10.333333333333334</v>
          </cell>
          <cell r="E41">
            <v>8</v>
          </cell>
          <cell r="F41">
            <v>0</v>
          </cell>
          <cell r="G41">
            <v>18.3</v>
          </cell>
          <cell r="H41">
            <v>19</v>
          </cell>
          <cell r="I41">
            <v>9</v>
          </cell>
          <cell r="L41">
            <v>10</v>
          </cell>
          <cell r="M41">
            <v>38</v>
          </cell>
          <cell r="N41">
            <v>38</v>
          </cell>
          <cell r="P41">
            <v>56</v>
          </cell>
        </row>
        <row r="42">
          <cell r="B42" t="str">
            <v>E022-01-0723/2017</v>
          </cell>
          <cell r="C42" t="str">
            <v>WERU ISAAC MWANGI</v>
          </cell>
          <cell r="D42">
            <v>8.6666666666666661</v>
          </cell>
          <cell r="E42">
            <v>8</v>
          </cell>
          <cell r="F42">
            <v>0</v>
          </cell>
          <cell r="G42">
            <v>16.7</v>
          </cell>
          <cell r="H42">
            <v>12</v>
          </cell>
          <cell r="I42">
            <v>10</v>
          </cell>
          <cell r="L42">
            <v>7</v>
          </cell>
          <cell r="M42">
            <v>29</v>
          </cell>
          <cell r="N42">
            <v>29</v>
          </cell>
          <cell r="P42">
            <v>46</v>
          </cell>
        </row>
        <row r="43">
          <cell r="B43" t="str">
            <v>E022-01-0724/2017</v>
          </cell>
          <cell r="C43" t="str">
            <v>KIMANI FAITH WANJIKU</v>
          </cell>
          <cell r="D43">
            <v>12.666666666666666</v>
          </cell>
          <cell r="E43">
            <v>8</v>
          </cell>
          <cell r="F43">
            <v>0</v>
          </cell>
          <cell r="G43">
            <v>20.7</v>
          </cell>
          <cell r="H43">
            <v>21</v>
          </cell>
          <cell r="I43">
            <v>9</v>
          </cell>
          <cell r="J43">
            <v>6</v>
          </cell>
          <cell r="M43">
            <v>36</v>
          </cell>
          <cell r="N43">
            <v>36</v>
          </cell>
          <cell r="P43">
            <v>57</v>
          </cell>
        </row>
        <row r="44">
          <cell r="B44" t="str">
            <v>E022-01-0725/2017</v>
          </cell>
          <cell r="C44" t="str">
            <v>MURIUKI KELVIN MUGO</v>
          </cell>
          <cell r="D44">
            <v>13.333333333333334</v>
          </cell>
          <cell r="E44">
            <v>8</v>
          </cell>
          <cell r="F44">
            <v>0</v>
          </cell>
          <cell r="G44">
            <v>21.3</v>
          </cell>
          <cell r="H44">
            <v>20</v>
          </cell>
          <cell r="I44">
            <v>12</v>
          </cell>
          <cell r="J44">
            <v>5</v>
          </cell>
          <cell r="M44">
            <v>37</v>
          </cell>
          <cell r="N44">
            <v>37</v>
          </cell>
          <cell r="P44">
            <v>58</v>
          </cell>
        </row>
        <row r="45">
          <cell r="B45" t="str">
            <v>E022-01-0726/2017</v>
          </cell>
          <cell r="C45" t="str">
            <v>MWONDI ISAAC VENANT</v>
          </cell>
          <cell r="D45">
            <v>8.6666666666666661</v>
          </cell>
          <cell r="E45">
            <v>8</v>
          </cell>
          <cell r="F45">
            <v>0</v>
          </cell>
          <cell r="G45">
            <v>16.7</v>
          </cell>
          <cell r="H45">
            <v>3</v>
          </cell>
          <cell r="I45">
            <v>7</v>
          </cell>
          <cell r="J45">
            <v>8</v>
          </cell>
          <cell r="M45">
            <v>18</v>
          </cell>
          <cell r="N45">
            <v>18</v>
          </cell>
          <cell r="P45">
            <v>35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13.666666666666666</v>
          </cell>
          <cell r="E46">
            <v>8</v>
          </cell>
          <cell r="F46">
            <v>0</v>
          </cell>
          <cell r="G46">
            <v>21.7</v>
          </cell>
          <cell r="H46">
            <v>22</v>
          </cell>
          <cell r="I46">
            <v>12</v>
          </cell>
          <cell r="K46">
            <v>4</v>
          </cell>
          <cell r="M46">
            <v>38</v>
          </cell>
          <cell r="N46">
            <v>38</v>
          </cell>
          <cell r="P46">
            <v>60</v>
          </cell>
        </row>
        <row r="47">
          <cell r="B47" t="str">
            <v>E022-01-0728/2017</v>
          </cell>
          <cell r="C47" t="str">
            <v>WARAGA G KAMAU</v>
          </cell>
          <cell r="D47">
            <v>10.333333333333334</v>
          </cell>
          <cell r="E47">
            <v>8</v>
          </cell>
          <cell r="F47">
            <v>0</v>
          </cell>
          <cell r="G47">
            <v>18.3</v>
          </cell>
          <cell r="H47">
            <v>11</v>
          </cell>
          <cell r="I47">
            <v>12</v>
          </cell>
          <cell r="L47">
            <v>10</v>
          </cell>
          <cell r="M47">
            <v>33</v>
          </cell>
          <cell r="N47">
            <v>33</v>
          </cell>
          <cell r="P47">
            <v>51</v>
          </cell>
        </row>
        <row r="48">
          <cell r="B48" t="str">
            <v>E022-01-0729/2017</v>
          </cell>
          <cell r="C48" t="str">
            <v>MUREI ELIAS KIPLAGAT</v>
          </cell>
          <cell r="D48">
            <v>12.666666666666666</v>
          </cell>
          <cell r="E48">
            <v>9</v>
          </cell>
          <cell r="F48">
            <v>0</v>
          </cell>
          <cell r="G48">
            <v>21.7</v>
          </cell>
          <cell r="H48">
            <v>13</v>
          </cell>
          <cell r="I48">
            <v>14</v>
          </cell>
          <cell r="L48">
            <v>12</v>
          </cell>
          <cell r="M48">
            <v>39</v>
          </cell>
          <cell r="N48">
            <v>39</v>
          </cell>
          <cell r="P48">
            <v>61</v>
          </cell>
        </row>
        <row r="49">
          <cell r="B49" t="str">
            <v>E022-01-0730/2017</v>
          </cell>
          <cell r="C49" t="str">
            <v>MAKUMBA OSCAR MOMANYI</v>
          </cell>
          <cell r="D49">
            <v>11</v>
          </cell>
          <cell r="E49">
            <v>8</v>
          </cell>
          <cell r="F49">
            <v>0</v>
          </cell>
          <cell r="G49">
            <v>19</v>
          </cell>
          <cell r="H49">
            <v>19</v>
          </cell>
          <cell r="I49">
            <v>11</v>
          </cell>
          <cell r="L49">
            <v>7</v>
          </cell>
          <cell r="M49">
            <v>37</v>
          </cell>
          <cell r="N49">
            <v>37</v>
          </cell>
          <cell r="P49">
            <v>56</v>
          </cell>
        </row>
        <row r="50">
          <cell r="B50" t="str">
            <v>E022-01-0731/2017</v>
          </cell>
          <cell r="C50" t="str">
            <v>WANJALA H MIKE</v>
          </cell>
          <cell r="D50">
            <v>16</v>
          </cell>
          <cell r="E50">
            <v>8</v>
          </cell>
          <cell r="F50">
            <v>0</v>
          </cell>
          <cell r="G50">
            <v>24</v>
          </cell>
          <cell r="H50">
            <v>29</v>
          </cell>
          <cell r="K50">
            <v>10</v>
          </cell>
          <cell r="L50">
            <v>15</v>
          </cell>
          <cell r="M50">
            <v>54</v>
          </cell>
          <cell r="N50">
            <v>54</v>
          </cell>
          <cell r="P50">
            <v>78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7.333333333333333</v>
          </cell>
          <cell r="E51">
            <v>8</v>
          </cell>
          <cell r="F51">
            <v>0</v>
          </cell>
          <cell r="G51">
            <v>15.3</v>
          </cell>
          <cell r="H51">
            <v>6</v>
          </cell>
          <cell r="I51">
            <v>8</v>
          </cell>
          <cell r="J51">
            <v>7</v>
          </cell>
          <cell r="M51">
            <v>21</v>
          </cell>
          <cell r="N51">
            <v>21</v>
          </cell>
          <cell r="P51">
            <v>36</v>
          </cell>
        </row>
        <row r="52">
          <cell r="B52" t="str">
            <v>E022-01-0733/2017</v>
          </cell>
          <cell r="C52" t="str">
            <v>KIBET KELVIN</v>
          </cell>
          <cell r="D52">
            <v>8.3333333333333339</v>
          </cell>
          <cell r="E52">
            <v>9</v>
          </cell>
          <cell r="F52">
            <v>0</v>
          </cell>
          <cell r="G52">
            <v>17.3</v>
          </cell>
          <cell r="H52">
            <v>8</v>
          </cell>
          <cell r="I52">
            <v>12</v>
          </cell>
          <cell r="L52">
            <v>7</v>
          </cell>
          <cell r="M52">
            <v>27</v>
          </cell>
          <cell r="N52">
            <v>27</v>
          </cell>
          <cell r="P52">
            <v>44</v>
          </cell>
        </row>
        <row r="53">
          <cell r="B53" t="str">
            <v>E022-01-0734/2017</v>
          </cell>
          <cell r="C53" t="str">
            <v>NELLY CHEPTOO</v>
          </cell>
          <cell r="D53">
            <v>11.333333333333334</v>
          </cell>
          <cell r="E53">
            <v>8</v>
          </cell>
          <cell r="F53">
            <v>0</v>
          </cell>
          <cell r="G53">
            <v>19.3</v>
          </cell>
          <cell r="H53">
            <v>5</v>
          </cell>
          <cell r="I53">
            <v>7</v>
          </cell>
          <cell r="L53">
            <v>14</v>
          </cell>
          <cell r="M53">
            <v>26</v>
          </cell>
          <cell r="N53">
            <v>26</v>
          </cell>
          <cell r="P53">
            <v>45</v>
          </cell>
        </row>
        <row r="54">
          <cell r="B54" t="str">
            <v>E022-01-0735/2017</v>
          </cell>
          <cell r="C54" t="str">
            <v>NZAU AUDREY NZILANI</v>
          </cell>
          <cell r="D54">
            <v>12</v>
          </cell>
          <cell r="E54">
            <v>8</v>
          </cell>
          <cell r="F54">
            <v>0</v>
          </cell>
          <cell r="G54">
            <v>20</v>
          </cell>
          <cell r="H54">
            <v>20</v>
          </cell>
          <cell r="I54">
            <v>15</v>
          </cell>
          <cell r="L54">
            <v>10</v>
          </cell>
          <cell r="M54">
            <v>45</v>
          </cell>
          <cell r="N54">
            <v>45</v>
          </cell>
          <cell r="P54">
            <v>65</v>
          </cell>
        </row>
        <row r="55">
          <cell r="B55" t="str">
            <v>E022-01-0737/2017</v>
          </cell>
          <cell r="C55" t="str">
            <v>ADEGU GLORIA VUHYA</v>
          </cell>
          <cell r="D55">
            <v>10</v>
          </cell>
          <cell r="E55">
            <v>9</v>
          </cell>
          <cell r="F55">
            <v>0</v>
          </cell>
          <cell r="G55">
            <v>19</v>
          </cell>
          <cell r="H55">
            <v>16</v>
          </cell>
          <cell r="I55">
            <v>12</v>
          </cell>
          <cell r="L55">
            <v>4</v>
          </cell>
          <cell r="M55">
            <v>32</v>
          </cell>
          <cell r="N55">
            <v>32</v>
          </cell>
          <cell r="P55">
            <v>51</v>
          </cell>
        </row>
        <row r="56">
          <cell r="B56" t="str">
            <v>E022-01-0738/2017</v>
          </cell>
          <cell r="C56" t="str">
            <v>ROBERT KAMAU NJOROGE</v>
          </cell>
          <cell r="D56">
            <v>12.333333333333334</v>
          </cell>
          <cell r="E56">
            <v>8</v>
          </cell>
          <cell r="F56">
            <v>0</v>
          </cell>
          <cell r="G56">
            <v>20.3</v>
          </cell>
          <cell r="H56">
            <v>20</v>
          </cell>
          <cell r="I56">
            <v>9</v>
          </cell>
          <cell r="L56">
            <v>9</v>
          </cell>
          <cell r="M56">
            <v>38</v>
          </cell>
          <cell r="N56">
            <v>38</v>
          </cell>
          <cell r="P56">
            <v>58</v>
          </cell>
        </row>
        <row r="57">
          <cell r="B57" t="str">
            <v>E022-01-0739/2017</v>
          </cell>
          <cell r="C57" t="str">
            <v>WANJIRU GIDEON WARUI</v>
          </cell>
          <cell r="D57">
            <v>7.333333333333333</v>
          </cell>
          <cell r="E57">
            <v>8</v>
          </cell>
          <cell r="F57">
            <v>0</v>
          </cell>
          <cell r="G57">
            <v>15.3</v>
          </cell>
          <cell r="H57">
            <v>10</v>
          </cell>
          <cell r="I57">
            <v>11</v>
          </cell>
          <cell r="L57">
            <v>5</v>
          </cell>
          <cell r="M57">
            <v>26</v>
          </cell>
          <cell r="N57">
            <v>26</v>
          </cell>
          <cell r="P57">
            <v>41</v>
          </cell>
        </row>
        <row r="58">
          <cell r="B58" t="str">
            <v>E022-01-0740/2017</v>
          </cell>
          <cell r="C58" t="str">
            <v>KARIUKI JOHN WACHIRA</v>
          </cell>
          <cell r="D58">
            <v>9</v>
          </cell>
          <cell r="E58">
            <v>9</v>
          </cell>
          <cell r="F58">
            <v>0</v>
          </cell>
          <cell r="G58">
            <v>18</v>
          </cell>
          <cell r="H58">
            <v>11</v>
          </cell>
          <cell r="I58">
            <v>8</v>
          </cell>
          <cell r="J58">
            <v>8</v>
          </cell>
          <cell r="M58">
            <v>27</v>
          </cell>
          <cell r="N58">
            <v>27</v>
          </cell>
          <cell r="P58">
            <v>45</v>
          </cell>
        </row>
        <row r="59">
          <cell r="B59" t="str">
            <v>E022-01-0741/2017</v>
          </cell>
          <cell r="C59" t="str">
            <v>KIPKOECH BENEDICT</v>
          </cell>
          <cell r="D59">
            <v>9.6666666666666661</v>
          </cell>
          <cell r="E59">
            <v>8</v>
          </cell>
          <cell r="F59">
            <v>0</v>
          </cell>
          <cell r="G59">
            <v>17.7</v>
          </cell>
          <cell r="H59">
            <v>16</v>
          </cell>
          <cell r="I59">
            <v>9</v>
          </cell>
          <cell r="K59">
            <v>1</v>
          </cell>
          <cell r="M59">
            <v>26</v>
          </cell>
          <cell r="N59">
            <v>26</v>
          </cell>
          <cell r="P59">
            <v>44</v>
          </cell>
        </row>
        <row r="60">
          <cell r="B60" t="str">
            <v>E022-01-0742/2017</v>
          </cell>
          <cell r="C60" t="str">
            <v>NJERI SIMON MUIGAI</v>
          </cell>
          <cell r="D60">
            <v>13.666666666666666</v>
          </cell>
          <cell r="E60">
            <v>8</v>
          </cell>
          <cell r="F60">
            <v>0</v>
          </cell>
          <cell r="G60">
            <v>21.7</v>
          </cell>
          <cell r="H60">
            <v>23</v>
          </cell>
          <cell r="I60">
            <v>5</v>
          </cell>
          <cell r="L60">
            <v>11</v>
          </cell>
          <cell r="M60">
            <v>39</v>
          </cell>
          <cell r="N60">
            <v>39</v>
          </cell>
          <cell r="P60">
            <v>61</v>
          </cell>
        </row>
        <row r="61">
          <cell r="B61" t="str">
            <v>E022-01-0743/2017</v>
          </cell>
          <cell r="C61" t="str">
            <v>KIMUTAI EVANS</v>
          </cell>
          <cell r="D61">
            <v>7.333333333333333</v>
          </cell>
          <cell r="E61">
            <v>8</v>
          </cell>
          <cell r="F61">
            <v>0</v>
          </cell>
          <cell r="G61">
            <v>15.3</v>
          </cell>
          <cell r="H61">
            <v>9</v>
          </cell>
          <cell r="I61">
            <v>14</v>
          </cell>
          <cell r="J61">
            <v>5</v>
          </cell>
          <cell r="M61">
            <v>28</v>
          </cell>
          <cell r="N61">
            <v>28</v>
          </cell>
          <cell r="P61">
            <v>43</v>
          </cell>
        </row>
        <row r="62">
          <cell r="B62" t="str">
            <v>E022-01-0744/2017</v>
          </cell>
          <cell r="C62" t="str">
            <v>KIPNGENO FELIX</v>
          </cell>
          <cell r="D62">
            <v>8.6666666666666661</v>
          </cell>
          <cell r="E62">
            <v>8</v>
          </cell>
          <cell r="F62">
            <v>0</v>
          </cell>
          <cell r="G62">
            <v>16.7</v>
          </cell>
          <cell r="H62">
            <v>16</v>
          </cell>
          <cell r="I62">
            <v>6</v>
          </cell>
          <cell r="L62">
            <v>11</v>
          </cell>
          <cell r="M62">
            <v>33</v>
          </cell>
          <cell r="N62">
            <v>33</v>
          </cell>
          <cell r="P62">
            <v>50</v>
          </cell>
        </row>
        <row r="63">
          <cell r="B63" t="str">
            <v>E022-01-0745/2017</v>
          </cell>
          <cell r="C63" t="str">
            <v>CHEPNGETICH MERCY</v>
          </cell>
          <cell r="D63">
            <v>11.333333333333334</v>
          </cell>
          <cell r="E63">
            <v>8</v>
          </cell>
          <cell r="F63">
            <v>0</v>
          </cell>
          <cell r="G63">
            <v>19.3</v>
          </cell>
          <cell r="H63">
            <v>22</v>
          </cell>
          <cell r="I63">
            <v>9</v>
          </cell>
          <cell r="J63">
            <v>7</v>
          </cell>
          <cell r="M63">
            <v>38</v>
          </cell>
          <cell r="N63">
            <v>38</v>
          </cell>
          <cell r="P63">
            <v>57</v>
          </cell>
        </row>
        <row r="64">
          <cell r="B64" t="str">
            <v>E022-01-0746/2017</v>
          </cell>
          <cell r="C64" t="str">
            <v>MWANGI M WACHIRA</v>
          </cell>
          <cell r="D64">
            <v>15.666666666666666</v>
          </cell>
          <cell r="E64">
            <v>8</v>
          </cell>
          <cell r="F64">
            <v>0</v>
          </cell>
          <cell r="G64">
            <v>23.7</v>
          </cell>
          <cell r="H64">
            <v>28</v>
          </cell>
          <cell r="I64">
            <v>18</v>
          </cell>
          <cell r="L64">
            <v>12</v>
          </cell>
          <cell r="M64">
            <v>58</v>
          </cell>
          <cell r="N64">
            <v>58</v>
          </cell>
          <cell r="P64">
            <v>82</v>
          </cell>
        </row>
        <row r="65">
          <cell r="B65" t="str">
            <v>E022-01-0747/2017</v>
          </cell>
          <cell r="C65" t="str">
            <v>ONYUNA AGGREY OMONDI</v>
          </cell>
          <cell r="D65">
            <v>12</v>
          </cell>
          <cell r="E65">
            <v>8</v>
          </cell>
          <cell r="F65">
            <v>0</v>
          </cell>
          <cell r="G65">
            <v>20</v>
          </cell>
          <cell r="H65">
            <v>20</v>
          </cell>
          <cell r="I65">
            <v>11</v>
          </cell>
          <cell r="L65">
            <v>9</v>
          </cell>
          <cell r="M65">
            <v>40</v>
          </cell>
          <cell r="N65">
            <v>40</v>
          </cell>
          <cell r="P65">
            <v>60</v>
          </cell>
        </row>
        <row r="66">
          <cell r="B66" t="str">
            <v>E022-01-0748/2017</v>
          </cell>
          <cell r="C66" t="str">
            <v>SIMIYU M MICAH</v>
          </cell>
          <cell r="D66">
            <v>8</v>
          </cell>
          <cell r="E66">
            <v>9</v>
          </cell>
          <cell r="F66">
            <v>0</v>
          </cell>
          <cell r="G66">
            <v>17</v>
          </cell>
          <cell r="H66">
            <v>5</v>
          </cell>
          <cell r="I66">
            <v>11</v>
          </cell>
          <cell r="L66">
            <v>8</v>
          </cell>
          <cell r="M66">
            <v>24</v>
          </cell>
          <cell r="N66">
            <v>24</v>
          </cell>
          <cell r="P66">
            <v>41</v>
          </cell>
        </row>
        <row r="67">
          <cell r="B67" t="str">
            <v>E022-01-0749/2017</v>
          </cell>
          <cell r="C67" t="str">
            <v>NAFULA FAITH</v>
          </cell>
          <cell r="D67">
            <v>12.666666666666666</v>
          </cell>
          <cell r="E67">
            <v>8</v>
          </cell>
          <cell r="F67">
            <v>0</v>
          </cell>
          <cell r="G67">
            <v>20.7</v>
          </cell>
          <cell r="H67">
            <v>22</v>
          </cell>
          <cell r="I67">
            <v>7</v>
          </cell>
          <cell r="L67">
            <v>13</v>
          </cell>
          <cell r="M67">
            <v>42</v>
          </cell>
          <cell r="N67">
            <v>42</v>
          </cell>
          <cell r="P67">
            <v>63</v>
          </cell>
        </row>
        <row r="68">
          <cell r="B68" t="str">
            <v>E022-01-0750/2017</v>
          </cell>
          <cell r="C68" t="str">
            <v>LELAN KIPLIMO SAMMY</v>
          </cell>
          <cell r="D68">
            <v>8.6666666666666661</v>
          </cell>
          <cell r="E68">
            <v>8</v>
          </cell>
          <cell r="F68">
            <v>0</v>
          </cell>
          <cell r="G68">
            <v>16.7</v>
          </cell>
          <cell r="H68">
            <v>2</v>
          </cell>
          <cell r="I68">
            <v>5</v>
          </cell>
          <cell r="L68">
            <v>5</v>
          </cell>
          <cell r="M68">
            <v>12</v>
          </cell>
          <cell r="N68">
            <v>12</v>
          </cell>
          <cell r="P68">
            <v>29</v>
          </cell>
        </row>
        <row r="69">
          <cell r="B69" t="str">
            <v>E022-01-0751/2017</v>
          </cell>
          <cell r="C69" t="str">
            <v>NJUGUNA MARK MAINA</v>
          </cell>
          <cell r="D69">
            <v>7.333333333333333</v>
          </cell>
          <cell r="E69">
            <v>8</v>
          </cell>
          <cell r="F69">
            <v>0</v>
          </cell>
          <cell r="G69">
            <v>15.3</v>
          </cell>
          <cell r="H69">
            <v>9</v>
          </cell>
          <cell r="I69">
            <v>3</v>
          </cell>
          <cell r="K69">
            <v>2</v>
          </cell>
          <cell r="M69">
            <v>14</v>
          </cell>
          <cell r="N69">
            <v>14</v>
          </cell>
          <cell r="P69">
            <v>29</v>
          </cell>
        </row>
        <row r="70">
          <cell r="B70" t="str">
            <v>E022-01-0752/2017</v>
          </cell>
          <cell r="C70" t="str">
            <v>MOBAGI MORAA LORNA</v>
          </cell>
          <cell r="D70">
            <v>10.666666666666666</v>
          </cell>
          <cell r="E70">
            <v>9</v>
          </cell>
          <cell r="F70">
            <v>0</v>
          </cell>
          <cell r="G70">
            <v>19.7</v>
          </cell>
          <cell r="H70">
            <v>13</v>
          </cell>
          <cell r="I70">
            <v>9</v>
          </cell>
          <cell r="J70">
            <v>5</v>
          </cell>
          <cell r="M70">
            <v>27</v>
          </cell>
          <cell r="N70">
            <v>27</v>
          </cell>
          <cell r="P70">
            <v>47</v>
          </cell>
        </row>
        <row r="71">
          <cell r="B71" t="str">
            <v>E022-01-0753/2017</v>
          </cell>
          <cell r="C71" t="str">
            <v>OMONDI ROWLAND ODUOR</v>
          </cell>
          <cell r="D71">
            <v>8.6666666666666661</v>
          </cell>
          <cell r="E71">
            <v>8</v>
          </cell>
          <cell r="F71">
            <v>0</v>
          </cell>
          <cell r="G71">
            <v>16.7</v>
          </cell>
          <cell r="H71">
            <v>4</v>
          </cell>
          <cell r="I71">
            <v>10</v>
          </cell>
          <cell r="K71">
            <v>3</v>
          </cell>
          <cell r="M71">
            <v>17</v>
          </cell>
          <cell r="N71">
            <v>17</v>
          </cell>
          <cell r="P71">
            <v>34</v>
          </cell>
        </row>
        <row r="72">
          <cell r="B72" t="str">
            <v>E022-01-0754/2017</v>
          </cell>
          <cell r="C72" t="str">
            <v>OCHIENG VINCENT OUMA</v>
          </cell>
          <cell r="D72">
            <v>11</v>
          </cell>
          <cell r="E72">
            <v>8</v>
          </cell>
          <cell r="F72">
            <v>0</v>
          </cell>
          <cell r="G72">
            <v>19</v>
          </cell>
          <cell r="H72">
            <v>15</v>
          </cell>
          <cell r="I72">
            <v>7</v>
          </cell>
          <cell r="J72">
            <v>3</v>
          </cell>
          <cell r="M72">
            <v>25</v>
          </cell>
          <cell r="N72">
            <v>25</v>
          </cell>
          <cell r="P72">
            <v>44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11.666666666666666</v>
          </cell>
          <cell r="E73">
            <v>9</v>
          </cell>
          <cell r="F73">
            <v>0</v>
          </cell>
          <cell r="G73">
            <v>20.7</v>
          </cell>
          <cell r="H73">
            <v>22</v>
          </cell>
          <cell r="I73">
            <v>15</v>
          </cell>
          <cell r="L73">
            <v>6</v>
          </cell>
          <cell r="M73">
            <v>43</v>
          </cell>
          <cell r="N73">
            <v>43</v>
          </cell>
          <cell r="P73">
            <v>64</v>
          </cell>
        </row>
        <row r="74">
          <cell r="B74" t="str">
            <v>E022-01-0956/2017</v>
          </cell>
          <cell r="C74" t="str">
            <v>OMONDI Jeremy Ochieng</v>
          </cell>
          <cell r="D74">
            <v>8.6666666666666661</v>
          </cell>
          <cell r="E74">
            <v>8</v>
          </cell>
          <cell r="F74">
            <v>0</v>
          </cell>
          <cell r="G74">
            <v>16.7</v>
          </cell>
          <cell r="H74">
            <v>1</v>
          </cell>
          <cell r="I74">
            <v>2</v>
          </cell>
          <cell r="J74">
            <v>4</v>
          </cell>
          <cell r="M74">
            <v>7</v>
          </cell>
          <cell r="N74">
            <v>7</v>
          </cell>
          <cell r="P74">
            <v>24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7.666666666666667</v>
          </cell>
          <cell r="E75">
            <v>7</v>
          </cell>
          <cell r="F75">
            <v>0</v>
          </cell>
          <cell r="G75">
            <v>14.7</v>
          </cell>
          <cell r="H75">
            <v>17</v>
          </cell>
          <cell r="I75">
            <v>11</v>
          </cell>
          <cell r="K75">
            <v>3</v>
          </cell>
          <cell r="M75">
            <v>31</v>
          </cell>
          <cell r="N75">
            <v>31</v>
          </cell>
          <cell r="P75">
            <v>46</v>
          </cell>
        </row>
        <row r="76">
          <cell r="B76" t="str">
            <v>E022-01-1336/2017</v>
          </cell>
          <cell r="C76" t="str">
            <v>KABUE Brian Ngaruiya</v>
          </cell>
          <cell r="D76">
            <v>10</v>
          </cell>
          <cell r="E76">
            <v>8</v>
          </cell>
          <cell r="F76">
            <v>0</v>
          </cell>
          <cell r="G76">
            <v>18</v>
          </cell>
          <cell r="H76">
            <v>8</v>
          </cell>
          <cell r="I76">
            <v>10</v>
          </cell>
          <cell r="L76">
            <v>4</v>
          </cell>
          <cell r="M76">
            <v>22</v>
          </cell>
          <cell r="N76">
            <v>22</v>
          </cell>
          <cell r="P76">
            <v>40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12.333333333333334</v>
          </cell>
          <cell r="E77">
            <v>8</v>
          </cell>
          <cell r="F77">
            <v>0</v>
          </cell>
          <cell r="G77">
            <v>20.3</v>
          </cell>
          <cell r="H77">
            <v>21</v>
          </cell>
          <cell r="I77">
            <v>11</v>
          </cell>
          <cell r="J77">
            <v>6</v>
          </cell>
          <cell r="M77">
            <v>38</v>
          </cell>
          <cell r="N77">
            <v>38</v>
          </cell>
          <cell r="P77">
            <v>58</v>
          </cell>
        </row>
        <row r="78">
          <cell r="B78" t="str">
            <v>E022-01-1511/2017</v>
          </cell>
          <cell r="C78" t="str">
            <v>METHU David Njoroge</v>
          </cell>
          <cell r="D78">
            <v>10</v>
          </cell>
          <cell r="E78">
            <v>8</v>
          </cell>
          <cell r="F78">
            <v>0</v>
          </cell>
          <cell r="G78">
            <v>18</v>
          </cell>
          <cell r="M78" t="str">
            <v/>
          </cell>
          <cell r="N78" t="str">
            <v>-</v>
          </cell>
          <cell r="P78" t="str">
            <v>18C</v>
          </cell>
        </row>
        <row r="79">
          <cell r="B79" t="str">
            <v>E022-01-1517/2017</v>
          </cell>
          <cell r="C79" t="str">
            <v>MATHENGE Kennedy Karingith</v>
          </cell>
          <cell r="D79">
            <v>0</v>
          </cell>
          <cell r="E79">
            <v>0</v>
          </cell>
          <cell r="F79">
            <v>0</v>
          </cell>
          <cell r="M79" t="str">
            <v/>
          </cell>
          <cell r="N79" t="str">
            <v>-</v>
          </cell>
          <cell r="P79" t="str">
            <v>-</v>
          </cell>
        </row>
        <row r="80">
          <cell r="B80" t="str">
            <v>E022-01-1538/2017</v>
          </cell>
          <cell r="C80" t="str">
            <v>WILFRED Roy Obimbo</v>
          </cell>
          <cell r="D80">
            <v>8</v>
          </cell>
          <cell r="E80">
            <v>7</v>
          </cell>
          <cell r="F80">
            <v>0</v>
          </cell>
          <cell r="G80">
            <v>15</v>
          </cell>
          <cell r="H80">
            <v>1</v>
          </cell>
          <cell r="I80">
            <v>0</v>
          </cell>
          <cell r="K80">
            <v>4</v>
          </cell>
          <cell r="M80">
            <v>5</v>
          </cell>
          <cell r="N80">
            <v>5</v>
          </cell>
          <cell r="P80">
            <v>20</v>
          </cell>
        </row>
        <row r="81">
          <cell r="B81" t="str">
            <v>E022-01-1540/2017</v>
          </cell>
          <cell r="C81" t="str">
            <v>MUTETE Amos Mosoito</v>
          </cell>
          <cell r="D81">
            <v>11.333333333333334</v>
          </cell>
          <cell r="E81">
            <v>8</v>
          </cell>
          <cell r="F81">
            <v>0</v>
          </cell>
          <cell r="G81">
            <v>19.3</v>
          </cell>
          <cell r="H81">
            <v>16</v>
          </cell>
          <cell r="I81">
            <v>12</v>
          </cell>
          <cell r="L81">
            <v>13</v>
          </cell>
          <cell r="M81">
            <v>41</v>
          </cell>
          <cell r="N81">
            <v>41</v>
          </cell>
          <cell r="P81">
            <v>60</v>
          </cell>
        </row>
        <row r="82">
          <cell r="B82" t="str">
            <v>E022-01-1542/2017</v>
          </cell>
          <cell r="C82" t="str">
            <v>EDWIN KAMAU MUTHIKE</v>
          </cell>
        </row>
        <row r="83">
          <cell r="B83" t="str">
            <v>E022-01-1567/2017</v>
          </cell>
          <cell r="C83" t="str">
            <v>MWANGI Harun Njuguna</v>
          </cell>
          <cell r="D83">
            <v>10.333333333333334</v>
          </cell>
          <cell r="E83">
            <v>8</v>
          </cell>
          <cell r="F83">
            <v>0</v>
          </cell>
          <cell r="G83">
            <v>18.3</v>
          </cell>
          <cell r="H83">
            <v>19</v>
          </cell>
          <cell r="I83">
            <v>7</v>
          </cell>
          <cell r="L83">
            <v>5</v>
          </cell>
          <cell r="M83">
            <v>31</v>
          </cell>
          <cell r="N83">
            <v>31</v>
          </cell>
          <cell r="P83">
            <v>49</v>
          </cell>
        </row>
        <row r="84">
          <cell r="B84" t="str">
            <v>E022-01-1594/2017</v>
          </cell>
          <cell r="C84" t="str">
            <v>GITAHI Charles Ndegwa</v>
          </cell>
          <cell r="D84">
            <v>11.333333333333334</v>
          </cell>
          <cell r="E84">
            <v>8</v>
          </cell>
          <cell r="F84">
            <v>0</v>
          </cell>
          <cell r="G84">
            <v>19.3</v>
          </cell>
          <cell r="H84">
            <v>17</v>
          </cell>
          <cell r="I84">
            <v>11</v>
          </cell>
          <cell r="K84">
            <v>10</v>
          </cell>
          <cell r="M84">
            <v>38</v>
          </cell>
          <cell r="N84">
            <v>38</v>
          </cell>
          <cell r="P84">
            <v>57</v>
          </cell>
        </row>
        <row r="85">
          <cell r="B85" t="str">
            <v>E022-01-1607/2017</v>
          </cell>
          <cell r="C85" t="str">
            <v>GICHARU Moses Mwangi</v>
          </cell>
          <cell r="D85">
            <v>14.333333333333334</v>
          </cell>
          <cell r="E85">
            <v>9</v>
          </cell>
          <cell r="F85">
            <v>0</v>
          </cell>
          <cell r="G85">
            <v>23.3</v>
          </cell>
          <cell r="H85">
            <v>14</v>
          </cell>
          <cell r="I85">
            <v>17</v>
          </cell>
          <cell r="L85">
            <v>14</v>
          </cell>
          <cell r="M85">
            <v>45</v>
          </cell>
          <cell r="N85">
            <v>45</v>
          </cell>
          <cell r="P85">
            <v>68</v>
          </cell>
        </row>
        <row r="86">
          <cell r="B86" t="str">
            <v>E022-01-1717/2017</v>
          </cell>
          <cell r="C86" t="str">
            <v>RII Kennedy Gitigi</v>
          </cell>
          <cell r="D86">
            <v>7</v>
          </cell>
          <cell r="E86">
            <v>8</v>
          </cell>
          <cell r="F86">
            <v>0</v>
          </cell>
          <cell r="G86">
            <v>15</v>
          </cell>
          <cell r="H86">
            <v>9</v>
          </cell>
          <cell r="J86">
            <v>0</v>
          </cell>
          <cell r="L86">
            <v>3</v>
          </cell>
          <cell r="M86">
            <v>12</v>
          </cell>
          <cell r="N86">
            <v>12</v>
          </cell>
          <cell r="P86">
            <v>27</v>
          </cell>
        </row>
        <row r="87">
          <cell r="B87" t="str">
            <v>E022-01-1724/2017</v>
          </cell>
          <cell r="C87" t="str">
            <v>MOSES MUIGUA KARIUKI</v>
          </cell>
          <cell r="D87">
            <v>8.3333333333333339</v>
          </cell>
          <cell r="E87">
            <v>7</v>
          </cell>
          <cell r="F87">
            <v>0</v>
          </cell>
          <cell r="G87">
            <v>15.3</v>
          </cell>
          <cell r="H87">
            <v>2</v>
          </cell>
          <cell r="I87">
            <v>11</v>
          </cell>
          <cell r="K87">
            <v>4</v>
          </cell>
          <cell r="M87">
            <v>17</v>
          </cell>
          <cell r="N87">
            <v>17</v>
          </cell>
          <cell r="P87">
            <v>32</v>
          </cell>
        </row>
        <row r="88">
          <cell r="B88" t="str">
            <v>E022-01-0859/2016</v>
          </cell>
          <cell r="C88" t="str">
            <v>NJUGUNA Faith Muthoni</v>
          </cell>
          <cell r="D88">
            <v>11.333333333333334</v>
          </cell>
          <cell r="E88">
            <v>8</v>
          </cell>
          <cell r="F88">
            <v>0</v>
          </cell>
          <cell r="G88">
            <v>19.3</v>
          </cell>
          <cell r="H88">
            <v>19</v>
          </cell>
          <cell r="I88">
            <v>13</v>
          </cell>
          <cell r="L88">
            <v>10</v>
          </cell>
          <cell r="M88">
            <v>42</v>
          </cell>
          <cell r="N88">
            <v>42</v>
          </cell>
          <cell r="P88">
            <v>61</v>
          </cell>
        </row>
        <row r="89">
          <cell r="B89" t="str">
            <v>E022-01-2109/2016</v>
          </cell>
          <cell r="C89" t="str">
            <v>AMOS CHEMWENA</v>
          </cell>
          <cell r="D89">
            <v>10</v>
          </cell>
          <cell r="E89">
            <v>7</v>
          </cell>
          <cell r="F89">
            <v>0</v>
          </cell>
          <cell r="G89">
            <v>17</v>
          </cell>
          <cell r="H89">
            <v>11</v>
          </cell>
          <cell r="I89">
            <v>11</v>
          </cell>
          <cell r="L89">
            <v>5</v>
          </cell>
          <cell r="M89">
            <v>27</v>
          </cell>
          <cell r="N89">
            <v>27</v>
          </cell>
          <cell r="P89">
            <v>44</v>
          </cell>
        </row>
        <row r="90">
          <cell r="B90" t="str">
            <v>E022-01-1791-2016</v>
          </cell>
          <cell r="C90" t="str">
            <v>KAMAU NDUNGU PAUL</v>
          </cell>
          <cell r="D90">
            <v>13</v>
          </cell>
          <cell r="E90">
            <v>13</v>
          </cell>
          <cell r="F90">
            <v>0</v>
          </cell>
          <cell r="G90">
            <v>8.6666666666666661</v>
          </cell>
          <cell r="H90">
            <v>16</v>
          </cell>
          <cell r="I90">
            <v>12</v>
          </cell>
          <cell r="L90">
            <v>7</v>
          </cell>
          <cell r="M90" t="str">
            <v/>
          </cell>
          <cell r="N90">
            <v>35</v>
          </cell>
          <cell r="P90">
            <v>44</v>
          </cell>
        </row>
        <row r="91">
          <cell r="B91" t="str">
            <v>E022-01-2065/2016</v>
          </cell>
          <cell r="C91" t="str">
            <v>SAMUEL MAINA GATHOGO</v>
          </cell>
          <cell r="D91">
            <v>16</v>
          </cell>
          <cell r="E91">
            <v>17</v>
          </cell>
          <cell r="F91">
            <v>0</v>
          </cell>
          <cell r="G91">
            <v>11</v>
          </cell>
          <cell r="H91">
            <v>13</v>
          </cell>
          <cell r="I91">
            <v>11</v>
          </cell>
          <cell r="L91">
            <v>12</v>
          </cell>
          <cell r="M91" t="str">
            <v/>
          </cell>
          <cell r="N91">
            <v>36</v>
          </cell>
          <cell r="P91">
            <v>47</v>
          </cell>
        </row>
        <row r="92">
          <cell r="B92" t="str">
            <v>E022-01-0819/2015</v>
          </cell>
          <cell r="F92">
            <v>0</v>
          </cell>
          <cell r="H92">
            <v>13</v>
          </cell>
          <cell r="I92">
            <v>9</v>
          </cell>
          <cell r="L92">
            <v>9</v>
          </cell>
          <cell r="N92">
            <v>31</v>
          </cell>
          <cell r="P92" t="str">
            <v>-</v>
          </cell>
        </row>
        <row r="93">
          <cell r="B93" t="str">
            <v>E022-01-0864/2016</v>
          </cell>
          <cell r="H93">
            <v>13</v>
          </cell>
          <cell r="J93">
            <v>9</v>
          </cell>
          <cell r="K93">
            <v>9</v>
          </cell>
          <cell r="N93">
            <v>31</v>
          </cell>
          <cell r="P93" t="str">
            <v>-</v>
          </cell>
        </row>
        <row r="94">
          <cell r="B94" t="str">
            <v>E022-01-0894/2016</v>
          </cell>
          <cell r="H94">
            <v>6</v>
          </cell>
          <cell r="I94">
            <v>4</v>
          </cell>
          <cell r="L94">
            <v>6</v>
          </cell>
          <cell r="N94">
            <v>16</v>
          </cell>
          <cell r="P94" t="str">
            <v>-</v>
          </cell>
        </row>
        <row r="95">
          <cell r="B95" t="str">
            <v>E022-01-0927/2016</v>
          </cell>
          <cell r="H95">
            <v>2</v>
          </cell>
          <cell r="I95">
            <v>3</v>
          </cell>
          <cell r="J95">
            <v>2</v>
          </cell>
          <cell r="N95">
            <v>5</v>
          </cell>
          <cell r="P95" t="str">
            <v>-</v>
          </cell>
        </row>
        <row r="96">
          <cell r="B96" t="str">
            <v>E022-01-1884/2016</v>
          </cell>
          <cell r="D96">
            <v>10</v>
          </cell>
          <cell r="E96">
            <v>8</v>
          </cell>
          <cell r="F96">
            <v>0</v>
          </cell>
          <cell r="G96">
            <v>18</v>
          </cell>
          <cell r="H96">
            <v>8</v>
          </cell>
          <cell r="I96">
            <v>8</v>
          </cell>
          <cell r="L96">
            <v>10</v>
          </cell>
          <cell r="N96">
            <v>26</v>
          </cell>
          <cell r="P96">
            <v>44</v>
          </cell>
        </row>
        <row r="97">
          <cell r="B97" t="str">
            <v>E022-01-0797/2014</v>
          </cell>
          <cell r="D97">
            <v>10</v>
          </cell>
          <cell r="E97">
            <v>8</v>
          </cell>
          <cell r="F97">
            <v>0</v>
          </cell>
          <cell r="G97">
            <v>18</v>
          </cell>
          <cell r="H97">
            <v>1</v>
          </cell>
          <cell r="I97">
            <v>1</v>
          </cell>
          <cell r="N97">
            <v>2</v>
          </cell>
          <cell r="P97">
            <v>20</v>
          </cell>
        </row>
        <row r="98">
          <cell r="G98" t="str">
            <v/>
          </cell>
        </row>
      </sheetData>
      <sheetData sheetId="4" refreshError="1">
        <row r="9">
          <cell r="B9" t="str">
            <v>E022-01-0692/2017</v>
          </cell>
          <cell r="C9" t="str">
            <v>NYINGI BRIAN GAKERE</v>
          </cell>
          <cell r="D9">
            <v>14.5</v>
          </cell>
          <cell r="E9">
            <v>17.5</v>
          </cell>
          <cell r="G9">
            <v>10.666666666666666</v>
          </cell>
          <cell r="H9">
            <v>5</v>
          </cell>
          <cell r="I9">
            <v>4.5</v>
          </cell>
          <cell r="J9">
            <v>9.5</v>
          </cell>
          <cell r="K9">
            <v>20.166666666666664</v>
          </cell>
          <cell r="L9">
            <v>9.5</v>
          </cell>
          <cell r="M9">
            <v>7.5</v>
          </cell>
          <cell r="O9">
            <v>3</v>
          </cell>
          <cell r="Q9">
            <v>20</v>
          </cell>
          <cell r="R9">
            <v>40.166666666666664</v>
          </cell>
          <cell r="U9" t="str">
            <v>D</v>
          </cell>
        </row>
        <row r="10">
          <cell r="B10" t="str">
            <v>E022-01-0693/2017</v>
          </cell>
          <cell r="C10" t="str">
            <v>MWANGI JUSTUS NJOGU</v>
          </cell>
          <cell r="D10">
            <v>22</v>
          </cell>
          <cell r="E10">
            <v>23.5</v>
          </cell>
          <cell r="G10">
            <v>15.166666666666666</v>
          </cell>
          <cell r="H10">
            <v>4.5</v>
          </cell>
          <cell r="I10">
            <v>5</v>
          </cell>
          <cell r="J10">
            <v>9.5</v>
          </cell>
          <cell r="K10">
            <v>24.666666666666664</v>
          </cell>
          <cell r="L10">
            <v>9</v>
          </cell>
          <cell r="O10">
            <v>14</v>
          </cell>
          <cell r="P10">
            <v>13</v>
          </cell>
          <cell r="Q10">
            <v>36</v>
          </cell>
          <cell r="R10">
            <v>60.666666666666664</v>
          </cell>
          <cell r="U10" t="str">
            <v>B</v>
          </cell>
        </row>
        <row r="11">
          <cell r="B11" t="str">
            <v>E022-01-0694/2017</v>
          </cell>
          <cell r="C11" t="str">
            <v>KIMANI JACKLINE MBUTU</v>
          </cell>
          <cell r="D11">
            <v>18</v>
          </cell>
          <cell r="E11">
            <v>27</v>
          </cell>
          <cell r="G11">
            <v>15</v>
          </cell>
          <cell r="H11">
            <v>4.5</v>
          </cell>
          <cell r="I11">
            <v>4.5</v>
          </cell>
          <cell r="J11">
            <v>9</v>
          </cell>
          <cell r="K11">
            <v>24</v>
          </cell>
          <cell r="L11">
            <v>4</v>
          </cell>
          <cell r="M11">
            <v>16</v>
          </cell>
          <cell r="N11">
            <v>16</v>
          </cell>
          <cell r="Q11">
            <v>36</v>
          </cell>
          <cell r="R11">
            <v>60</v>
          </cell>
          <cell r="U11" t="str">
            <v>B</v>
          </cell>
        </row>
        <row r="12">
          <cell r="B12" t="str">
            <v>E022-01-0695/2017</v>
          </cell>
          <cell r="C12" t="str">
            <v>NDUATI DANIEL CHEGE</v>
          </cell>
          <cell r="D12">
            <v>15</v>
          </cell>
          <cell r="E12">
            <v>15.5</v>
          </cell>
          <cell r="G12">
            <v>10.166666666666666</v>
          </cell>
          <cell r="H12">
            <v>4.5</v>
          </cell>
          <cell r="I12">
            <v>4.5</v>
          </cell>
          <cell r="J12">
            <v>9</v>
          </cell>
          <cell r="K12">
            <v>19.166666666666664</v>
          </cell>
          <cell r="L12">
            <v>6</v>
          </cell>
          <cell r="M12">
            <v>11</v>
          </cell>
          <cell r="O12">
            <v>4</v>
          </cell>
          <cell r="Q12">
            <v>21</v>
          </cell>
          <cell r="R12">
            <v>40.166666666666664</v>
          </cell>
          <cell r="U12" t="str">
            <v>D</v>
          </cell>
        </row>
        <row r="13">
          <cell r="B13" t="str">
            <v>E022-01-0696/2017</v>
          </cell>
          <cell r="C13" t="str">
            <v>MWANGI NANCY THUGURI</v>
          </cell>
          <cell r="D13">
            <v>16</v>
          </cell>
          <cell r="E13">
            <v>23.5</v>
          </cell>
          <cell r="G13">
            <v>13.166666666666666</v>
          </cell>
          <cell r="H13">
            <v>4.5</v>
          </cell>
          <cell r="I13">
            <v>5</v>
          </cell>
          <cell r="J13">
            <v>9.5</v>
          </cell>
          <cell r="K13">
            <v>22.666666666666664</v>
          </cell>
          <cell r="L13">
            <v>3</v>
          </cell>
          <cell r="N13">
            <v>5.5</v>
          </cell>
          <cell r="O13">
            <v>9</v>
          </cell>
          <cell r="Q13">
            <v>17.5</v>
          </cell>
          <cell r="R13">
            <v>40.166666666666664</v>
          </cell>
          <cell r="U13" t="str">
            <v>D</v>
          </cell>
        </row>
        <row r="14">
          <cell r="B14" t="str">
            <v>E022-01-0697/2017</v>
          </cell>
          <cell r="C14" t="str">
            <v>GICHIMU VINCENT KARIMI</v>
          </cell>
          <cell r="D14">
            <v>19</v>
          </cell>
          <cell r="E14">
            <v>15</v>
          </cell>
          <cell r="G14">
            <v>11.333333333333334</v>
          </cell>
          <cell r="H14">
            <v>4.5</v>
          </cell>
          <cell r="I14">
            <v>3</v>
          </cell>
          <cell r="J14">
            <v>7.5</v>
          </cell>
          <cell r="K14">
            <v>18.833333333333336</v>
          </cell>
          <cell r="L14">
            <v>8</v>
          </cell>
          <cell r="N14">
            <v>11</v>
          </cell>
          <cell r="O14">
            <v>16.5</v>
          </cell>
          <cell r="Q14">
            <v>35.5</v>
          </cell>
          <cell r="R14">
            <v>54.333333333333336</v>
          </cell>
          <cell r="U14" t="str">
            <v>C</v>
          </cell>
        </row>
        <row r="15">
          <cell r="B15" t="str">
            <v>E022-01-0698/2017</v>
          </cell>
          <cell r="C15" t="str">
            <v>MURIUKI SIMON MWANGI</v>
          </cell>
          <cell r="D15">
            <v>10</v>
          </cell>
          <cell r="E15">
            <v>11</v>
          </cell>
          <cell r="G15">
            <v>7</v>
          </cell>
          <cell r="H15">
            <v>4</v>
          </cell>
          <cell r="I15">
            <v>4</v>
          </cell>
          <cell r="J15">
            <v>8</v>
          </cell>
          <cell r="K15">
            <v>15</v>
          </cell>
          <cell r="L15">
            <v>4</v>
          </cell>
          <cell r="N15">
            <v>2</v>
          </cell>
          <cell r="O15">
            <v>10</v>
          </cell>
          <cell r="Q15">
            <v>16</v>
          </cell>
          <cell r="R15">
            <v>31</v>
          </cell>
          <cell r="U15" t="str">
            <v>E</v>
          </cell>
        </row>
        <row r="16">
          <cell r="B16" t="str">
            <v>E022-01-0699/2017</v>
          </cell>
          <cell r="C16" t="str">
            <v>CANIA EDWIN MUGWERU</v>
          </cell>
        </row>
        <row r="17">
          <cell r="B17" t="str">
            <v>E022-01-0700/2017</v>
          </cell>
          <cell r="C17" t="str">
            <v>NGURE DENNIS MWAHU</v>
          </cell>
          <cell r="D17">
            <v>26</v>
          </cell>
          <cell r="E17">
            <v>29</v>
          </cell>
          <cell r="G17">
            <v>18.333333333333332</v>
          </cell>
          <cell r="H17">
            <v>4.5</v>
          </cell>
          <cell r="I17">
            <v>4.5</v>
          </cell>
          <cell r="J17">
            <v>9</v>
          </cell>
          <cell r="K17">
            <v>27.333333333333332</v>
          </cell>
          <cell r="L17">
            <v>15</v>
          </cell>
          <cell r="N17">
            <v>12</v>
          </cell>
          <cell r="O17">
            <v>12</v>
          </cell>
          <cell r="Q17">
            <v>39</v>
          </cell>
          <cell r="R17">
            <v>66.333333333333329</v>
          </cell>
          <cell r="U17" t="str">
            <v>B</v>
          </cell>
        </row>
        <row r="18">
          <cell r="B18" t="str">
            <v>E022-01-0701/2017</v>
          </cell>
          <cell r="C18" t="str">
            <v>MWANGI FRANCIS KAHUHO</v>
          </cell>
          <cell r="D18">
            <v>15</v>
          </cell>
          <cell r="E18">
            <v>8</v>
          </cell>
          <cell r="G18">
            <v>7.666666666666667</v>
          </cell>
          <cell r="H18">
            <v>4</v>
          </cell>
          <cell r="I18">
            <v>4.5</v>
          </cell>
          <cell r="J18">
            <v>8.5</v>
          </cell>
          <cell r="K18">
            <v>16.166666666666668</v>
          </cell>
          <cell r="L18">
            <v>1</v>
          </cell>
          <cell r="M18">
            <v>9</v>
          </cell>
          <cell r="N18">
            <v>4</v>
          </cell>
          <cell r="Q18">
            <v>14</v>
          </cell>
          <cell r="R18">
            <v>30.166666666666668</v>
          </cell>
          <cell r="U18" t="str">
            <v>E</v>
          </cell>
        </row>
        <row r="19">
          <cell r="B19" t="str">
            <v>E022-01-0702/2017</v>
          </cell>
          <cell r="C19" t="str">
            <v>MUNYIRI GEORGE KANGANGI</v>
          </cell>
        </row>
        <row r="20">
          <cell r="B20" t="str">
            <v>E022-01-0703/2017</v>
          </cell>
          <cell r="C20" t="str">
            <v>GATHUKIA LUKE NJOGU</v>
          </cell>
          <cell r="D20">
            <v>18</v>
          </cell>
          <cell r="E20">
            <v>15.5</v>
          </cell>
          <cell r="G20">
            <v>11.166666666666666</v>
          </cell>
          <cell r="H20">
            <v>5</v>
          </cell>
          <cell r="I20">
            <v>4.5</v>
          </cell>
          <cell r="J20">
            <v>9.5</v>
          </cell>
          <cell r="K20">
            <v>20.666666666666664</v>
          </cell>
          <cell r="L20">
            <v>3.5</v>
          </cell>
          <cell r="M20">
            <v>14</v>
          </cell>
          <cell r="O20">
            <v>2</v>
          </cell>
          <cell r="Q20">
            <v>19.5</v>
          </cell>
          <cell r="R20">
            <v>40.166666666666664</v>
          </cell>
          <cell r="U20" t="str">
            <v>D</v>
          </cell>
        </row>
        <row r="21">
          <cell r="B21" t="str">
            <v>E022-01-0704/2017</v>
          </cell>
          <cell r="C21" t="str">
            <v>KARIUKI AMOS KIMITI</v>
          </cell>
          <cell r="D21">
            <v>13</v>
          </cell>
          <cell r="E21">
            <v>23</v>
          </cell>
          <cell r="G21">
            <v>12</v>
          </cell>
          <cell r="H21">
            <v>4</v>
          </cell>
          <cell r="I21">
            <v>4</v>
          </cell>
          <cell r="J21">
            <v>8</v>
          </cell>
          <cell r="K21">
            <v>20</v>
          </cell>
          <cell r="L21">
            <v>6</v>
          </cell>
          <cell r="M21">
            <v>2</v>
          </cell>
          <cell r="P21">
            <v>5</v>
          </cell>
          <cell r="Q21">
            <v>13</v>
          </cell>
          <cell r="R21">
            <v>33</v>
          </cell>
          <cell r="U21" t="str">
            <v>E</v>
          </cell>
        </row>
        <row r="22">
          <cell r="B22" t="str">
            <v>E022-01-0705/2017</v>
          </cell>
          <cell r="C22" t="str">
            <v>WACHIRA MORRIS MURIITHI</v>
          </cell>
          <cell r="D22">
            <v>30</v>
          </cell>
          <cell r="E22">
            <v>29.5</v>
          </cell>
          <cell r="G22">
            <v>19.833333333333332</v>
          </cell>
          <cell r="H22">
            <v>5</v>
          </cell>
          <cell r="I22">
            <v>4.5</v>
          </cell>
          <cell r="J22">
            <v>9.5</v>
          </cell>
          <cell r="K22">
            <v>29.333333333333332</v>
          </cell>
          <cell r="L22">
            <v>23</v>
          </cell>
          <cell r="M22">
            <v>20</v>
          </cell>
          <cell r="N22">
            <v>18</v>
          </cell>
          <cell r="Q22">
            <v>61</v>
          </cell>
          <cell r="R22">
            <v>90.333333333333329</v>
          </cell>
          <cell r="U22" t="str">
            <v>A</v>
          </cell>
        </row>
        <row r="23">
          <cell r="B23" t="str">
            <v>E022-01-0706/2017</v>
          </cell>
          <cell r="C23" t="str">
            <v>KARIUKI MOUREEN NJOKI</v>
          </cell>
          <cell r="D23">
            <v>21.5</v>
          </cell>
          <cell r="E23">
            <v>27.5</v>
          </cell>
          <cell r="G23">
            <v>16.333333333333332</v>
          </cell>
          <cell r="H23">
            <v>4.5</v>
          </cell>
          <cell r="I23">
            <v>5</v>
          </cell>
          <cell r="J23">
            <v>9.5</v>
          </cell>
          <cell r="K23">
            <v>25.833333333333332</v>
          </cell>
          <cell r="L23">
            <v>10</v>
          </cell>
          <cell r="N23">
            <v>18</v>
          </cell>
          <cell r="P23">
            <v>12</v>
          </cell>
          <cell r="Q23">
            <v>40</v>
          </cell>
          <cell r="R23">
            <v>65.833333333333329</v>
          </cell>
          <cell r="U23" t="str">
            <v>B</v>
          </cell>
        </row>
        <row r="24">
          <cell r="B24" t="str">
            <v>E022-01-0707/2017</v>
          </cell>
          <cell r="C24" t="str">
            <v>GITHU SOLOMON MUHUNYO</v>
          </cell>
          <cell r="D24">
            <v>13.5</v>
          </cell>
          <cell r="E24">
            <v>15</v>
          </cell>
          <cell r="G24">
            <v>9.5</v>
          </cell>
          <cell r="H24">
            <v>5</v>
          </cell>
          <cell r="I24">
            <v>4.5</v>
          </cell>
          <cell r="J24">
            <v>9.5</v>
          </cell>
          <cell r="K24">
            <v>19</v>
          </cell>
          <cell r="L24">
            <v>9</v>
          </cell>
          <cell r="M24">
            <v>10.5</v>
          </cell>
          <cell r="O24">
            <v>17</v>
          </cell>
          <cell r="Q24">
            <v>36.5</v>
          </cell>
          <cell r="R24">
            <v>55.5</v>
          </cell>
          <cell r="U24" t="str">
            <v>C</v>
          </cell>
        </row>
        <row r="25">
          <cell r="B25" t="str">
            <v>E022-01-0709/2017</v>
          </cell>
          <cell r="C25" t="str">
            <v>GACHII EPHANTUS KARIUKI</v>
          </cell>
          <cell r="D25">
            <v>11.5</v>
          </cell>
          <cell r="E25">
            <v>23.5</v>
          </cell>
          <cell r="G25">
            <v>11.666666666666666</v>
          </cell>
          <cell r="H25">
            <v>4.5</v>
          </cell>
          <cell r="I25">
            <v>4</v>
          </cell>
          <cell r="J25">
            <v>8.5</v>
          </cell>
          <cell r="K25">
            <v>20.166666666666664</v>
          </cell>
          <cell r="L25">
            <v>6</v>
          </cell>
          <cell r="M25">
            <v>8</v>
          </cell>
          <cell r="O25">
            <v>10</v>
          </cell>
          <cell r="Q25">
            <v>24</v>
          </cell>
          <cell r="R25">
            <v>44.166666666666664</v>
          </cell>
          <cell r="U25" t="str">
            <v>D</v>
          </cell>
        </row>
        <row r="26">
          <cell r="B26" t="str">
            <v>E022-01-0710/2017</v>
          </cell>
          <cell r="C26" t="str">
            <v>RIKA CHARLES KARIBU</v>
          </cell>
          <cell r="D26">
            <v>7</v>
          </cell>
          <cell r="E26">
            <v>3.5</v>
          </cell>
          <cell r="G26">
            <v>3.5</v>
          </cell>
          <cell r="H26">
            <v>4.5</v>
          </cell>
          <cell r="I26">
            <v>4</v>
          </cell>
          <cell r="J26">
            <v>8.5</v>
          </cell>
          <cell r="K26">
            <v>12</v>
          </cell>
          <cell r="L26">
            <v>7</v>
          </cell>
          <cell r="M26">
            <v>8</v>
          </cell>
          <cell r="O26">
            <v>1</v>
          </cell>
          <cell r="Q26">
            <v>16</v>
          </cell>
          <cell r="R26">
            <v>28</v>
          </cell>
          <cell r="U26" t="str">
            <v>E</v>
          </cell>
        </row>
        <row r="27">
          <cell r="B27" t="str">
            <v>E022-01-0711/2017</v>
          </cell>
          <cell r="C27" t="str">
            <v>KIGAMBA SIMON MURAYA</v>
          </cell>
          <cell r="D27">
            <v>27</v>
          </cell>
          <cell r="E27">
            <v>26.5</v>
          </cell>
          <cell r="G27">
            <v>17.833333333333332</v>
          </cell>
          <cell r="H27">
            <v>5</v>
          </cell>
          <cell r="I27">
            <v>4.5</v>
          </cell>
          <cell r="J27">
            <v>9.5</v>
          </cell>
          <cell r="K27">
            <v>27.333333333333332</v>
          </cell>
          <cell r="L27">
            <v>13</v>
          </cell>
          <cell r="M27">
            <v>12</v>
          </cell>
          <cell r="O27">
            <v>20</v>
          </cell>
          <cell r="Q27">
            <v>45</v>
          </cell>
          <cell r="R27">
            <v>72.333333333333329</v>
          </cell>
          <cell r="U27" t="str">
            <v>A</v>
          </cell>
        </row>
        <row r="28">
          <cell r="B28" t="str">
            <v>E022-01-0712/2017</v>
          </cell>
          <cell r="C28" t="str">
            <v>KARIUKI JACKLINE MUMBI</v>
          </cell>
          <cell r="D28">
            <v>27</v>
          </cell>
          <cell r="E28">
            <v>15</v>
          </cell>
          <cell r="G28">
            <v>14</v>
          </cell>
          <cell r="H28">
            <v>5</v>
          </cell>
          <cell r="I28">
            <v>4</v>
          </cell>
          <cell r="J28">
            <v>9</v>
          </cell>
          <cell r="K28">
            <v>23</v>
          </cell>
          <cell r="L28">
            <v>10</v>
          </cell>
          <cell r="M28">
            <v>12</v>
          </cell>
          <cell r="O28">
            <v>18.5</v>
          </cell>
          <cell r="Q28">
            <v>40.5</v>
          </cell>
          <cell r="R28">
            <v>63.5</v>
          </cell>
          <cell r="U28" t="str">
            <v>B</v>
          </cell>
        </row>
        <row r="29">
          <cell r="B29" t="str">
            <v>E022-01-0713/2017</v>
          </cell>
          <cell r="C29" t="str">
            <v>KAHIGA RIMI LEMMY</v>
          </cell>
          <cell r="D29">
            <v>10</v>
          </cell>
          <cell r="E29">
            <v>14</v>
          </cell>
          <cell r="G29">
            <v>8</v>
          </cell>
          <cell r="H29">
            <v>4</v>
          </cell>
          <cell r="I29">
            <v>4</v>
          </cell>
          <cell r="J29">
            <v>8</v>
          </cell>
          <cell r="K29">
            <v>16</v>
          </cell>
          <cell r="L29">
            <v>0</v>
          </cell>
          <cell r="M29">
            <v>7</v>
          </cell>
          <cell r="O29">
            <v>5</v>
          </cell>
          <cell r="Q29">
            <v>12</v>
          </cell>
          <cell r="R29">
            <v>28</v>
          </cell>
          <cell r="U29" t="str">
            <v>E</v>
          </cell>
        </row>
        <row r="30">
          <cell r="B30" t="str">
            <v>E022-01-0714/2017</v>
          </cell>
          <cell r="C30" t="str">
            <v>MUNEENI INNOCENT MUIMI</v>
          </cell>
          <cell r="D30">
            <v>19</v>
          </cell>
          <cell r="E30">
            <v>20</v>
          </cell>
          <cell r="G30">
            <v>13</v>
          </cell>
          <cell r="H30">
            <v>4</v>
          </cell>
          <cell r="I30">
            <v>4.5</v>
          </cell>
          <cell r="J30">
            <v>8.5</v>
          </cell>
          <cell r="K30">
            <v>21.5</v>
          </cell>
          <cell r="L30">
            <v>8</v>
          </cell>
          <cell r="M30">
            <v>11.5</v>
          </cell>
          <cell r="P30">
            <v>11</v>
          </cell>
          <cell r="Q30">
            <v>30.5</v>
          </cell>
          <cell r="R30">
            <v>52</v>
          </cell>
          <cell r="U30" t="str">
            <v>C</v>
          </cell>
        </row>
        <row r="31">
          <cell r="B31" t="str">
            <v>E022-01-0715/2017</v>
          </cell>
          <cell r="C31" t="str">
            <v>MULYUNGI C MWENDWA</v>
          </cell>
          <cell r="D31">
            <v>17</v>
          </cell>
          <cell r="E31">
            <v>19.5</v>
          </cell>
          <cell r="G31">
            <v>12.166666666666666</v>
          </cell>
          <cell r="H31">
            <v>5</v>
          </cell>
          <cell r="I31">
            <v>4.5</v>
          </cell>
          <cell r="J31">
            <v>9.5</v>
          </cell>
          <cell r="K31">
            <v>21.666666666666664</v>
          </cell>
          <cell r="L31">
            <v>4.5</v>
          </cell>
          <cell r="M31">
            <v>7</v>
          </cell>
          <cell r="O31">
            <v>7</v>
          </cell>
          <cell r="Q31">
            <v>18.5</v>
          </cell>
          <cell r="R31">
            <v>40.166666666666664</v>
          </cell>
          <cell r="U31" t="str">
            <v>D</v>
          </cell>
        </row>
        <row r="32">
          <cell r="B32" t="str">
            <v>E022-01-0716/2017</v>
          </cell>
          <cell r="C32" t="str">
            <v>KANGOTI DENIS KARIUKI</v>
          </cell>
          <cell r="D32">
            <v>22.5</v>
          </cell>
          <cell r="E32">
            <v>11.5</v>
          </cell>
          <cell r="G32">
            <v>11.333333333333334</v>
          </cell>
          <cell r="H32">
            <v>4</v>
          </cell>
          <cell r="I32">
            <v>5</v>
          </cell>
          <cell r="J32">
            <v>9</v>
          </cell>
          <cell r="K32">
            <v>20.333333333333336</v>
          </cell>
          <cell r="L32">
            <v>8</v>
          </cell>
          <cell r="M32">
            <v>7</v>
          </cell>
          <cell r="P32">
            <v>7.5</v>
          </cell>
          <cell r="Q32">
            <v>22.5</v>
          </cell>
          <cell r="R32">
            <v>42.833333333333336</v>
          </cell>
          <cell r="U32" t="str">
            <v>D</v>
          </cell>
        </row>
        <row r="33">
          <cell r="B33" t="str">
            <v>E022-01-0717/2017</v>
          </cell>
          <cell r="C33" t="str">
            <v>BRIAN MWIRIGI</v>
          </cell>
          <cell r="D33">
            <v>14.5</v>
          </cell>
          <cell r="E33">
            <v>20</v>
          </cell>
          <cell r="G33">
            <v>11.5</v>
          </cell>
          <cell r="H33">
            <v>4.5</v>
          </cell>
          <cell r="I33">
            <v>4.5</v>
          </cell>
          <cell r="J33">
            <v>9</v>
          </cell>
          <cell r="K33">
            <v>20.5</v>
          </cell>
          <cell r="L33">
            <v>6</v>
          </cell>
          <cell r="M33">
            <v>9</v>
          </cell>
          <cell r="P33">
            <v>5.5</v>
          </cell>
          <cell r="Q33">
            <v>20.5</v>
          </cell>
          <cell r="R33">
            <v>41</v>
          </cell>
          <cell r="U33" t="str">
            <v>D</v>
          </cell>
        </row>
        <row r="34">
          <cell r="B34" t="str">
            <v>E022-01-0718/2017</v>
          </cell>
          <cell r="C34" t="str">
            <v>KABURU MURETI JAMES</v>
          </cell>
          <cell r="D34">
            <v>20.5</v>
          </cell>
          <cell r="E34">
            <v>21.5</v>
          </cell>
          <cell r="G34">
            <v>14</v>
          </cell>
          <cell r="H34">
            <v>4</v>
          </cell>
          <cell r="I34">
            <v>4</v>
          </cell>
          <cell r="J34">
            <v>8</v>
          </cell>
          <cell r="K34">
            <v>22</v>
          </cell>
          <cell r="L34">
            <v>4</v>
          </cell>
          <cell r="M34">
            <v>8</v>
          </cell>
          <cell r="N34">
            <v>10.5</v>
          </cell>
          <cell r="Q34">
            <v>22.5</v>
          </cell>
          <cell r="R34">
            <v>44.5</v>
          </cell>
          <cell r="U34" t="str">
            <v>D</v>
          </cell>
        </row>
        <row r="35">
          <cell r="B35" t="str">
            <v>E022-01-0719/2017</v>
          </cell>
          <cell r="C35" t="str">
            <v>MUGUNA TONY</v>
          </cell>
          <cell r="D35">
            <v>30</v>
          </cell>
          <cell r="E35">
            <v>27.5</v>
          </cell>
          <cell r="G35">
            <v>19.166666666666668</v>
          </cell>
          <cell r="H35">
            <v>3.5</v>
          </cell>
          <cell r="I35">
            <v>3.5</v>
          </cell>
          <cell r="J35">
            <v>7</v>
          </cell>
          <cell r="K35">
            <v>26.166666666666668</v>
          </cell>
          <cell r="L35">
            <v>17</v>
          </cell>
          <cell r="N35">
            <v>7</v>
          </cell>
          <cell r="O35">
            <v>20</v>
          </cell>
          <cell r="Q35">
            <v>44</v>
          </cell>
          <cell r="R35">
            <v>70.166666666666671</v>
          </cell>
          <cell r="U35" t="str">
            <v>A</v>
          </cell>
        </row>
        <row r="36">
          <cell r="B36" t="str">
            <v>E022-01-0720/2017</v>
          </cell>
          <cell r="C36" t="str">
            <v>IAN W OWOUR</v>
          </cell>
          <cell r="D36">
            <v>22</v>
          </cell>
          <cell r="E36">
            <v>16.5</v>
          </cell>
          <cell r="G36">
            <v>12.833333333333334</v>
          </cell>
          <cell r="H36">
            <v>4</v>
          </cell>
          <cell r="I36">
            <v>4</v>
          </cell>
          <cell r="J36">
            <v>8</v>
          </cell>
          <cell r="K36">
            <v>20.833333333333336</v>
          </cell>
          <cell r="L36">
            <v>3</v>
          </cell>
          <cell r="M36">
            <v>10</v>
          </cell>
          <cell r="N36">
            <v>11</v>
          </cell>
          <cell r="Q36">
            <v>24</v>
          </cell>
          <cell r="R36">
            <v>44.833333333333336</v>
          </cell>
          <cell r="U36" t="str">
            <v>D</v>
          </cell>
        </row>
        <row r="37">
          <cell r="B37" t="str">
            <v>E022-01-0721/2017</v>
          </cell>
          <cell r="C37" t="str">
            <v>MAGAJU BRIAN MURIMI</v>
          </cell>
          <cell r="D37">
            <v>18</v>
          </cell>
          <cell r="E37">
            <v>19.5</v>
          </cell>
          <cell r="G37">
            <v>12.5</v>
          </cell>
          <cell r="H37">
            <v>4.5</v>
          </cell>
          <cell r="I37">
            <v>5</v>
          </cell>
          <cell r="J37">
            <v>9.5</v>
          </cell>
          <cell r="K37">
            <v>22</v>
          </cell>
          <cell r="L37">
            <v>4</v>
          </cell>
          <cell r="O37">
            <v>11</v>
          </cell>
          <cell r="P37">
            <v>3</v>
          </cell>
          <cell r="Q37">
            <v>18</v>
          </cell>
          <cell r="R37">
            <v>40</v>
          </cell>
          <cell r="U37" t="str">
            <v>D</v>
          </cell>
        </row>
        <row r="38">
          <cell r="B38" t="str">
            <v>E022-01-0722/2017</v>
          </cell>
          <cell r="C38" t="str">
            <v>MAWIRA HUMPHREY</v>
          </cell>
          <cell r="D38">
            <v>20.5</v>
          </cell>
          <cell r="E38">
            <v>25.5</v>
          </cell>
          <cell r="G38">
            <v>15.333333333333334</v>
          </cell>
          <cell r="H38">
            <v>5</v>
          </cell>
          <cell r="I38">
            <v>5</v>
          </cell>
          <cell r="J38">
            <v>10</v>
          </cell>
          <cell r="K38">
            <v>25.333333333333336</v>
          </cell>
          <cell r="L38">
            <v>5</v>
          </cell>
          <cell r="M38">
            <v>9</v>
          </cell>
          <cell r="N38">
            <v>6.5</v>
          </cell>
          <cell r="Q38">
            <v>20.5</v>
          </cell>
          <cell r="R38">
            <v>45.833333333333336</v>
          </cell>
          <cell r="U38" t="str">
            <v>D</v>
          </cell>
        </row>
        <row r="39">
          <cell r="B39" t="str">
            <v>E022-01-0723/2017</v>
          </cell>
          <cell r="C39" t="str">
            <v>WERU ISAAC MWANGI</v>
          </cell>
          <cell r="D39">
            <v>9</v>
          </cell>
          <cell r="E39">
            <v>18.5</v>
          </cell>
          <cell r="G39">
            <v>9.1666666666666661</v>
          </cell>
          <cell r="H39">
            <v>4</v>
          </cell>
          <cell r="I39">
            <v>3.5</v>
          </cell>
          <cell r="J39">
            <v>7.5</v>
          </cell>
          <cell r="K39">
            <v>16.666666666666664</v>
          </cell>
          <cell r="L39">
            <v>4.5</v>
          </cell>
          <cell r="M39">
            <v>9</v>
          </cell>
          <cell r="O39">
            <v>16.5</v>
          </cell>
          <cell r="Q39">
            <v>30</v>
          </cell>
          <cell r="R39">
            <v>46.666666666666664</v>
          </cell>
          <cell r="U39" t="str">
            <v>D</v>
          </cell>
        </row>
        <row r="40">
          <cell r="B40" t="str">
            <v>E022-01-0724/2017</v>
          </cell>
          <cell r="C40" t="str">
            <v>KIMANI FAITH WANJIKU</v>
          </cell>
          <cell r="D40">
            <v>27</v>
          </cell>
          <cell r="E40">
            <v>28.5</v>
          </cell>
          <cell r="G40">
            <v>18.5</v>
          </cell>
          <cell r="H40">
            <v>3</v>
          </cell>
          <cell r="I40">
            <v>3.5</v>
          </cell>
          <cell r="J40">
            <v>6.5</v>
          </cell>
          <cell r="K40">
            <v>25</v>
          </cell>
          <cell r="L40">
            <v>13</v>
          </cell>
          <cell r="O40">
            <v>15.5</v>
          </cell>
          <cell r="P40">
            <v>8</v>
          </cell>
          <cell r="Q40">
            <v>36.5</v>
          </cell>
          <cell r="R40">
            <v>61.5</v>
          </cell>
          <cell r="U40" t="str">
            <v>B</v>
          </cell>
        </row>
        <row r="41">
          <cell r="B41" t="str">
            <v>E022-01-0725/2017</v>
          </cell>
          <cell r="C41" t="str">
            <v>MURIUKI KELVIN MUGO</v>
          </cell>
          <cell r="D41">
            <v>27.5</v>
          </cell>
          <cell r="E41">
            <v>20.5</v>
          </cell>
          <cell r="G41">
            <v>16</v>
          </cell>
          <cell r="H41">
            <v>4</v>
          </cell>
          <cell r="I41">
            <v>4</v>
          </cell>
          <cell r="J41">
            <v>8</v>
          </cell>
          <cell r="K41">
            <v>24</v>
          </cell>
          <cell r="L41">
            <v>5</v>
          </cell>
          <cell r="M41">
            <v>13</v>
          </cell>
          <cell r="O41">
            <v>14.5</v>
          </cell>
          <cell r="Q41">
            <v>32.5</v>
          </cell>
          <cell r="R41">
            <v>56.5</v>
          </cell>
          <cell r="U41" t="str">
            <v>C</v>
          </cell>
        </row>
        <row r="42">
          <cell r="B42" t="str">
            <v>E022-01-0726/2017</v>
          </cell>
          <cell r="C42" t="str">
            <v>MWONDI ISAAC VENANT</v>
          </cell>
          <cell r="D42">
            <v>10</v>
          </cell>
          <cell r="E42">
            <v>22.5</v>
          </cell>
          <cell r="G42">
            <v>10.833333333333334</v>
          </cell>
          <cell r="H42">
            <v>4</v>
          </cell>
          <cell r="I42">
            <v>4.5</v>
          </cell>
          <cell r="J42">
            <v>8.5</v>
          </cell>
          <cell r="K42">
            <v>19.333333333333336</v>
          </cell>
          <cell r="L42">
            <v>10</v>
          </cell>
          <cell r="M42">
            <v>9</v>
          </cell>
          <cell r="O42">
            <v>6</v>
          </cell>
          <cell r="Q42">
            <v>25</v>
          </cell>
          <cell r="R42">
            <v>44.333333333333336</v>
          </cell>
          <cell r="U42" t="str">
            <v>D</v>
          </cell>
        </row>
        <row r="43">
          <cell r="B43" t="str">
            <v>E022-01-0727/2017</v>
          </cell>
          <cell r="C43" t="str">
            <v>NASIKE  JOANNA  OLUOCH</v>
          </cell>
          <cell r="D43">
            <v>17</v>
          </cell>
          <cell r="E43">
            <v>19.5</v>
          </cell>
          <cell r="G43">
            <v>12.166666666666666</v>
          </cell>
          <cell r="H43">
            <v>5</v>
          </cell>
          <cell r="I43">
            <v>5</v>
          </cell>
          <cell r="J43">
            <v>10</v>
          </cell>
          <cell r="K43">
            <v>22.166666666666664</v>
          </cell>
          <cell r="L43">
            <v>10</v>
          </cell>
          <cell r="M43">
            <v>10</v>
          </cell>
          <cell r="P43">
            <v>9.5</v>
          </cell>
          <cell r="Q43">
            <v>29.5</v>
          </cell>
          <cell r="R43">
            <v>51.666666666666664</v>
          </cell>
          <cell r="U43" t="str">
            <v>C</v>
          </cell>
        </row>
        <row r="44">
          <cell r="B44" t="str">
            <v>E022-01-0728/2017</v>
          </cell>
          <cell r="C44" t="str">
            <v>WARAGA G KAMAU</v>
          </cell>
          <cell r="D44">
            <v>11</v>
          </cell>
          <cell r="E44">
            <v>10</v>
          </cell>
          <cell r="G44">
            <v>7</v>
          </cell>
          <cell r="H44">
            <v>4</v>
          </cell>
          <cell r="I44">
            <v>4</v>
          </cell>
          <cell r="J44">
            <v>8</v>
          </cell>
          <cell r="K44">
            <v>15</v>
          </cell>
          <cell r="L44">
            <v>6</v>
          </cell>
          <cell r="M44">
            <v>4</v>
          </cell>
          <cell r="O44">
            <v>4</v>
          </cell>
          <cell r="Q44">
            <v>14</v>
          </cell>
          <cell r="R44">
            <v>29</v>
          </cell>
          <cell r="U44" t="str">
            <v>E</v>
          </cell>
        </row>
        <row r="45">
          <cell r="B45" t="str">
            <v>E022-01-0729/2017</v>
          </cell>
          <cell r="C45" t="str">
            <v>MUREI ELIAS KIPLAGAT</v>
          </cell>
          <cell r="D45">
            <v>20.5</v>
          </cell>
          <cell r="E45">
            <v>22.5</v>
          </cell>
          <cell r="G45">
            <v>14.333333333333334</v>
          </cell>
          <cell r="H45">
            <v>5</v>
          </cell>
          <cell r="I45">
            <v>4.5</v>
          </cell>
          <cell r="J45">
            <v>9.5</v>
          </cell>
          <cell r="K45">
            <v>23.833333333333336</v>
          </cell>
          <cell r="L45">
            <v>5</v>
          </cell>
          <cell r="N45">
            <v>6</v>
          </cell>
          <cell r="O45">
            <v>15.5</v>
          </cell>
          <cell r="Q45">
            <v>26.5</v>
          </cell>
          <cell r="R45">
            <v>50.333333333333336</v>
          </cell>
          <cell r="U45" t="str">
            <v>C</v>
          </cell>
        </row>
        <row r="46">
          <cell r="B46" t="str">
            <v>E022-01-0730/2017</v>
          </cell>
          <cell r="C46" t="str">
            <v>MAKUMBA OSCAR MOMANYI</v>
          </cell>
          <cell r="D46">
            <v>22.5</v>
          </cell>
          <cell r="E46">
            <v>24</v>
          </cell>
          <cell r="G46">
            <v>15.5</v>
          </cell>
          <cell r="H46">
            <v>5</v>
          </cell>
          <cell r="I46">
            <v>4.5</v>
          </cell>
          <cell r="J46">
            <v>9.5</v>
          </cell>
          <cell r="K46">
            <v>25</v>
          </cell>
          <cell r="L46">
            <v>3</v>
          </cell>
          <cell r="M46">
            <v>8</v>
          </cell>
          <cell r="O46">
            <v>11.5</v>
          </cell>
          <cell r="Q46">
            <v>22.5</v>
          </cell>
          <cell r="R46">
            <v>47.5</v>
          </cell>
          <cell r="U46" t="str">
            <v>D</v>
          </cell>
        </row>
        <row r="47">
          <cell r="B47" t="str">
            <v>E022-01-0731/2017</v>
          </cell>
          <cell r="C47" t="str">
            <v>WANJALA H MIKE</v>
          </cell>
          <cell r="D47">
            <v>27</v>
          </cell>
          <cell r="E47">
            <v>29.5</v>
          </cell>
          <cell r="G47">
            <v>18.833333333333332</v>
          </cell>
          <cell r="H47">
            <v>4</v>
          </cell>
          <cell r="I47">
            <v>4</v>
          </cell>
          <cell r="J47">
            <v>8</v>
          </cell>
          <cell r="K47">
            <v>26.833333333333332</v>
          </cell>
          <cell r="L47">
            <v>27</v>
          </cell>
          <cell r="O47">
            <v>20</v>
          </cell>
          <cell r="P47">
            <v>12</v>
          </cell>
          <cell r="Q47">
            <v>59</v>
          </cell>
          <cell r="R47">
            <v>85.833333333333329</v>
          </cell>
          <cell r="U47" t="str">
            <v>A</v>
          </cell>
        </row>
        <row r="48">
          <cell r="B48" t="str">
            <v>E022-01-0732/2017</v>
          </cell>
          <cell r="C48" t="str">
            <v>KIPNGENOH KENNEDY BETT</v>
          </cell>
          <cell r="D48">
            <v>11</v>
          </cell>
          <cell r="E48">
            <v>12</v>
          </cell>
          <cell r="G48">
            <v>7.666666666666667</v>
          </cell>
          <cell r="H48">
            <v>4</v>
          </cell>
          <cell r="I48">
            <v>4</v>
          </cell>
          <cell r="J48">
            <v>8</v>
          </cell>
          <cell r="K48">
            <v>15.666666666666668</v>
          </cell>
          <cell r="L48">
            <v>3</v>
          </cell>
          <cell r="M48">
            <v>4</v>
          </cell>
          <cell r="O48">
            <v>8</v>
          </cell>
          <cell r="Q48">
            <v>15</v>
          </cell>
          <cell r="R48">
            <v>30.666666666666668</v>
          </cell>
          <cell r="U48" t="str">
            <v>E</v>
          </cell>
        </row>
        <row r="49">
          <cell r="B49" t="str">
            <v>E022-01-0733/2017</v>
          </cell>
          <cell r="C49" t="str">
            <v>KIBET KELVIN</v>
          </cell>
          <cell r="D49">
            <v>13.5</v>
          </cell>
          <cell r="E49">
            <v>11</v>
          </cell>
          <cell r="G49">
            <v>8.1666666666666661</v>
          </cell>
          <cell r="H49">
            <v>4.5</v>
          </cell>
          <cell r="I49">
            <v>4.5</v>
          </cell>
          <cell r="J49">
            <v>9</v>
          </cell>
          <cell r="K49">
            <v>17.166666666666664</v>
          </cell>
          <cell r="L49">
            <v>7</v>
          </cell>
          <cell r="M49">
            <v>10.5</v>
          </cell>
          <cell r="N49">
            <v>6</v>
          </cell>
          <cell r="Q49">
            <v>23.5</v>
          </cell>
          <cell r="R49">
            <v>40.666666666666664</v>
          </cell>
          <cell r="U49" t="str">
            <v>D</v>
          </cell>
        </row>
        <row r="50">
          <cell r="B50" t="str">
            <v>E022-01-0734/2017</v>
          </cell>
          <cell r="C50" t="str">
            <v>NELLY CHEPTOO</v>
          </cell>
          <cell r="D50">
            <v>13.5</v>
          </cell>
          <cell r="E50">
            <v>20.5</v>
          </cell>
          <cell r="G50">
            <v>11.333333333333334</v>
          </cell>
          <cell r="H50">
            <v>4</v>
          </cell>
          <cell r="I50">
            <v>4</v>
          </cell>
          <cell r="J50">
            <v>8</v>
          </cell>
          <cell r="K50">
            <v>19.333333333333336</v>
          </cell>
          <cell r="L50">
            <v>17</v>
          </cell>
          <cell r="M50">
            <v>11</v>
          </cell>
          <cell r="O50">
            <v>6</v>
          </cell>
          <cell r="Q50">
            <v>34</v>
          </cell>
          <cell r="R50">
            <v>53.333333333333336</v>
          </cell>
          <cell r="U50" t="str">
            <v>C</v>
          </cell>
        </row>
        <row r="51">
          <cell r="B51" t="str">
            <v>E022-01-0735/2017</v>
          </cell>
          <cell r="C51" t="str">
            <v>NZAU AUDREY NZILANI</v>
          </cell>
          <cell r="D51">
            <v>17</v>
          </cell>
          <cell r="E51">
            <v>26</v>
          </cell>
          <cell r="G51">
            <v>14.333333333333334</v>
          </cell>
          <cell r="H51">
            <v>4.5</v>
          </cell>
          <cell r="I51">
            <v>4</v>
          </cell>
          <cell r="J51">
            <v>8.5</v>
          </cell>
          <cell r="K51">
            <v>22.833333333333336</v>
          </cell>
          <cell r="L51">
            <v>10</v>
          </cell>
          <cell r="M51">
            <v>13</v>
          </cell>
          <cell r="N51">
            <v>7.5</v>
          </cell>
          <cell r="Q51">
            <v>30.5</v>
          </cell>
          <cell r="R51">
            <v>53.333333333333336</v>
          </cell>
          <cell r="U51" t="str">
            <v>C</v>
          </cell>
        </row>
        <row r="52">
          <cell r="B52" t="str">
            <v>E022-01-0737/2017</v>
          </cell>
          <cell r="C52" t="str">
            <v>ADEGU GLORIA VUHYA</v>
          </cell>
          <cell r="D52">
            <v>17</v>
          </cell>
          <cell r="E52">
            <v>22</v>
          </cell>
          <cell r="G52">
            <v>13</v>
          </cell>
          <cell r="H52">
            <v>4</v>
          </cell>
          <cell r="I52">
            <v>4.5</v>
          </cell>
          <cell r="J52">
            <v>8.5</v>
          </cell>
          <cell r="K52">
            <v>21.5</v>
          </cell>
          <cell r="L52">
            <v>9</v>
          </cell>
          <cell r="M52">
            <v>10.5</v>
          </cell>
          <cell r="N52">
            <v>12</v>
          </cell>
          <cell r="Q52">
            <v>31.5</v>
          </cell>
          <cell r="R52">
            <v>53</v>
          </cell>
          <cell r="U52" t="str">
            <v>C</v>
          </cell>
        </row>
        <row r="53">
          <cell r="B53" t="str">
            <v>E022-01-0738/2017</v>
          </cell>
          <cell r="C53" t="str">
            <v>ROBERT KAMAU NJOROGE</v>
          </cell>
          <cell r="D53">
            <v>13</v>
          </cell>
          <cell r="E53">
            <v>25</v>
          </cell>
          <cell r="G53">
            <v>12.666666666666666</v>
          </cell>
          <cell r="H53">
            <v>4.5</v>
          </cell>
          <cell r="I53">
            <v>4</v>
          </cell>
          <cell r="J53">
            <v>8.5</v>
          </cell>
          <cell r="K53">
            <v>21.166666666666664</v>
          </cell>
          <cell r="L53">
            <v>10</v>
          </cell>
          <cell r="M53">
            <v>12</v>
          </cell>
          <cell r="O53">
            <v>15</v>
          </cell>
          <cell r="Q53">
            <v>37</v>
          </cell>
          <cell r="R53">
            <v>58.166666666666664</v>
          </cell>
          <cell r="U53" t="str">
            <v>C</v>
          </cell>
        </row>
        <row r="54">
          <cell r="B54" t="str">
            <v>E022-01-0739/2017</v>
          </cell>
          <cell r="C54" t="str">
            <v>WANJIRU GIDEON WARUI</v>
          </cell>
          <cell r="D54">
            <v>12</v>
          </cell>
          <cell r="E54">
            <v>11.5</v>
          </cell>
          <cell r="G54">
            <v>7.833333333333333</v>
          </cell>
          <cell r="H54">
            <v>5</v>
          </cell>
          <cell r="I54">
            <v>5</v>
          </cell>
          <cell r="J54">
            <v>10</v>
          </cell>
          <cell r="K54">
            <v>17.833333333333332</v>
          </cell>
          <cell r="L54">
            <v>9</v>
          </cell>
          <cell r="M54">
            <v>10</v>
          </cell>
          <cell r="N54">
            <v>4</v>
          </cell>
          <cell r="Q54">
            <v>23</v>
          </cell>
          <cell r="R54">
            <v>40.833333333333329</v>
          </cell>
          <cell r="U54" t="str">
            <v>D</v>
          </cell>
        </row>
        <row r="55">
          <cell r="B55" t="str">
            <v>E022-01-0740/2017</v>
          </cell>
          <cell r="C55" t="str">
            <v>KARIUKI JOHN WACHIRA</v>
          </cell>
          <cell r="D55">
            <v>12.5</v>
          </cell>
          <cell r="E55">
            <v>15</v>
          </cell>
          <cell r="G55">
            <v>9.1666666666666661</v>
          </cell>
          <cell r="H55">
            <v>5</v>
          </cell>
          <cell r="I55">
            <v>4.5</v>
          </cell>
          <cell r="J55">
            <v>9.5</v>
          </cell>
          <cell r="K55">
            <v>18.666666666666664</v>
          </cell>
          <cell r="L55">
            <v>4</v>
          </cell>
          <cell r="N55">
            <v>7</v>
          </cell>
          <cell r="O55">
            <v>10.5</v>
          </cell>
          <cell r="Q55">
            <v>21.5</v>
          </cell>
          <cell r="R55">
            <v>40.166666666666664</v>
          </cell>
          <cell r="U55" t="str">
            <v>D</v>
          </cell>
        </row>
        <row r="56">
          <cell r="B56" t="str">
            <v>E022-01-0741/2017</v>
          </cell>
          <cell r="C56" t="str">
            <v>KIPKOECH BENEDICT</v>
          </cell>
          <cell r="D56">
            <v>12.5</v>
          </cell>
          <cell r="E56">
            <v>16</v>
          </cell>
          <cell r="G56">
            <v>9.5</v>
          </cell>
          <cell r="H56">
            <v>5</v>
          </cell>
          <cell r="I56">
            <v>5</v>
          </cell>
          <cell r="J56">
            <v>10</v>
          </cell>
          <cell r="K56">
            <v>19.5</v>
          </cell>
          <cell r="L56">
            <v>5</v>
          </cell>
          <cell r="M56">
            <v>7.5</v>
          </cell>
          <cell r="O56">
            <v>9</v>
          </cell>
          <cell r="Q56">
            <v>21.5</v>
          </cell>
          <cell r="R56">
            <v>41</v>
          </cell>
          <cell r="U56" t="str">
            <v>D</v>
          </cell>
        </row>
        <row r="57">
          <cell r="B57" t="str">
            <v>E022-01-0742/2017</v>
          </cell>
          <cell r="C57" t="str">
            <v>NJERI SIMON MUIGAI</v>
          </cell>
          <cell r="D57">
            <v>24.5</v>
          </cell>
          <cell r="E57">
            <v>14</v>
          </cell>
          <cell r="G57">
            <v>12.833333333333334</v>
          </cell>
          <cell r="H57">
            <v>5</v>
          </cell>
          <cell r="I57">
            <v>5</v>
          </cell>
          <cell r="J57">
            <v>10</v>
          </cell>
          <cell r="K57">
            <v>22.833333333333336</v>
          </cell>
          <cell r="L57">
            <v>7.5</v>
          </cell>
          <cell r="M57">
            <v>7</v>
          </cell>
          <cell r="O57">
            <v>3.5</v>
          </cell>
          <cell r="Q57">
            <v>18</v>
          </cell>
          <cell r="R57">
            <v>40.833333333333336</v>
          </cell>
          <cell r="U57" t="str">
            <v>D</v>
          </cell>
        </row>
        <row r="58">
          <cell r="B58" t="str">
            <v>E022-01-0743/2017</v>
          </cell>
          <cell r="C58" t="str">
            <v>KIMUTAI EVANS</v>
          </cell>
          <cell r="D58">
            <v>12.5</v>
          </cell>
          <cell r="E58">
            <v>23</v>
          </cell>
          <cell r="G58">
            <v>11.833333333333334</v>
          </cell>
          <cell r="H58">
            <v>5</v>
          </cell>
          <cell r="I58">
            <v>4.5</v>
          </cell>
          <cell r="J58">
            <v>9.5</v>
          </cell>
          <cell r="K58">
            <v>21.333333333333336</v>
          </cell>
          <cell r="L58">
            <v>5</v>
          </cell>
          <cell r="N58">
            <v>3</v>
          </cell>
          <cell r="O58">
            <v>11.5</v>
          </cell>
          <cell r="Q58">
            <v>19.5</v>
          </cell>
          <cell r="R58">
            <v>40.833333333333336</v>
          </cell>
          <cell r="U58" t="str">
            <v>D</v>
          </cell>
        </row>
        <row r="59">
          <cell r="B59" t="str">
            <v>E022-01-0744/2017</v>
          </cell>
          <cell r="C59" t="str">
            <v>KIPNGENO FELIX</v>
          </cell>
          <cell r="D59">
            <v>19.5</v>
          </cell>
          <cell r="E59">
            <v>21.5</v>
          </cell>
          <cell r="G59">
            <v>13.666666666666666</v>
          </cell>
          <cell r="H59">
            <v>5</v>
          </cell>
          <cell r="I59">
            <v>5</v>
          </cell>
          <cell r="J59">
            <v>10</v>
          </cell>
          <cell r="K59">
            <v>23.666666666666664</v>
          </cell>
          <cell r="L59">
            <v>4</v>
          </cell>
          <cell r="N59">
            <v>7</v>
          </cell>
          <cell r="O59">
            <v>15.5</v>
          </cell>
          <cell r="Q59">
            <v>26.5</v>
          </cell>
          <cell r="R59">
            <v>50.166666666666664</v>
          </cell>
          <cell r="U59" t="str">
            <v>C</v>
          </cell>
        </row>
        <row r="60">
          <cell r="B60" t="str">
            <v>E022-01-0745/2017</v>
          </cell>
          <cell r="C60" t="str">
            <v>CHEPNGETICH MERCY</v>
          </cell>
          <cell r="D60">
            <v>13</v>
          </cell>
          <cell r="E60">
            <v>23.5</v>
          </cell>
          <cell r="G60">
            <v>12.166666666666666</v>
          </cell>
          <cell r="H60">
            <v>5</v>
          </cell>
          <cell r="I60">
            <v>5</v>
          </cell>
          <cell r="J60">
            <v>10</v>
          </cell>
          <cell r="K60">
            <v>22.166666666666664</v>
          </cell>
          <cell r="L60">
            <v>7</v>
          </cell>
          <cell r="O60">
            <v>12.5</v>
          </cell>
          <cell r="P60">
            <v>13</v>
          </cell>
          <cell r="Q60">
            <v>32.5</v>
          </cell>
          <cell r="R60">
            <v>54.666666666666664</v>
          </cell>
          <cell r="U60" t="str">
            <v>C</v>
          </cell>
        </row>
        <row r="61">
          <cell r="B61" t="str">
            <v>E022-01-0746/2017</v>
          </cell>
          <cell r="C61" t="str">
            <v>MWANGI M WACHIRA</v>
          </cell>
          <cell r="D61">
            <v>30</v>
          </cell>
          <cell r="E61">
            <v>26.5</v>
          </cell>
          <cell r="G61">
            <v>18.833333333333332</v>
          </cell>
          <cell r="H61">
            <v>5</v>
          </cell>
          <cell r="I61">
            <v>5</v>
          </cell>
          <cell r="J61">
            <v>10</v>
          </cell>
          <cell r="K61">
            <v>28.833333333333332</v>
          </cell>
          <cell r="L61">
            <v>21</v>
          </cell>
          <cell r="O61">
            <v>20</v>
          </cell>
          <cell r="P61">
            <v>16.5</v>
          </cell>
          <cell r="Q61">
            <v>57.5</v>
          </cell>
          <cell r="R61">
            <v>86.333333333333329</v>
          </cell>
          <cell r="U61" t="str">
            <v>A</v>
          </cell>
        </row>
        <row r="62">
          <cell r="B62" t="str">
            <v>E022-01-0747/2017</v>
          </cell>
          <cell r="C62" t="str">
            <v>ONYUNA AGGREY OMONDI</v>
          </cell>
          <cell r="D62">
            <v>13</v>
          </cell>
          <cell r="E62">
            <v>20.5</v>
          </cell>
          <cell r="G62">
            <v>11.166666666666666</v>
          </cell>
          <cell r="H62">
            <v>4</v>
          </cell>
          <cell r="I62">
            <v>4.5</v>
          </cell>
          <cell r="J62">
            <v>8.5</v>
          </cell>
          <cell r="K62">
            <v>19.666666666666664</v>
          </cell>
          <cell r="L62">
            <v>13</v>
          </cell>
          <cell r="M62">
            <v>7</v>
          </cell>
          <cell r="N62">
            <v>12</v>
          </cell>
          <cell r="Q62">
            <v>32</v>
          </cell>
          <cell r="R62">
            <v>51.666666666666664</v>
          </cell>
          <cell r="U62" t="str">
            <v>C</v>
          </cell>
        </row>
        <row r="63">
          <cell r="B63" t="str">
            <v>E022-01-0748/2017</v>
          </cell>
          <cell r="C63" t="str">
            <v>SIMIYU M MICAH</v>
          </cell>
          <cell r="D63">
            <v>12.5</v>
          </cell>
          <cell r="E63">
            <v>18</v>
          </cell>
          <cell r="G63">
            <v>10.166666666666666</v>
          </cell>
          <cell r="H63">
            <v>4.5</v>
          </cell>
          <cell r="I63">
            <v>4</v>
          </cell>
          <cell r="J63">
            <v>8.5</v>
          </cell>
          <cell r="K63">
            <v>18.666666666666664</v>
          </cell>
          <cell r="L63">
            <v>10</v>
          </cell>
          <cell r="N63">
            <v>14</v>
          </cell>
          <cell r="O63">
            <v>13</v>
          </cell>
          <cell r="Q63">
            <v>37</v>
          </cell>
          <cell r="R63">
            <v>55.666666666666664</v>
          </cell>
          <cell r="U63" t="str">
            <v>C</v>
          </cell>
        </row>
        <row r="64">
          <cell r="B64" t="str">
            <v>E022-01-0749/2017</v>
          </cell>
          <cell r="C64" t="str">
            <v>NAFULA FAITH</v>
          </cell>
          <cell r="D64">
            <v>14</v>
          </cell>
          <cell r="E64">
            <v>23.5</v>
          </cell>
          <cell r="G64">
            <v>12.5</v>
          </cell>
          <cell r="H64">
            <v>5</v>
          </cell>
          <cell r="I64">
            <v>5</v>
          </cell>
          <cell r="J64">
            <v>10</v>
          </cell>
          <cell r="K64">
            <v>22.5</v>
          </cell>
          <cell r="L64">
            <v>15</v>
          </cell>
          <cell r="O64">
            <v>12</v>
          </cell>
          <cell r="P64">
            <v>14</v>
          </cell>
          <cell r="Q64">
            <v>41</v>
          </cell>
          <cell r="R64">
            <v>63.5</v>
          </cell>
          <cell r="U64" t="str">
            <v>B</v>
          </cell>
        </row>
        <row r="65">
          <cell r="B65" t="str">
            <v>E022-01-0750/2017</v>
          </cell>
          <cell r="C65" t="str">
            <v>LELAN KIPLIMO SAMMY</v>
          </cell>
          <cell r="D65">
            <v>12</v>
          </cell>
          <cell r="E65">
            <v>10.5</v>
          </cell>
          <cell r="G65">
            <v>7.5</v>
          </cell>
          <cell r="H65">
            <v>5</v>
          </cell>
          <cell r="I65">
            <v>5</v>
          </cell>
          <cell r="J65">
            <v>10</v>
          </cell>
          <cell r="K65">
            <v>17.5</v>
          </cell>
          <cell r="L65">
            <v>11</v>
          </cell>
          <cell r="M65">
            <v>7</v>
          </cell>
          <cell r="O65">
            <v>6</v>
          </cell>
          <cell r="Q65">
            <v>24</v>
          </cell>
          <cell r="R65">
            <v>41.5</v>
          </cell>
          <cell r="U65" t="str">
            <v>D</v>
          </cell>
        </row>
        <row r="66">
          <cell r="B66" t="str">
            <v>E022-01-0751/2017</v>
          </cell>
          <cell r="C66" t="str">
            <v>NJUGUNA MARK MAINA</v>
          </cell>
          <cell r="D66">
            <v>9.5</v>
          </cell>
          <cell r="E66">
            <v>7.5</v>
          </cell>
          <cell r="G66">
            <v>5.666666666666667</v>
          </cell>
          <cell r="H66">
            <v>5</v>
          </cell>
          <cell r="I66">
            <v>5</v>
          </cell>
          <cell r="J66">
            <v>10</v>
          </cell>
          <cell r="K66">
            <v>15.666666666666668</v>
          </cell>
          <cell r="L66">
            <v>5</v>
          </cell>
          <cell r="M66">
            <v>3</v>
          </cell>
          <cell r="N66">
            <v>1</v>
          </cell>
          <cell r="Q66">
            <v>9</v>
          </cell>
          <cell r="R66">
            <v>24.666666666666668</v>
          </cell>
          <cell r="U66" t="str">
            <v>E</v>
          </cell>
        </row>
        <row r="67">
          <cell r="B67" t="str">
            <v>E022-01-0752/2017</v>
          </cell>
          <cell r="C67" t="str">
            <v>MOBAGI MORAA LORNA</v>
          </cell>
          <cell r="D67">
            <v>13.5</v>
          </cell>
          <cell r="E67">
            <v>17.5</v>
          </cell>
          <cell r="G67">
            <v>10.333333333333334</v>
          </cell>
          <cell r="H67">
            <v>4.5</v>
          </cell>
          <cell r="I67">
            <v>4</v>
          </cell>
          <cell r="J67">
            <v>8.5</v>
          </cell>
          <cell r="K67">
            <v>18.833333333333336</v>
          </cell>
          <cell r="L67">
            <v>5</v>
          </cell>
          <cell r="M67">
            <v>7</v>
          </cell>
          <cell r="N67">
            <v>9.5</v>
          </cell>
          <cell r="Q67">
            <v>21.5</v>
          </cell>
          <cell r="R67">
            <v>40.333333333333336</v>
          </cell>
          <cell r="U67" t="str">
            <v>D</v>
          </cell>
        </row>
        <row r="68">
          <cell r="B68" t="str">
            <v>E022-01-0753/2017</v>
          </cell>
          <cell r="C68" t="str">
            <v>OMONDI ROWLAND ODUOR</v>
          </cell>
          <cell r="D68">
            <v>3</v>
          </cell>
          <cell r="E68">
            <v>10</v>
          </cell>
          <cell r="G68">
            <v>4.333333333333333</v>
          </cell>
          <cell r="H68">
            <v>4.5</v>
          </cell>
          <cell r="I68">
            <v>4</v>
          </cell>
          <cell r="J68">
            <v>8.5</v>
          </cell>
          <cell r="K68">
            <v>12.833333333333332</v>
          </cell>
          <cell r="L68">
            <v>1</v>
          </cell>
          <cell r="M68">
            <v>4</v>
          </cell>
          <cell r="O68">
            <v>1</v>
          </cell>
          <cell r="Q68">
            <v>6</v>
          </cell>
          <cell r="R68">
            <v>18.833333333333332</v>
          </cell>
          <cell r="U68" t="str">
            <v>E</v>
          </cell>
        </row>
        <row r="69">
          <cell r="B69" t="str">
            <v>E022-01-0754/2017</v>
          </cell>
          <cell r="C69" t="str">
            <v>OCHIENG VINCENT OUMA</v>
          </cell>
          <cell r="D69">
            <v>9</v>
          </cell>
          <cell r="E69">
            <v>12.5</v>
          </cell>
          <cell r="G69">
            <v>7.166666666666667</v>
          </cell>
          <cell r="H69">
            <v>5</v>
          </cell>
          <cell r="I69">
            <v>5</v>
          </cell>
          <cell r="J69">
            <v>10</v>
          </cell>
          <cell r="K69">
            <v>17.166666666666668</v>
          </cell>
          <cell r="L69">
            <v>9.5</v>
          </cell>
          <cell r="M69">
            <v>10</v>
          </cell>
          <cell r="N69">
            <v>11.5</v>
          </cell>
          <cell r="Q69">
            <v>31</v>
          </cell>
          <cell r="R69">
            <v>48.166666666666671</v>
          </cell>
          <cell r="U69" t="str">
            <v>D</v>
          </cell>
        </row>
        <row r="70">
          <cell r="B70" t="str">
            <v>E022-01-0896/2017</v>
          </cell>
          <cell r="C70" t="str">
            <v>NYANUMBA Bogonko Daniel</v>
          </cell>
          <cell r="D70">
            <v>14.5</v>
          </cell>
          <cell r="E70">
            <v>19.5</v>
          </cell>
          <cell r="G70">
            <v>11.333333333333334</v>
          </cell>
          <cell r="H70">
            <v>4.5</v>
          </cell>
          <cell r="I70">
            <v>5</v>
          </cell>
          <cell r="J70">
            <v>9.5</v>
          </cell>
          <cell r="K70">
            <v>20.833333333333336</v>
          </cell>
          <cell r="L70">
            <v>11</v>
          </cell>
          <cell r="M70">
            <v>9</v>
          </cell>
          <cell r="O70">
            <v>9</v>
          </cell>
          <cell r="Q70">
            <v>29</v>
          </cell>
          <cell r="R70">
            <v>49.833333333333336</v>
          </cell>
          <cell r="U70" t="str">
            <v>D</v>
          </cell>
        </row>
        <row r="71">
          <cell r="B71" t="str">
            <v>E022-01-0956/2017</v>
          </cell>
          <cell r="C71" t="str">
            <v>OMONDI Jeremy Ochieng</v>
          </cell>
          <cell r="D71">
            <v>7</v>
          </cell>
          <cell r="E71">
            <v>6</v>
          </cell>
          <cell r="G71">
            <v>4.333333333333333</v>
          </cell>
          <cell r="H71">
            <v>5</v>
          </cell>
          <cell r="I71">
            <v>4</v>
          </cell>
          <cell r="J71">
            <v>9</v>
          </cell>
          <cell r="K71">
            <v>13.333333333333332</v>
          </cell>
          <cell r="L71">
            <v>2</v>
          </cell>
          <cell r="M71">
            <v>5</v>
          </cell>
          <cell r="N71">
            <v>0</v>
          </cell>
          <cell r="Q71">
            <v>7</v>
          </cell>
          <cell r="R71">
            <v>20.333333333333332</v>
          </cell>
          <cell r="U71" t="str">
            <v>E</v>
          </cell>
        </row>
        <row r="72">
          <cell r="B72" t="str">
            <v>E022-01-1040/2017</v>
          </cell>
          <cell r="C72" t="str">
            <v>MUHIA Christine Wanjiru</v>
          </cell>
          <cell r="D72">
            <v>18.5</v>
          </cell>
          <cell r="E72">
            <v>22.5</v>
          </cell>
          <cell r="G72">
            <v>13.666666666666666</v>
          </cell>
          <cell r="H72">
            <v>5</v>
          </cell>
          <cell r="I72">
            <v>5</v>
          </cell>
          <cell r="J72">
            <v>10</v>
          </cell>
          <cell r="K72">
            <v>23.666666666666664</v>
          </cell>
          <cell r="L72">
            <v>10</v>
          </cell>
          <cell r="M72">
            <v>10</v>
          </cell>
          <cell r="P72">
            <v>4</v>
          </cell>
          <cell r="Q72">
            <v>24</v>
          </cell>
          <cell r="R72">
            <v>47.666666666666664</v>
          </cell>
          <cell r="U72" t="str">
            <v>D</v>
          </cell>
        </row>
        <row r="73">
          <cell r="B73" t="str">
            <v>E022-01-1336/2017</v>
          </cell>
          <cell r="C73" t="str">
            <v>KABUE Brian Ngaruiya</v>
          </cell>
          <cell r="D73">
            <v>16</v>
          </cell>
          <cell r="E73">
            <v>16</v>
          </cell>
          <cell r="G73">
            <v>10.666666666666666</v>
          </cell>
          <cell r="H73">
            <v>5</v>
          </cell>
          <cell r="I73">
            <v>4</v>
          </cell>
          <cell r="J73">
            <v>9</v>
          </cell>
          <cell r="K73">
            <v>19.666666666666664</v>
          </cell>
          <cell r="L73">
            <v>6</v>
          </cell>
          <cell r="N73">
            <v>8.5</v>
          </cell>
          <cell r="P73">
            <v>8</v>
          </cell>
          <cell r="Q73">
            <v>22.5</v>
          </cell>
          <cell r="R73">
            <v>42.166666666666664</v>
          </cell>
          <cell r="U73" t="str">
            <v>D</v>
          </cell>
        </row>
        <row r="74">
          <cell r="B74" t="str">
            <v>E022-01-1510/2017</v>
          </cell>
          <cell r="C74" t="str">
            <v>WANYOIKE Stephen Maina</v>
          </cell>
          <cell r="D74">
            <v>26.5</v>
          </cell>
          <cell r="E74">
            <v>20</v>
          </cell>
          <cell r="G74">
            <v>15.5</v>
          </cell>
          <cell r="H74">
            <v>4</v>
          </cell>
          <cell r="I74">
            <v>5</v>
          </cell>
          <cell r="J74">
            <v>9</v>
          </cell>
          <cell r="K74">
            <v>24.5</v>
          </cell>
          <cell r="L74">
            <v>14.5</v>
          </cell>
          <cell r="N74">
            <v>11</v>
          </cell>
          <cell r="O74">
            <v>13</v>
          </cell>
          <cell r="Q74">
            <v>38.5</v>
          </cell>
          <cell r="R74">
            <v>63</v>
          </cell>
          <cell r="U74" t="str">
            <v>B</v>
          </cell>
        </row>
        <row r="75">
          <cell r="B75" t="str">
            <v>E022-01-1511/2017</v>
          </cell>
          <cell r="C75" t="str">
            <v>METHU David Njoroge</v>
          </cell>
          <cell r="D75">
            <v>4</v>
          </cell>
          <cell r="E75">
            <v>9</v>
          </cell>
          <cell r="G75">
            <v>4.333333333333333</v>
          </cell>
          <cell r="H75">
            <v>5</v>
          </cell>
          <cell r="I75">
            <v>5</v>
          </cell>
          <cell r="J75">
            <v>10</v>
          </cell>
          <cell r="K75">
            <v>14.333333333333332</v>
          </cell>
          <cell r="Q75">
            <v>0</v>
          </cell>
          <cell r="U75" t="str">
            <v>NE</v>
          </cell>
        </row>
        <row r="76">
          <cell r="B76" t="str">
            <v>E022-01-1517/2017</v>
          </cell>
          <cell r="C76" t="str">
            <v>MATHENGE Kennedy Karingith</v>
          </cell>
        </row>
        <row r="77">
          <cell r="B77" t="str">
            <v>E022-01-1538/2017</v>
          </cell>
          <cell r="C77" t="str">
            <v>WILFRED Roy Obimbo</v>
          </cell>
          <cell r="D77">
            <v>4</v>
          </cell>
          <cell r="E77">
            <v>4</v>
          </cell>
          <cell r="G77">
            <v>2.6666666666666665</v>
          </cell>
          <cell r="H77">
            <v>4</v>
          </cell>
          <cell r="I77">
            <v>5</v>
          </cell>
          <cell r="J77">
            <v>9</v>
          </cell>
          <cell r="K77">
            <v>11.666666666666666</v>
          </cell>
          <cell r="L77">
            <v>5</v>
          </cell>
          <cell r="O77">
            <v>1</v>
          </cell>
          <cell r="P77">
            <v>0</v>
          </cell>
          <cell r="Q77">
            <v>6</v>
          </cell>
          <cell r="R77">
            <v>17.666666666666664</v>
          </cell>
          <cell r="U77" t="str">
            <v>E</v>
          </cell>
        </row>
        <row r="78">
          <cell r="B78" t="str">
            <v>E022-01-1540/2017</v>
          </cell>
          <cell r="C78" t="str">
            <v>MUTETE Amos Mosoito</v>
          </cell>
          <cell r="D78">
            <v>24</v>
          </cell>
          <cell r="E78">
            <v>20</v>
          </cell>
          <cell r="G78">
            <v>14.666666666666666</v>
          </cell>
          <cell r="H78">
            <v>4</v>
          </cell>
          <cell r="I78">
            <v>5</v>
          </cell>
          <cell r="J78">
            <v>9</v>
          </cell>
          <cell r="K78">
            <v>23.666666666666664</v>
          </cell>
          <cell r="L78">
            <v>14</v>
          </cell>
          <cell r="O78">
            <v>12</v>
          </cell>
          <cell r="P78">
            <v>11</v>
          </cell>
          <cell r="Q78">
            <v>37</v>
          </cell>
          <cell r="R78">
            <v>60.666666666666664</v>
          </cell>
          <cell r="U78" t="str">
            <v>B</v>
          </cell>
        </row>
        <row r="79">
          <cell r="B79" t="str">
            <v>E022-01-1542/2017</v>
          </cell>
          <cell r="C79" t="str">
            <v>EDWIN KAMAU MUTHIKE</v>
          </cell>
        </row>
        <row r="80">
          <cell r="B80" t="str">
            <v>E022-01-1567/2017</v>
          </cell>
          <cell r="C80" t="str">
            <v>MWANGI Harun Njuguna</v>
          </cell>
          <cell r="D80">
            <v>7.5</v>
          </cell>
          <cell r="E80">
            <v>28</v>
          </cell>
          <cell r="G80">
            <v>11.833333333333334</v>
          </cell>
          <cell r="H80">
            <v>5</v>
          </cell>
          <cell r="I80">
            <v>5</v>
          </cell>
          <cell r="J80">
            <v>10</v>
          </cell>
          <cell r="K80">
            <v>21.833333333333336</v>
          </cell>
          <cell r="L80">
            <v>6</v>
          </cell>
          <cell r="N80">
            <v>8.5</v>
          </cell>
          <cell r="O80">
            <v>5</v>
          </cell>
          <cell r="Q80">
            <v>19.5</v>
          </cell>
          <cell r="R80">
            <v>41.333333333333336</v>
          </cell>
          <cell r="U80" t="str">
            <v>D</v>
          </cell>
        </row>
        <row r="81">
          <cell r="B81" t="str">
            <v>E022-01-1594/2017</v>
          </cell>
          <cell r="C81" t="str">
            <v>GITAHI Charles Ndegwa</v>
          </cell>
          <cell r="D81">
            <v>19.5</v>
          </cell>
          <cell r="E81">
            <v>18</v>
          </cell>
          <cell r="G81">
            <v>12.5</v>
          </cell>
          <cell r="H81">
            <v>4</v>
          </cell>
          <cell r="I81">
            <v>4</v>
          </cell>
          <cell r="J81">
            <v>8</v>
          </cell>
          <cell r="K81">
            <v>20.5</v>
          </cell>
          <cell r="L81">
            <v>4.5</v>
          </cell>
          <cell r="M81">
            <v>10</v>
          </cell>
          <cell r="O81">
            <v>15.5</v>
          </cell>
          <cell r="Q81">
            <v>30</v>
          </cell>
          <cell r="R81">
            <v>50.5</v>
          </cell>
          <cell r="U81" t="str">
            <v>C</v>
          </cell>
        </row>
        <row r="82">
          <cell r="B82" t="str">
            <v>E022-01-1607/2017</v>
          </cell>
          <cell r="C82" t="str">
            <v>GICHARU Moses Mwangi</v>
          </cell>
          <cell r="D82">
            <v>25</v>
          </cell>
          <cell r="E82">
            <v>24</v>
          </cell>
          <cell r="G82">
            <v>16.333333333333332</v>
          </cell>
          <cell r="H82">
            <v>4</v>
          </cell>
          <cell r="I82">
            <v>4</v>
          </cell>
          <cell r="J82">
            <v>8</v>
          </cell>
          <cell r="K82">
            <v>24.333333333333332</v>
          </cell>
          <cell r="L82">
            <v>13</v>
          </cell>
          <cell r="N82">
            <v>8</v>
          </cell>
          <cell r="O82">
            <v>19.5</v>
          </cell>
          <cell r="Q82">
            <v>40.5</v>
          </cell>
          <cell r="R82">
            <v>64.833333333333329</v>
          </cell>
          <cell r="U82" t="str">
            <v>B</v>
          </cell>
        </row>
        <row r="83">
          <cell r="B83" t="str">
            <v>E022-01-1717/2017</v>
          </cell>
          <cell r="C83" t="str">
            <v>RII Kennedy Gitigi</v>
          </cell>
          <cell r="D83">
            <v>17</v>
          </cell>
          <cell r="E83">
            <v>18.5</v>
          </cell>
          <cell r="G83">
            <v>11.833333333333334</v>
          </cell>
          <cell r="H83">
            <v>5</v>
          </cell>
          <cell r="I83">
            <v>5</v>
          </cell>
          <cell r="J83">
            <v>10</v>
          </cell>
          <cell r="K83">
            <v>21.833333333333336</v>
          </cell>
          <cell r="L83">
            <v>2</v>
          </cell>
          <cell r="M83">
            <v>6</v>
          </cell>
          <cell r="O83">
            <v>11</v>
          </cell>
          <cell r="Q83">
            <v>19</v>
          </cell>
          <cell r="R83">
            <v>40.833333333333336</v>
          </cell>
          <cell r="U83" t="str">
            <v>D</v>
          </cell>
        </row>
        <row r="84">
          <cell r="B84" t="str">
            <v>E022-01-1724/2017</v>
          </cell>
          <cell r="C84" t="str">
            <v>MOSES Muigai Kariuki</v>
          </cell>
          <cell r="D84">
            <v>19</v>
          </cell>
          <cell r="E84">
            <v>18.5</v>
          </cell>
          <cell r="G84">
            <v>12.5</v>
          </cell>
          <cell r="H84">
            <v>4.5</v>
          </cell>
          <cell r="I84">
            <v>5</v>
          </cell>
          <cell r="J84">
            <v>9.5</v>
          </cell>
          <cell r="K84">
            <v>22</v>
          </cell>
          <cell r="L84">
            <v>4</v>
          </cell>
          <cell r="M84">
            <v>7</v>
          </cell>
          <cell r="O84">
            <v>7</v>
          </cell>
          <cell r="Q84">
            <v>18</v>
          </cell>
          <cell r="R84">
            <v>40</v>
          </cell>
          <cell r="U84" t="str">
            <v>D</v>
          </cell>
        </row>
        <row r="85">
          <cell r="B85" t="str">
            <v>E022-01-0850/2016</v>
          </cell>
          <cell r="C85" t="str">
            <v>NYAGA  Alice Joan</v>
          </cell>
          <cell r="L85">
            <v>8.5</v>
          </cell>
          <cell r="M85">
            <v>6.5</v>
          </cell>
          <cell r="N85">
            <v>6.5</v>
          </cell>
          <cell r="Q85">
            <v>21.5</v>
          </cell>
          <cell r="U85" t="str">
            <v>NC</v>
          </cell>
        </row>
        <row r="86">
          <cell r="B86" t="str">
            <v>E022-01-0859/2016</v>
          </cell>
          <cell r="C86" t="str">
            <v>NJUGUNA Faith Muthoni</v>
          </cell>
          <cell r="D86">
            <v>11.5</v>
          </cell>
          <cell r="E86">
            <v>16</v>
          </cell>
          <cell r="G86">
            <v>9.1666666666666661</v>
          </cell>
          <cell r="H86">
            <v>4</v>
          </cell>
          <cell r="I86">
            <v>5</v>
          </cell>
          <cell r="J86">
            <v>9</v>
          </cell>
          <cell r="K86">
            <v>18.166666666666664</v>
          </cell>
          <cell r="L86">
            <v>9</v>
          </cell>
          <cell r="N86">
            <v>7</v>
          </cell>
          <cell r="O86">
            <v>10</v>
          </cell>
          <cell r="Q86">
            <v>26</v>
          </cell>
          <cell r="R86">
            <v>44.166666666666664</v>
          </cell>
          <cell r="U86" t="str">
            <v>D</v>
          </cell>
        </row>
        <row r="87">
          <cell r="B87" t="str">
            <v>E022-01-0871/2016</v>
          </cell>
          <cell r="C87" t="str">
            <v>MBUGUA Daniel Ngugi</v>
          </cell>
          <cell r="L87">
            <v>12</v>
          </cell>
          <cell r="M87">
            <v>4</v>
          </cell>
          <cell r="N87">
            <v>10.5</v>
          </cell>
          <cell r="Q87">
            <v>26.5</v>
          </cell>
          <cell r="U87" t="str">
            <v>NC</v>
          </cell>
        </row>
        <row r="88">
          <cell r="B88" t="str">
            <v>E022-01-0872/2016</v>
          </cell>
          <cell r="C88" t="str">
            <v>MBURUMElizabeth Nyakio</v>
          </cell>
          <cell r="L88">
            <v>8</v>
          </cell>
          <cell r="M88">
            <v>4</v>
          </cell>
          <cell r="O88">
            <v>8.5</v>
          </cell>
          <cell r="Q88">
            <v>20.5</v>
          </cell>
          <cell r="U88" t="str">
            <v>NC</v>
          </cell>
        </row>
        <row r="89">
          <cell r="B89" t="str">
            <v>E022-01-0874/2016</v>
          </cell>
          <cell r="C89" t="str">
            <v>MUTERO John Wahome</v>
          </cell>
          <cell r="L89">
            <v>8</v>
          </cell>
          <cell r="M89">
            <v>6</v>
          </cell>
          <cell r="O89">
            <v>9</v>
          </cell>
          <cell r="Q89">
            <v>23</v>
          </cell>
          <cell r="U89" t="str">
            <v>NC</v>
          </cell>
        </row>
        <row r="90">
          <cell r="B90" t="str">
            <v>E022-01-0891/2016</v>
          </cell>
          <cell r="C90" t="str">
            <v>MOGAKA nyaboke Naomi</v>
          </cell>
          <cell r="L90">
            <v>4</v>
          </cell>
          <cell r="M90">
            <v>2</v>
          </cell>
          <cell r="N90">
            <v>2.5</v>
          </cell>
          <cell r="Q90">
            <v>8.5</v>
          </cell>
          <cell r="U90" t="str">
            <v>NC</v>
          </cell>
        </row>
        <row r="91">
          <cell r="B91" t="str">
            <v>E022-01-0893/2016</v>
          </cell>
          <cell r="C91" t="str">
            <v>OKOTH David</v>
          </cell>
          <cell r="L91">
            <v>3</v>
          </cell>
          <cell r="M91">
            <v>7</v>
          </cell>
          <cell r="O91">
            <v>10</v>
          </cell>
          <cell r="Q91">
            <v>20</v>
          </cell>
          <cell r="U91" t="str">
            <v>NC</v>
          </cell>
        </row>
        <row r="92">
          <cell r="B92" t="str">
            <v>E022-01-0896/2016</v>
          </cell>
          <cell r="C92" t="str">
            <v>AGWENA Isaak Agwena</v>
          </cell>
          <cell r="L92">
            <v>4</v>
          </cell>
          <cell r="M92">
            <v>3</v>
          </cell>
          <cell r="N92">
            <v>10.5</v>
          </cell>
          <cell r="Q92">
            <v>17.5</v>
          </cell>
          <cell r="U92" t="str">
            <v>NC</v>
          </cell>
        </row>
        <row r="93">
          <cell r="B93" t="str">
            <v>E022-01-0927/2016</v>
          </cell>
          <cell r="C93" t="str">
            <v>KIPRONO Victor Kirui</v>
          </cell>
          <cell r="L93">
            <v>6</v>
          </cell>
          <cell r="M93">
            <v>6</v>
          </cell>
          <cell r="O93">
            <v>2</v>
          </cell>
          <cell r="Q93">
            <v>14</v>
          </cell>
          <cell r="U93" t="str">
            <v>NC</v>
          </cell>
        </row>
        <row r="94">
          <cell r="B94" t="str">
            <v>E022-01-1791/2016</v>
          </cell>
          <cell r="C94" t="str">
            <v>KAMAU Ndungu Paul</v>
          </cell>
          <cell r="D94">
            <v>26</v>
          </cell>
          <cell r="E94">
            <v>24.5</v>
          </cell>
          <cell r="G94">
            <v>16.833333333333332</v>
          </cell>
          <cell r="H94">
            <v>5</v>
          </cell>
          <cell r="I94">
            <v>5</v>
          </cell>
          <cell r="J94">
            <v>10</v>
          </cell>
          <cell r="K94">
            <v>26.833333333333332</v>
          </cell>
          <cell r="L94">
            <v>4</v>
          </cell>
          <cell r="N94">
            <v>11</v>
          </cell>
          <cell r="O94">
            <v>19</v>
          </cell>
          <cell r="Q94">
            <v>34</v>
          </cell>
          <cell r="R94">
            <v>60.833333333333329</v>
          </cell>
          <cell r="U94" t="str">
            <v>B</v>
          </cell>
        </row>
        <row r="95">
          <cell r="B95" t="str">
            <v>E022-01-1805/2016</v>
          </cell>
          <cell r="C95" t="str">
            <v>SAKAYIAN Henry Yiale</v>
          </cell>
          <cell r="D95">
            <v>10.5</v>
          </cell>
          <cell r="E95">
            <v>23.5</v>
          </cell>
          <cell r="G95">
            <v>11.333333333333334</v>
          </cell>
          <cell r="H95">
            <v>5</v>
          </cell>
          <cell r="I95">
            <v>5</v>
          </cell>
          <cell r="J95">
            <v>10</v>
          </cell>
          <cell r="K95">
            <v>21.333333333333336</v>
          </cell>
          <cell r="L95">
            <v>20</v>
          </cell>
          <cell r="O95">
            <v>16.5</v>
          </cell>
          <cell r="P95">
            <v>6.5</v>
          </cell>
          <cell r="Q95">
            <v>43</v>
          </cell>
          <cell r="R95">
            <v>64.333333333333343</v>
          </cell>
          <cell r="U95" t="str">
            <v>B</v>
          </cell>
        </row>
        <row r="96">
          <cell r="B96" t="str">
            <v>E022-01-1884/2016</v>
          </cell>
          <cell r="C96" t="str">
            <v>MARANGA Simon Muthee</v>
          </cell>
          <cell r="D96">
            <v>18</v>
          </cell>
          <cell r="E96">
            <v>22.5</v>
          </cell>
          <cell r="G96">
            <v>13.5</v>
          </cell>
          <cell r="H96">
            <v>4.5</v>
          </cell>
          <cell r="I96">
            <v>5</v>
          </cell>
          <cell r="J96">
            <v>9.5</v>
          </cell>
          <cell r="K96">
            <v>23</v>
          </cell>
          <cell r="L96">
            <v>9</v>
          </cell>
          <cell r="N96">
            <v>18.5</v>
          </cell>
          <cell r="O96">
            <v>14.5</v>
          </cell>
          <cell r="Q96">
            <v>42</v>
          </cell>
          <cell r="R96">
            <v>65</v>
          </cell>
          <cell r="U96" t="str">
            <v>B</v>
          </cell>
        </row>
        <row r="97">
          <cell r="B97" t="str">
            <v>E022-01-1939/2016</v>
          </cell>
          <cell r="C97" t="str">
            <v>BLASIUS Brian</v>
          </cell>
          <cell r="L97">
            <v>0</v>
          </cell>
          <cell r="N97">
            <v>5.5</v>
          </cell>
          <cell r="O97">
            <v>12</v>
          </cell>
          <cell r="Q97">
            <v>17.5</v>
          </cell>
          <cell r="U97" t="str">
            <v>NC</v>
          </cell>
        </row>
        <row r="98">
          <cell r="B98" t="str">
            <v>E022-01-1948/2016</v>
          </cell>
          <cell r="C98" t="str">
            <v xml:space="preserve">NDERE Solomon Gugu </v>
          </cell>
          <cell r="L98">
            <v>6</v>
          </cell>
          <cell r="M98">
            <v>1</v>
          </cell>
          <cell r="N98">
            <v>2</v>
          </cell>
          <cell r="Q98">
            <v>9</v>
          </cell>
          <cell r="U98" t="str">
            <v>NC</v>
          </cell>
        </row>
        <row r="99">
          <cell r="B99" t="str">
            <v>E022-01-2109/2016</v>
          </cell>
          <cell r="C99" t="str">
            <v>CHEMWENA Amos Kipchirchir</v>
          </cell>
          <cell r="D99">
            <v>19.5</v>
          </cell>
          <cell r="E99">
            <v>17.5</v>
          </cell>
          <cell r="G99">
            <v>12.333333333333334</v>
          </cell>
          <cell r="H99">
            <v>5</v>
          </cell>
          <cell r="I99">
            <v>5</v>
          </cell>
          <cell r="J99">
            <v>10</v>
          </cell>
          <cell r="K99">
            <v>22.333333333333336</v>
          </cell>
          <cell r="L99">
            <v>10</v>
          </cell>
          <cell r="N99">
            <v>8</v>
          </cell>
          <cell r="Q99">
            <v>18</v>
          </cell>
          <cell r="R99">
            <v>40.333333333333336</v>
          </cell>
          <cell r="U99" t="str">
            <v>D</v>
          </cell>
        </row>
        <row r="100">
          <cell r="B100" t="str">
            <v>E022-01-2065/2016</v>
          </cell>
          <cell r="C100" t="str">
            <v>MAINA Samuel Gathogo</v>
          </cell>
          <cell r="D100">
            <v>19.5</v>
          </cell>
          <cell r="E100">
            <v>17.5</v>
          </cell>
          <cell r="G100">
            <v>12.333333333333334</v>
          </cell>
          <cell r="H100">
            <v>5</v>
          </cell>
          <cell r="I100">
            <v>5</v>
          </cell>
          <cell r="J100">
            <v>10</v>
          </cell>
          <cell r="K100">
            <v>22.333333333333336</v>
          </cell>
          <cell r="L100">
            <v>5</v>
          </cell>
          <cell r="M100">
            <v>14</v>
          </cell>
          <cell r="O100">
            <v>14</v>
          </cell>
          <cell r="Q100">
            <v>33</v>
          </cell>
          <cell r="R100">
            <v>55.333333333333336</v>
          </cell>
          <cell r="U100" t="str">
            <v>C</v>
          </cell>
        </row>
        <row r="101">
          <cell r="B101" t="str">
            <v>E022-01-0819/2015</v>
          </cell>
          <cell r="C101" t="str">
            <v>GITHINGI Cyrus Cege</v>
          </cell>
          <cell r="D101">
            <v>18</v>
          </cell>
          <cell r="E101">
            <v>12</v>
          </cell>
          <cell r="G101">
            <v>10</v>
          </cell>
          <cell r="H101">
            <v>5</v>
          </cell>
          <cell r="I101">
            <v>4.5</v>
          </cell>
          <cell r="J101">
            <v>9.5</v>
          </cell>
          <cell r="K101">
            <v>19.5</v>
          </cell>
          <cell r="L101">
            <v>7</v>
          </cell>
          <cell r="M101">
            <v>8</v>
          </cell>
          <cell r="O101">
            <v>9</v>
          </cell>
          <cell r="Q101">
            <v>24</v>
          </cell>
          <cell r="R101">
            <v>43.5</v>
          </cell>
          <cell r="U101" t="str">
            <v>D</v>
          </cell>
        </row>
        <row r="102">
          <cell r="B102" t="str">
            <v>E022-01-0797/2014</v>
          </cell>
          <cell r="C102" t="str">
            <v>MWANGI Kevin Kariuki</v>
          </cell>
          <cell r="D102">
            <v>10</v>
          </cell>
          <cell r="E102">
            <v>9.5</v>
          </cell>
          <cell r="G102">
            <v>6.5</v>
          </cell>
          <cell r="H102">
            <v>4</v>
          </cell>
          <cell r="I102">
            <v>4</v>
          </cell>
          <cell r="J102">
            <v>8</v>
          </cell>
          <cell r="K102">
            <v>14.5</v>
          </cell>
          <cell r="L102">
            <v>2</v>
          </cell>
          <cell r="M102">
            <v>3</v>
          </cell>
          <cell r="O102">
            <v>0</v>
          </cell>
          <cell r="Q102">
            <v>5</v>
          </cell>
          <cell r="R102">
            <v>19.5</v>
          </cell>
          <cell r="U102" t="str">
            <v>E</v>
          </cell>
        </row>
      </sheetData>
      <sheetData sheetId="5" refreshError="1">
        <row r="12">
          <cell r="B12" t="str">
            <v>E022-01-0692/2017</v>
          </cell>
          <cell r="C12" t="str">
            <v>NYINGI BRIAN GAKERE</v>
          </cell>
          <cell r="D12">
            <v>4</v>
          </cell>
          <cell r="E12">
            <v>1.8</v>
          </cell>
          <cell r="F12">
            <v>9.6</v>
          </cell>
          <cell r="G12">
            <v>15.4</v>
          </cell>
          <cell r="H12">
            <v>6</v>
          </cell>
          <cell r="I12">
            <v>8</v>
          </cell>
          <cell r="K12">
            <v>8</v>
          </cell>
          <cell r="M12">
            <v>22</v>
          </cell>
          <cell r="N12">
            <v>22</v>
          </cell>
          <cell r="P12">
            <v>37</v>
          </cell>
          <cell r="R12" t="str">
            <v>FAIL</v>
          </cell>
        </row>
        <row r="13">
          <cell r="B13" t="str">
            <v>E022-01-0693/2017</v>
          </cell>
          <cell r="C13" t="str">
            <v>MWANGI JUSTUS NJOGU</v>
          </cell>
          <cell r="D13">
            <v>7.3</v>
          </cell>
          <cell r="E13">
            <v>0.8</v>
          </cell>
          <cell r="F13">
            <v>11.7</v>
          </cell>
          <cell r="G13">
            <v>19.8</v>
          </cell>
          <cell r="H13">
            <v>26</v>
          </cell>
          <cell r="I13">
            <v>12</v>
          </cell>
          <cell r="K13">
            <v>17</v>
          </cell>
          <cell r="M13">
            <v>55</v>
          </cell>
          <cell r="N13">
            <v>55</v>
          </cell>
          <cell r="P13">
            <v>75</v>
          </cell>
          <cell r="R13" t="str">
            <v>A</v>
          </cell>
        </row>
        <row r="14">
          <cell r="B14" t="str">
            <v>E022-01-0694/2017</v>
          </cell>
          <cell r="C14" t="str">
            <v>KIMANI JACKLINE MBUTU</v>
          </cell>
          <cell r="D14">
            <v>4.0999999999999996</v>
          </cell>
          <cell r="E14">
            <v>0.8</v>
          </cell>
          <cell r="F14">
            <v>10.5</v>
          </cell>
          <cell r="G14">
            <v>15.4</v>
          </cell>
          <cell r="H14">
            <v>19</v>
          </cell>
          <cell r="I14">
            <v>6</v>
          </cell>
          <cell r="K14">
            <v>8</v>
          </cell>
          <cell r="M14">
            <v>33</v>
          </cell>
          <cell r="N14">
            <v>33</v>
          </cell>
          <cell r="P14">
            <v>48</v>
          </cell>
          <cell r="R14" t="str">
            <v>D</v>
          </cell>
        </row>
        <row r="15">
          <cell r="B15" t="str">
            <v>E022-01-0695/2017</v>
          </cell>
          <cell r="C15" t="str">
            <v>NDUATI DANIEL CHEGE</v>
          </cell>
          <cell r="D15">
            <v>4</v>
          </cell>
          <cell r="E15">
            <v>3</v>
          </cell>
          <cell r="F15">
            <v>12</v>
          </cell>
          <cell r="G15">
            <v>19</v>
          </cell>
          <cell r="H15">
            <v>20</v>
          </cell>
          <cell r="I15">
            <v>5</v>
          </cell>
          <cell r="K15">
            <v>10</v>
          </cell>
          <cell r="M15">
            <v>35</v>
          </cell>
          <cell r="N15">
            <v>35</v>
          </cell>
          <cell r="P15">
            <v>54</v>
          </cell>
          <cell r="R15" t="str">
            <v>C</v>
          </cell>
        </row>
        <row r="16">
          <cell r="B16" t="str">
            <v>E022-01-0696/2017</v>
          </cell>
          <cell r="C16" t="str">
            <v>MWANGI NANCY THUGURI</v>
          </cell>
          <cell r="D16" t="str">
            <v/>
          </cell>
          <cell r="E16" t="str">
            <v/>
          </cell>
          <cell r="F16">
            <v>10.8</v>
          </cell>
          <cell r="G16">
            <v>10.8</v>
          </cell>
          <cell r="H16">
            <v>15</v>
          </cell>
          <cell r="J16">
            <v>8</v>
          </cell>
          <cell r="L16">
            <v>6</v>
          </cell>
          <cell r="M16">
            <v>29</v>
          </cell>
          <cell r="N16">
            <v>29</v>
          </cell>
          <cell r="P16">
            <v>40</v>
          </cell>
          <cell r="R16" t="str">
            <v>D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6.4</v>
          </cell>
          <cell r="E17">
            <v>0.8</v>
          </cell>
          <cell r="F17">
            <v>10.199999999999999</v>
          </cell>
          <cell r="G17">
            <v>17.399999999999999</v>
          </cell>
          <cell r="H17">
            <v>23</v>
          </cell>
          <cell r="J17">
            <v>17</v>
          </cell>
          <cell r="K17">
            <v>4</v>
          </cell>
          <cell r="M17">
            <v>44</v>
          </cell>
          <cell r="N17">
            <v>44</v>
          </cell>
          <cell r="P17">
            <v>61</v>
          </cell>
          <cell r="R17" t="str">
            <v>B</v>
          </cell>
        </row>
        <row r="18">
          <cell r="B18" t="str">
            <v>E022-01-0698/2017</v>
          </cell>
          <cell r="C18" t="str">
            <v>MURIUKI SIMON MWANGI</v>
          </cell>
          <cell r="D18">
            <v>7.3</v>
          </cell>
          <cell r="E18">
            <v>2</v>
          </cell>
          <cell r="F18">
            <v>10.8</v>
          </cell>
          <cell r="G18">
            <v>20.100000000000001</v>
          </cell>
          <cell r="H18">
            <v>17</v>
          </cell>
          <cell r="I18">
            <v>8</v>
          </cell>
          <cell r="K18">
            <v>4</v>
          </cell>
          <cell r="M18">
            <v>29</v>
          </cell>
          <cell r="N18">
            <v>29</v>
          </cell>
          <cell r="P18">
            <v>49</v>
          </cell>
          <cell r="R18" t="str">
            <v>D</v>
          </cell>
        </row>
        <row r="19">
          <cell r="B19" t="str">
            <v>E022-01-0699/2017</v>
          </cell>
          <cell r="C19" t="str">
            <v>CANIA EDWIN MUGWERU</v>
          </cell>
          <cell r="D19">
            <v>4.3</v>
          </cell>
          <cell r="E19" t="str">
            <v/>
          </cell>
          <cell r="F19" t="str">
            <v>-</v>
          </cell>
          <cell r="G19" t="str">
            <v>4.3-P</v>
          </cell>
          <cell r="M19" t="str">
            <v/>
          </cell>
          <cell r="N19" t="str">
            <v>-</v>
          </cell>
          <cell r="P19" t="str">
            <v>-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4.9000000000000004</v>
          </cell>
          <cell r="E20">
            <v>2.5</v>
          </cell>
          <cell r="F20">
            <v>10.8</v>
          </cell>
          <cell r="G20">
            <v>18.2</v>
          </cell>
          <cell r="H20">
            <v>25</v>
          </cell>
          <cell r="J20">
            <v>12</v>
          </cell>
          <cell r="L20">
            <v>10</v>
          </cell>
          <cell r="M20">
            <v>47</v>
          </cell>
          <cell r="N20">
            <v>47</v>
          </cell>
          <cell r="P20">
            <v>65</v>
          </cell>
          <cell r="R20" t="str">
            <v>B</v>
          </cell>
        </row>
        <row r="21">
          <cell r="B21" t="str">
            <v>E022-01-0701/2017</v>
          </cell>
          <cell r="C21" t="str">
            <v>MWANGI FRANCIS KAHUHO</v>
          </cell>
          <cell r="D21">
            <v>7.4</v>
          </cell>
          <cell r="E21">
            <v>1.3</v>
          </cell>
          <cell r="F21">
            <v>10.199999999999999</v>
          </cell>
          <cell r="G21">
            <v>18.899999999999999</v>
          </cell>
          <cell r="H21">
            <v>20</v>
          </cell>
          <cell r="I21">
            <v>6</v>
          </cell>
          <cell r="K21">
            <v>7</v>
          </cell>
          <cell r="M21">
            <v>33</v>
          </cell>
          <cell r="N21">
            <v>33</v>
          </cell>
          <cell r="P21">
            <v>52</v>
          </cell>
          <cell r="R21" t="str">
            <v>C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7.1</v>
          </cell>
          <cell r="E23">
            <v>1.3</v>
          </cell>
          <cell r="F23">
            <v>12</v>
          </cell>
          <cell r="G23">
            <v>20.399999999999999</v>
          </cell>
          <cell r="H23">
            <v>22</v>
          </cell>
          <cell r="J23">
            <v>14</v>
          </cell>
          <cell r="K23">
            <v>16</v>
          </cell>
          <cell r="M23">
            <v>52</v>
          </cell>
          <cell r="N23">
            <v>52</v>
          </cell>
          <cell r="P23">
            <v>72</v>
          </cell>
          <cell r="R23" t="str">
            <v>A</v>
          </cell>
        </row>
        <row r="24">
          <cell r="B24" t="str">
            <v>E022-01-0704/2017</v>
          </cell>
          <cell r="C24" t="str">
            <v>KARIUKI AMOS KIMITI</v>
          </cell>
          <cell r="D24">
            <v>6.1</v>
          </cell>
          <cell r="E24">
            <v>2</v>
          </cell>
          <cell r="F24">
            <v>9.3000000000000007</v>
          </cell>
          <cell r="G24">
            <v>17.399999999999999</v>
          </cell>
          <cell r="H24">
            <v>14</v>
          </cell>
          <cell r="I24">
            <v>16</v>
          </cell>
          <cell r="L24">
            <v>6</v>
          </cell>
          <cell r="M24">
            <v>36</v>
          </cell>
          <cell r="N24">
            <v>36</v>
          </cell>
          <cell r="P24">
            <v>53</v>
          </cell>
          <cell r="R24" t="str">
            <v>C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6.6</v>
          </cell>
          <cell r="E25">
            <v>1.5</v>
          </cell>
          <cell r="F25">
            <v>10.5</v>
          </cell>
          <cell r="G25">
            <v>18.600000000000001</v>
          </cell>
          <cell r="H25">
            <v>21</v>
          </cell>
          <cell r="J25">
            <v>11</v>
          </cell>
          <cell r="K25">
            <v>11</v>
          </cell>
          <cell r="M25">
            <v>43</v>
          </cell>
          <cell r="N25">
            <v>43</v>
          </cell>
          <cell r="P25">
            <v>62</v>
          </cell>
          <cell r="R25" t="str">
            <v>B</v>
          </cell>
        </row>
        <row r="26">
          <cell r="B26" t="str">
            <v>E022-01-0706/2017</v>
          </cell>
          <cell r="C26" t="str">
            <v>KARIUKI MOUREEN NJOKI</v>
          </cell>
          <cell r="D26">
            <v>6.6</v>
          </cell>
          <cell r="E26">
            <v>1.8</v>
          </cell>
          <cell r="F26">
            <v>10.5</v>
          </cell>
          <cell r="G26">
            <v>18.899999999999999</v>
          </cell>
          <cell r="H26">
            <v>20</v>
          </cell>
          <cell r="J26">
            <v>12</v>
          </cell>
          <cell r="L26">
            <v>16</v>
          </cell>
          <cell r="M26">
            <v>48</v>
          </cell>
          <cell r="N26">
            <v>48</v>
          </cell>
          <cell r="P26">
            <v>67</v>
          </cell>
          <cell r="R26" t="str">
            <v>B</v>
          </cell>
        </row>
        <row r="27">
          <cell r="B27" t="str">
            <v>E022-01-0707/2017</v>
          </cell>
          <cell r="C27" t="str">
            <v>GITHU SOLOMON MUHUNYO</v>
          </cell>
          <cell r="D27">
            <v>5.0999999999999996</v>
          </cell>
          <cell r="E27">
            <v>2.2999999999999998</v>
          </cell>
          <cell r="F27">
            <v>9.9</v>
          </cell>
          <cell r="G27">
            <v>17.3</v>
          </cell>
          <cell r="H27">
            <v>21</v>
          </cell>
          <cell r="I27">
            <v>10</v>
          </cell>
          <cell r="K27">
            <v>11</v>
          </cell>
          <cell r="M27">
            <v>42</v>
          </cell>
          <cell r="N27">
            <v>42</v>
          </cell>
          <cell r="P27">
            <v>59</v>
          </cell>
          <cell r="R27" t="str">
            <v>C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6.4</v>
          </cell>
          <cell r="E28">
            <v>1.5</v>
          </cell>
          <cell r="F28">
            <v>7.2</v>
          </cell>
          <cell r="G28">
            <v>15.1</v>
          </cell>
          <cell r="H28">
            <v>13</v>
          </cell>
          <cell r="K28">
            <v>7</v>
          </cell>
          <cell r="M28">
            <v>20</v>
          </cell>
          <cell r="N28">
            <v>20</v>
          </cell>
          <cell r="P28">
            <v>35</v>
          </cell>
          <cell r="R28" t="str">
            <v>FAIL</v>
          </cell>
        </row>
        <row r="29">
          <cell r="B29" t="str">
            <v>E022-01-0710/2017</v>
          </cell>
          <cell r="C29" t="str">
            <v>RIKA CHARLES KARIBU</v>
          </cell>
          <cell r="D29">
            <v>2.9</v>
          </cell>
          <cell r="E29">
            <v>0.7</v>
          </cell>
          <cell r="F29">
            <v>9.6</v>
          </cell>
          <cell r="G29">
            <v>13.2</v>
          </cell>
          <cell r="H29">
            <v>4</v>
          </cell>
          <cell r="J29">
            <v>8</v>
          </cell>
          <cell r="K29">
            <v>12</v>
          </cell>
          <cell r="M29">
            <v>24</v>
          </cell>
          <cell r="N29">
            <v>24</v>
          </cell>
          <cell r="P29">
            <v>37</v>
          </cell>
          <cell r="R29" t="str">
            <v>FAIL</v>
          </cell>
        </row>
        <row r="30">
          <cell r="B30" t="str">
            <v>E022-01-0711/2017</v>
          </cell>
          <cell r="C30" t="str">
            <v>KIGAMBA SIMON MURAYA</v>
          </cell>
          <cell r="D30">
            <v>5</v>
          </cell>
          <cell r="E30">
            <v>2.2999999999999998</v>
          </cell>
          <cell r="F30">
            <v>11.1</v>
          </cell>
          <cell r="G30">
            <v>18.399999999999999</v>
          </cell>
          <cell r="H30">
            <v>20</v>
          </cell>
          <cell r="I30">
            <v>2</v>
          </cell>
          <cell r="L30">
            <v>4</v>
          </cell>
          <cell r="M30">
            <v>26</v>
          </cell>
          <cell r="N30">
            <v>26</v>
          </cell>
          <cell r="P30">
            <v>44</v>
          </cell>
          <cell r="R30" t="str">
            <v>D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6.7</v>
          </cell>
          <cell r="E31">
            <v>2.2000000000000002</v>
          </cell>
          <cell r="F31">
            <v>7.8</v>
          </cell>
          <cell r="G31">
            <v>16.7</v>
          </cell>
          <cell r="H31">
            <v>18</v>
          </cell>
          <cell r="J31">
            <v>18</v>
          </cell>
          <cell r="K31">
            <v>6</v>
          </cell>
          <cell r="M31">
            <v>42</v>
          </cell>
          <cell r="N31">
            <v>42</v>
          </cell>
          <cell r="P31">
            <v>59</v>
          </cell>
          <cell r="R31" t="str">
            <v>C</v>
          </cell>
        </row>
        <row r="32">
          <cell r="B32" t="str">
            <v>E022-01-0713/2017</v>
          </cell>
          <cell r="C32" t="str">
            <v>KAHIGA RIMI LEMMY</v>
          </cell>
          <cell r="D32">
            <v>4.5999999999999996</v>
          </cell>
          <cell r="E32">
            <v>2.2000000000000002</v>
          </cell>
          <cell r="F32">
            <v>10.199999999999999</v>
          </cell>
          <cell r="G32">
            <v>17</v>
          </cell>
          <cell r="H32">
            <v>7</v>
          </cell>
          <cell r="I32">
            <v>7</v>
          </cell>
          <cell r="K32">
            <v>11</v>
          </cell>
          <cell r="M32">
            <v>25</v>
          </cell>
          <cell r="N32">
            <v>25</v>
          </cell>
          <cell r="P32">
            <v>42</v>
          </cell>
          <cell r="R32" t="str">
            <v>D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6.4</v>
          </cell>
          <cell r="E33">
            <v>2.5</v>
          </cell>
          <cell r="F33">
            <v>11.4</v>
          </cell>
          <cell r="G33">
            <v>20.3</v>
          </cell>
          <cell r="H33">
            <v>24</v>
          </cell>
          <cell r="J33">
            <v>16</v>
          </cell>
          <cell r="L33">
            <v>8</v>
          </cell>
          <cell r="M33">
            <v>48</v>
          </cell>
          <cell r="N33">
            <v>48</v>
          </cell>
          <cell r="P33">
            <v>68</v>
          </cell>
          <cell r="R33" t="str">
            <v>B</v>
          </cell>
        </row>
        <row r="34">
          <cell r="B34" t="str">
            <v>E022-01-0715/2017</v>
          </cell>
          <cell r="C34" t="str">
            <v>MULYUNGI C MWENDWA</v>
          </cell>
          <cell r="D34">
            <v>4.5999999999999996</v>
          </cell>
          <cell r="E34">
            <v>2.2999999999999998</v>
          </cell>
          <cell r="F34">
            <v>11.1</v>
          </cell>
          <cell r="G34">
            <v>18</v>
          </cell>
          <cell r="H34">
            <v>19</v>
          </cell>
          <cell r="J34">
            <v>16</v>
          </cell>
          <cell r="L34">
            <v>1</v>
          </cell>
          <cell r="M34">
            <v>36</v>
          </cell>
          <cell r="N34">
            <v>36</v>
          </cell>
          <cell r="P34">
            <v>54</v>
          </cell>
          <cell r="R34" t="str">
            <v>C</v>
          </cell>
        </row>
        <row r="35">
          <cell r="B35" t="str">
            <v>E022-01-0716/2017</v>
          </cell>
          <cell r="C35" t="str">
            <v>KANGOTI DENIS KARIUKI</v>
          </cell>
          <cell r="D35">
            <v>5</v>
          </cell>
          <cell r="E35">
            <v>1.8</v>
          </cell>
          <cell r="F35">
            <v>9.6</v>
          </cell>
          <cell r="G35">
            <v>16.399999999999999</v>
          </cell>
          <cell r="H35">
            <v>22</v>
          </cell>
          <cell r="I35">
            <v>6</v>
          </cell>
          <cell r="L35">
            <v>10</v>
          </cell>
          <cell r="M35">
            <v>38</v>
          </cell>
          <cell r="N35">
            <v>38</v>
          </cell>
          <cell r="P35">
            <v>54</v>
          </cell>
          <cell r="R35" t="str">
            <v>C</v>
          </cell>
        </row>
        <row r="36">
          <cell r="B36" t="str">
            <v>E022-01-0717/2017</v>
          </cell>
          <cell r="C36" t="str">
            <v>BRIAN MWIRIGI</v>
          </cell>
          <cell r="D36">
            <v>4.4000000000000004</v>
          </cell>
          <cell r="E36">
            <v>1.8</v>
          </cell>
          <cell r="F36">
            <v>9</v>
          </cell>
          <cell r="G36">
            <v>15.2</v>
          </cell>
          <cell r="H36">
            <v>9</v>
          </cell>
          <cell r="I36">
            <v>10</v>
          </cell>
          <cell r="K36">
            <v>10</v>
          </cell>
          <cell r="M36">
            <v>29</v>
          </cell>
          <cell r="N36">
            <v>29</v>
          </cell>
          <cell r="P36">
            <v>44</v>
          </cell>
          <cell r="R36" t="str">
            <v>D</v>
          </cell>
        </row>
        <row r="37">
          <cell r="B37" t="str">
            <v>E022-01-0718/2017</v>
          </cell>
          <cell r="C37" t="str">
            <v>KABURU MURETI JAMES</v>
          </cell>
          <cell r="D37">
            <v>4.0999999999999996</v>
          </cell>
          <cell r="F37">
            <v>11.4</v>
          </cell>
          <cell r="G37">
            <v>15.5</v>
          </cell>
          <cell r="H37">
            <v>19</v>
          </cell>
          <cell r="I37">
            <v>13</v>
          </cell>
          <cell r="K37">
            <v>16</v>
          </cell>
          <cell r="M37">
            <v>48</v>
          </cell>
          <cell r="N37">
            <v>48</v>
          </cell>
          <cell r="P37">
            <v>64</v>
          </cell>
          <cell r="R37" t="str">
            <v>B</v>
          </cell>
        </row>
        <row r="38">
          <cell r="B38" t="str">
            <v>E022-01-0719/2017</v>
          </cell>
          <cell r="C38" t="str">
            <v>MUGUNA TONY</v>
          </cell>
          <cell r="D38">
            <v>4.3</v>
          </cell>
          <cell r="E38">
            <v>3</v>
          </cell>
          <cell r="F38">
            <v>9.9</v>
          </cell>
          <cell r="G38">
            <v>17.2</v>
          </cell>
          <cell r="H38">
            <v>23</v>
          </cell>
          <cell r="J38">
            <v>15</v>
          </cell>
          <cell r="L38">
            <v>13</v>
          </cell>
          <cell r="M38">
            <v>51</v>
          </cell>
          <cell r="N38">
            <v>51</v>
          </cell>
          <cell r="P38">
            <v>68</v>
          </cell>
          <cell r="R38" t="str">
            <v>B</v>
          </cell>
        </row>
        <row r="39">
          <cell r="B39" t="str">
            <v>E022-01-0720/2017</v>
          </cell>
          <cell r="C39" t="str">
            <v>IAN W OWOUR</v>
          </cell>
          <cell r="D39">
            <v>8.1</v>
          </cell>
          <cell r="E39">
            <v>2.2999999999999998</v>
          </cell>
          <cell r="F39">
            <v>13.8</v>
          </cell>
          <cell r="G39">
            <v>24.2</v>
          </cell>
          <cell r="H39">
            <v>22</v>
          </cell>
          <cell r="J39">
            <v>11</v>
          </cell>
          <cell r="K39">
            <v>20</v>
          </cell>
          <cell r="M39">
            <v>53</v>
          </cell>
          <cell r="N39">
            <v>53</v>
          </cell>
          <cell r="P39">
            <v>77</v>
          </cell>
          <cell r="R39" t="str">
            <v>A</v>
          </cell>
        </row>
        <row r="40">
          <cell r="B40" t="str">
            <v>E022-01-0721/2017</v>
          </cell>
          <cell r="C40" t="str">
            <v>MAGAJU BRIAN MURIMI</v>
          </cell>
          <cell r="D40">
            <v>3.7</v>
          </cell>
          <cell r="E40">
            <v>1.8</v>
          </cell>
          <cell r="F40">
            <v>7.8</v>
          </cell>
          <cell r="G40">
            <v>13.3</v>
          </cell>
          <cell r="H40">
            <v>15</v>
          </cell>
          <cell r="I40">
            <v>10</v>
          </cell>
          <cell r="L40">
            <v>1</v>
          </cell>
          <cell r="M40">
            <v>26</v>
          </cell>
          <cell r="N40">
            <v>26</v>
          </cell>
          <cell r="P40">
            <v>39</v>
          </cell>
          <cell r="R40" t="str">
            <v>FAIL</v>
          </cell>
        </row>
        <row r="41">
          <cell r="B41" t="str">
            <v>E022-01-0722/2017</v>
          </cell>
          <cell r="C41" t="str">
            <v>MAWIRA HUMPHREY</v>
          </cell>
          <cell r="D41">
            <v>4.7</v>
          </cell>
          <cell r="E41">
            <v>2</v>
          </cell>
          <cell r="F41">
            <v>10.199999999999999</v>
          </cell>
          <cell r="G41">
            <v>16.899999999999999</v>
          </cell>
          <cell r="H41">
            <v>16</v>
          </cell>
          <cell r="J41">
            <v>15</v>
          </cell>
          <cell r="K41">
            <v>2</v>
          </cell>
          <cell r="M41">
            <v>33</v>
          </cell>
          <cell r="N41">
            <v>33</v>
          </cell>
          <cell r="P41">
            <v>50</v>
          </cell>
          <cell r="R41" t="str">
            <v>C</v>
          </cell>
        </row>
        <row r="42">
          <cell r="B42" t="str">
            <v>E022-01-0723/2017</v>
          </cell>
          <cell r="C42" t="str">
            <v>WERU ISAAC MWANGI</v>
          </cell>
          <cell r="D42">
            <v>4.9000000000000004</v>
          </cell>
          <cell r="E42">
            <v>1.5</v>
          </cell>
          <cell r="F42">
            <v>11.1</v>
          </cell>
          <cell r="G42">
            <v>17.5</v>
          </cell>
          <cell r="H42">
            <v>18</v>
          </cell>
          <cell r="J42">
            <v>11</v>
          </cell>
          <cell r="K42">
            <v>11</v>
          </cell>
          <cell r="M42">
            <v>40</v>
          </cell>
          <cell r="N42">
            <v>40</v>
          </cell>
          <cell r="P42">
            <v>58</v>
          </cell>
          <cell r="R42" t="str">
            <v>C</v>
          </cell>
        </row>
        <row r="43">
          <cell r="B43" t="str">
            <v>E022-01-0724/2017</v>
          </cell>
          <cell r="C43" t="str">
            <v>KIMANI FAITH WANJIKU</v>
          </cell>
          <cell r="D43">
            <v>6.4</v>
          </cell>
          <cell r="E43">
            <v>2.8</v>
          </cell>
          <cell r="F43">
            <v>12.6</v>
          </cell>
          <cell r="G43">
            <v>21.8</v>
          </cell>
          <cell r="H43">
            <v>29</v>
          </cell>
          <cell r="I43">
            <v>3</v>
          </cell>
          <cell r="K43">
            <v>16</v>
          </cell>
          <cell r="M43">
            <v>48</v>
          </cell>
          <cell r="N43">
            <v>48</v>
          </cell>
          <cell r="P43">
            <v>70</v>
          </cell>
          <cell r="R43" t="str">
            <v>A</v>
          </cell>
        </row>
        <row r="44">
          <cell r="B44" t="str">
            <v>E022-01-0725/2017</v>
          </cell>
          <cell r="C44" t="str">
            <v>MURIUKI KELVIN MUGO</v>
          </cell>
          <cell r="D44">
            <v>5.7</v>
          </cell>
          <cell r="E44">
            <v>1.8</v>
          </cell>
          <cell r="F44">
            <v>11.1</v>
          </cell>
          <cell r="G44">
            <v>18.600000000000001</v>
          </cell>
          <cell r="H44">
            <v>21</v>
          </cell>
          <cell r="I44">
            <v>10</v>
          </cell>
          <cell r="K44">
            <v>6</v>
          </cell>
          <cell r="M44">
            <v>37</v>
          </cell>
          <cell r="N44">
            <v>37</v>
          </cell>
          <cell r="P44">
            <v>56</v>
          </cell>
          <cell r="R44" t="str">
            <v>C</v>
          </cell>
        </row>
        <row r="45">
          <cell r="B45" t="str">
            <v>E022-01-0726/2017</v>
          </cell>
          <cell r="C45" t="str">
            <v>MWONDI ISAAC VENANT</v>
          </cell>
          <cell r="D45">
            <v>7.1</v>
          </cell>
          <cell r="E45">
            <v>2.8</v>
          </cell>
          <cell r="F45">
            <v>12</v>
          </cell>
          <cell r="G45">
            <v>21.9</v>
          </cell>
          <cell r="H45">
            <v>11</v>
          </cell>
          <cell r="I45">
            <v>11</v>
          </cell>
          <cell r="K45">
            <v>16</v>
          </cell>
          <cell r="M45">
            <v>38</v>
          </cell>
          <cell r="N45">
            <v>38</v>
          </cell>
          <cell r="P45">
            <v>60</v>
          </cell>
          <cell r="R45" t="str">
            <v>B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7.3</v>
          </cell>
          <cell r="E46">
            <v>2.7</v>
          </cell>
          <cell r="F46">
            <v>12</v>
          </cell>
          <cell r="G46">
            <v>22</v>
          </cell>
          <cell r="H46">
            <v>19</v>
          </cell>
          <cell r="I46">
            <v>13</v>
          </cell>
          <cell r="K46">
            <v>3</v>
          </cell>
          <cell r="M46">
            <v>35</v>
          </cell>
          <cell r="N46">
            <v>35</v>
          </cell>
          <cell r="P46">
            <v>57</v>
          </cell>
          <cell r="R46" t="str">
            <v>C</v>
          </cell>
        </row>
        <row r="47">
          <cell r="B47" t="str">
            <v>E022-01-0728/2017</v>
          </cell>
          <cell r="C47" t="str">
            <v>WARAGA G KAMAU</v>
          </cell>
          <cell r="D47">
            <v>4.9000000000000004</v>
          </cell>
          <cell r="E47">
            <v>0.8</v>
          </cell>
          <cell r="F47">
            <v>11.1</v>
          </cell>
          <cell r="G47">
            <v>16.8</v>
          </cell>
          <cell r="H47">
            <v>18</v>
          </cell>
          <cell r="J47">
            <v>10</v>
          </cell>
          <cell r="K47">
            <v>9</v>
          </cell>
          <cell r="M47">
            <v>37</v>
          </cell>
          <cell r="N47">
            <v>37</v>
          </cell>
          <cell r="P47">
            <v>54</v>
          </cell>
          <cell r="R47" t="str">
            <v>C</v>
          </cell>
        </row>
        <row r="48">
          <cell r="B48" t="str">
            <v>E022-01-0729/2017</v>
          </cell>
          <cell r="C48" t="str">
            <v>MUREI ELIAS KIPLAGAT</v>
          </cell>
          <cell r="D48">
            <v>6.9</v>
          </cell>
          <cell r="E48">
            <v>2.2999999999999998</v>
          </cell>
          <cell r="F48">
            <v>11.7</v>
          </cell>
          <cell r="G48">
            <v>20.9</v>
          </cell>
          <cell r="H48">
            <v>26</v>
          </cell>
          <cell r="J48">
            <v>20</v>
          </cell>
          <cell r="K48">
            <v>12</v>
          </cell>
          <cell r="M48">
            <v>58</v>
          </cell>
          <cell r="N48">
            <v>58</v>
          </cell>
          <cell r="P48">
            <v>79</v>
          </cell>
          <cell r="R48" t="str">
            <v>A</v>
          </cell>
        </row>
        <row r="49">
          <cell r="B49" t="str">
            <v>E022-01-0730/2017</v>
          </cell>
          <cell r="C49" t="str">
            <v>MAKUMBA OSCAR MOMANYI</v>
          </cell>
          <cell r="D49">
            <v>4.7</v>
          </cell>
          <cell r="E49">
            <v>2.2999999999999998</v>
          </cell>
          <cell r="F49">
            <v>12.3</v>
          </cell>
          <cell r="G49">
            <v>19.3</v>
          </cell>
          <cell r="H49">
            <v>18</v>
          </cell>
          <cell r="I49">
            <v>4</v>
          </cell>
          <cell r="L49">
            <v>2</v>
          </cell>
          <cell r="M49">
            <v>24</v>
          </cell>
          <cell r="N49">
            <v>24</v>
          </cell>
          <cell r="P49">
            <v>43</v>
          </cell>
          <cell r="R49" t="str">
            <v>D</v>
          </cell>
        </row>
        <row r="50">
          <cell r="B50" t="str">
            <v>E022-01-0731/2017</v>
          </cell>
          <cell r="C50" t="str">
            <v>WANJALA H MIKE</v>
          </cell>
          <cell r="D50">
            <v>7.1</v>
          </cell>
          <cell r="E50">
            <v>2.5</v>
          </cell>
          <cell r="F50">
            <v>8.6999999999999993</v>
          </cell>
          <cell r="G50">
            <v>18.3</v>
          </cell>
          <cell r="H50">
            <v>23</v>
          </cell>
          <cell r="J50">
            <v>12</v>
          </cell>
          <cell r="L50">
            <v>7</v>
          </cell>
          <cell r="M50">
            <v>42</v>
          </cell>
          <cell r="N50">
            <v>42</v>
          </cell>
          <cell r="P50">
            <v>60</v>
          </cell>
          <cell r="R50" t="str">
            <v>B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4.5999999999999996</v>
          </cell>
          <cell r="E51">
            <v>2</v>
          </cell>
          <cell r="F51">
            <v>10.5</v>
          </cell>
          <cell r="G51">
            <v>17.100000000000001</v>
          </cell>
          <cell r="H51">
            <v>23</v>
          </cell>
          <cell r="J51">
            <v>15</v>
          </cell>
          <cell r="K51">
            <v>8</v>
          </cell>
          <cell r="M51">
            <v>46</v>
          </cell>
          <cell r="N51">
            <v>46</v>
          </cell>
          <cell r="P51">
            <v>63</v>
          </cell>
          <cell r="R51" t="str">
            <v>B</v>
          </cell>
        </row>
        <row r="52">
          <cell r="B52" t="str">
            <v>E022-01-0733/2017</v>
          </cell>
          <cell r="C52" t="str">
            <v>KIBET KELVIN</v>
          </cell>
          <cell r="D52">
            <v>5.6</v>
          </cell>
          <cell r="E52">
            <v>1.7</v>
          </cell>
          <cell r="F52">
            <v>9.6</v>
          </cell>
          <cell r="G52">
            <v>16.899999999999999</v>
          </cell>
          <cell r="H52">
            <v>15</v>
          </cell>
          <cell r="I52">
            <v>10</v>
          </cell>
          <cell r="K52">
            <v>7</v>
          </cell>
          <cell r="M52">
            <v>32</v>
          </cell>
          <cell r="N52">
            <v>32</v>
          </cell>
          <cell r="P52">
            <v>49</v>
          </cell>
          <cell r="R52" t="str">
            <v>D</v>
          </cell>
        </row>
        <row r="53">
          <cell r="B53" t="str">
            <v>E022-01-0734/2017</v>
          </cell>
          <cell r="C53" t="str">
            <v>NELLY CHEPTOO</v>
          </cell>
          <cell r="D53">
            <v>4.0999999999999996</v>
          </cell>
          <cell r="E53">
            <v>1.8</v>
          </cell>
          <cell r="F53">
            <v>10.5</v>
          </cell>
          <cell r="G53">
            <v>16.399999999999999</v>
          </cell>
          <cell r="H53">
            <v>18</v>
          </cell>
          <cell r="J53">
            <v>14</v>
          </cell>
          <cell r="K53">
            <v>1</v>
          </cell>
          <cell r="M53">
            <v>33</v>
          </cell>
          <cell r="N53">
            <v>33</v>
          </cell>
          <cell r="P53">
            <v>49</v>
          </cell>
          <cell r="R53" t="str">
            <v>D</v>
          </cell>
        </row>
        <row r="54">
          <cell r="B54" t="str">
            <v>E022-01-0735/2017</v>
          </cell>
          <cell r="C54" t="str">
            <v>NZAU AUDREY NZILANI</v>
          </cell>
          <cell r="D54">
            <v>5.9</v>
          </cell>
          <cell r="E54">
            <v>2.2999999999999998</v>
          </cell>
          <cell r="F54">
            <v>12.6</v>
          </cell>
          <cell r="G54">
            <v>20.8</v>
          </cell>
          <cell r="H54">
            <v>29</v>
          </cell>
          <cell r="I54">
            <v>16</v>
          </cell>
          <cell r="K54">
            <v>11</v>
          </cell>
          <cell r="M54">
            <v>56</v>
          </cell>
          <cell r="N54">
            <v>56</v>
          </cell>
          <cell r="P54">
            <v>77</v>
          </cell>
          <cell r="R54" t="str">
            <v>A</v>
          </cell>
        </row>
        <row r="55">
          <cell r="B55" t="str">
            <v>E022-01-0737/2017</v>
          </cell>
          <cell r="C55" t="str">
            <v>ADEGU GLORIA VUHYA</v>
          </cell>
          <cell r="D55">
            <v>6.1</v>
          </cell>
          <cell r="E55">
            <v>1.2</v>
          </cell>
          <cell r="F55">
            <v>10.199999999999999</v>
          </cell>
          <cell r="G55">
            <v>17.5</v>
          </cell>
          <cell r="H55">
            <v>18</v>
          </cell>
          <cell r="J55">
            <v>9</v>
          </cell>
          <cell r="K55">
            <v>6</v>
          </cell>
          <cell r="M55">
            <v>33</v>
          </cell>
          <cell r="N55">
            <v>33</v>
          </cell>
          <cell r="P55">
            <v>51</v>
          </cell>
          <cell r="R55" t="str">
            <v>C</v>
          </cell>
        </row>
        <row r="56">
          <cell r="B56" t="str">
            <v>E022-01-0738/2017</v>
          </cell>
          <cell r="C56" t="str">
            <v>ROBERT KAMAU NJOROGE</v>
          </cell>
          <cell r="D56">
            <v>6.6</v>
          </cell>
          <cell r="E56">
            <v>2.2999999999999998</v>
          </cell>
          <cell r="F56">
            <v>8.6999999999999993</v>
          </cell>
          <cell r="G56">
            <v>17.600000000000001</v>
          </cell>
          <cell r="H56">
            <v>10</v>
          </cell>
          <cell r="J56">
            <v>8</v>
          </cell>
          <cell r="K56">
            <v>7</v>
          </cell>
          <cell r="M56">
            <v>25</v>
          </cell>
          <cell r="N56">
            <v>25</v>
          </cell>
          <cell r="P56">
            <v>43</v>
          </cell>
          <cell r="R56" t="str">
            <v>D</v>
          </cell>
        </row>
        <row r="57">
          <cell r="B57" t="str">
            <v>E022-01-0739/2017</v>
          </cell>
          <cell r="C57" t="str">
            <v>WANJIRU GIDEON WARUI</v>
          </cell>
          <cell r="D57">
            <v>5</v>
          </cell>
          <cell r="E57">
            <v>0</v>
          </cell>
          <cell r="F57">
            <v>9.6</v>
          </cell>
          <cell r="G57">
            <v>14.6</v>
          </cell>
          <cell r="H57">
            <v>19</v>
          </cell>
          <cell r="I57">
            <v>0</v>
          </cell>
          <cell r="K57">
            <v>6</v>
          </cell>
          <cell r="M57">
            <v>25</v>
          </cell>
          <cell r="N57">
            <v>25</v>
          </cell>
          <cell r="P57">
            <v>40</v>
          </cell>
          <cell r="R57" t="str">
            <v>D</v>
          </cell>
        </row>
        <row r="58">
          <cell r="B58" t="str">
            <v>E022-01-0740/2017</v>
          </cell>
          <cell r="C58" t="str">
            <v>KARIUKI JOHN WACHIRA</v>
          </cell>
          <cell r="D58">
            <v>4.4000000000000004</v>
          </cell>
          <cell r="E58">
            <v>1</v>
          </cell>
          <cell r="F58">
            <v>9.9</v>
          </cell>
          <cell r="G58">
            <v>15.3</v>
          </cell>
          <cell r="H58">
            <v>17</v>
          </cell>
          <cell r="I58">
            <v>11</v>
          </cell>
          <cell r="K58">
            <v>6</v>
          </cell>
          <cell r="M58">
            <v>34</v>
          </cell>
          <cell r="N58">
            <v>34</v>
          </cell>
          <cell r="P58">
            <v>49</v>
          </cell>
          <cell r="R58" t="str">
            <v>D</v>
          </cell>
        </row>
        <row r="59">
          <cell r="B59" t="str">
            <v>E022-01-0741/2017</v>
          </cell>
          <cell r="C59" t="str">
            <v>KIPKOECH BENEDICT</v>
          </cell>
          <cell r="D59">
            <v>4.5999999999999996</v>
          </cell>
          <cell r="E59">
            <v>1.8</v>
          </cell>
          <cell r="F59">
            <v>10.5</v>
          </cell>
          <cell r="G59">
            <v>16.899999999999999</v>
          </cell>
          <cell r="H59">
            <v>15</v>
          </cell>
          <cell r="I59">
            <v>10</v>
          </cell>
          <cell r="K59">
            <v>6</v>
          </cell>
          <cell r="M59">
            <v>31</v>
          </cell>
          <cell r="N59">
            <v>31</v>
          </cell>
          <cell r="P59">
            <v>48</v>
          </cell>
          <cell r="R59" t="str">
            <v>D</v>
          </cell>
        </row>
        <row r="60">
          <cell r="B60" t="str">
            <v>E022-01-0742/2017</v>
          </cell>
          <cell r="C60" t="str">
            <v>NJERI SIMON MUIGAI</v>
          </cell>
          <cell r="D60">
            <v>4.3</v>
          </cell>
          <cell r="E60" t="str">
            <v/>
          </cell>
          <cell r="F60">
            <v>9</v>
          </cell>
          <cell r="G60">
            <v>13.3</v>
          </cell>
          <cell r="H60">
            <v>25</v>
          </cell>
          <cell r="I60">
            <v>7</v>
          </cell>
          <cell r="K60">
            <v>12</v>
          </cell>
          <cell r="M60">
            <v>44</v>
          </cell>
          <cell r="N60">
            <v>44</v>
          </cell>
          <cell r="P60">
            <v>57</v>
          </cell>
          <cell r="R60" t="str">
            <v>C</v>
          </cell>
        </row>
        <row r="61">
          <cell r="B61" t="str">
            <v>E022-01-0743/2017</v>
          </cell>
          <cell r="C61" t="str">
            <v>KIMUTAI EVANS</v>
          </cell>
          <cell r="D61">
            <v>4.9000000000000004</v>
          </cell>
          <cell r="E61">
            <v>1.5</v>
          </cell>
          <cell r="F61">
            <v>10.5</v>
          </cell>
          <cell r="G61">
            <v>16.899999999999999</v>
          </cell>
          <cell r="H61">
            <v>18</v>
          </cell>
          <cell r="J61">
            <v>14</v>
          </cell>
          <cell r="K61">
            <v>8</v>
          </cell>
          <cell r="M61">
            <v>40</v>
          </cell>
          <cell r="N61">
            <v>40</v>
          </cell>
          <cell r="P61">
            <v>57</v>
          </cell>
          <cell r="R61" t="str">
            <v>C</v>
          </cell>
        </row>
        <row r="62">
          <cell r="B62" t="str">
            <v>E022-01-0744/2017</v>
          </cell>
          <cell r="C62" t="str">
            <v>KIPNGENO FELIX</v>
          </cell>
          <cell r="D62">
            <v>5.9</v>
          </cell>
          <cell r="E62">
            <v>1.7</v>
          </cell>
          <cell r="F62">
            <v>10.5</v>
          </cell>
          <cell r="G62">
            <v>18.100000000000001</v>
          </cell>
          <cell r="H62">
            <v>15</v>
          </cell>
          <cell r="J62">
            <v>13</v>
          </cell>
          <cell r="K62">
            <v>5</v>
          </cell>
          <cell r="M62">
            <v>33</v>
          </cell>
          <cell r="N62">
            <v>33</v>
          </cell>
          <cell r="P62">
            <v>51</v>
          </cell>
          <cell r="R62" t="str">
            <v>C</v>
          </cell>
        </row>
        <row r="63">
          <cell r="B63" t="str">
            <v>E022-01-0745/2017</v>
          </cell>
          <cell r="C63" t="str">
            <v>CHEPNGETICH MERCY</v>
          </cell>
          <cell r="D63">
            <v>4.7</v>
          </cell>
          <cell r="E63">
            <v>1.7</v>
          </cell>
          <cell r="F63">
            <v>11.1</v>
          </cell>
          <cell r="G63">
            <v>17.5</v>
          </cell>
          <cell r="H63">
            <v>21</v>
          </cell>
          <cell r="J63">
            <v>16</v>
          </cell>
          <cell r="K63">
            <v>5</v>
          </cell>
          <cell r="M63">
            <v>42</v>
          </cell>
          <cell r="N63">
            <v>42</v>
          </cell>
          <cell r="P63">
            <v>60</v>
          </cell>
          <cell r="R63" t="str">
            <v>B</v>
          </cell>
        </row>
        <row r="64">
          <cell r="B64" t="str">
            <v>E022-01-0746/2017</v>
          </cell>
          <cell r="C64" t="str">
            <v>MWANGI M WACHIRA</v>
          </cell>
          <cell r="D64">
            <v>6.1</v>
          </cell>
          <cell r="E64">
            <v>2.8</v>
          </cell>
          <cell r="F64">
            <v>13.8</v>
          </cell>
          <cell r="G64">
            <v>22.7</v>
          </cell>
          <cell r="H64">
            <v>23</v>
          </cell>
          <cell r="I64">
            <v>12</v>
          </cell>
          <cell r="K64">
            <v>16</v>
          </cell>
          <cell r="M64">
            <v>51</v>
          </cell>
          <cell r="N64">
            <v>51</v>
          </cell>
          <cell r="P64">
            <v>74</v>
          </cell>
          <cell r="R64" t="str">
            <v>A</v>
          </cell>
        </row>
        <row r="65">
          <cell r="B65" t="str">
            <v>E022-01-0747/2017</v>
          </cell>
          <cell r="C65" t="str">
            <v>ONYUNA AGGREY OMONDI</v>
          </cell>
          <cell r="D65">
            <v>7</v>
          </cell>
          <cell r="E65">
            <v>1.3</v>
          </cell>
          <cell r="F65">
            <v>9.6</v>
          </cell>
          <cell r="G65">
            <v>17.899999999999999</v>
          </cell>
          <cell r="H65">
            <v>26</v>
          </cell>
          <cell r="I65">
            <v>10</v>
          </cell>
          <cell r="K65">
            <v>8</v>
          </cell>
          <cell r="M65">
            <v>44</v>
          </cell>
          <cell r="N65">
            <v>44</v>
          </cell>
          <cell r="P65">
            <v>62</v>
          </cell>
          <cell r="R65" t="str">
            <v>B</v>
          </cell>
        </row>
        <row r="66">
          <cell r="B66" t="str">
            <v>E022-01-0748/2017</v>
          </cell>
          <cell r="C66" t="str">
            <v>SIMIYU M MICAH</v>
          </cell>
          <cell r="D66">
            <v>5</v>
          </cell>
          <cell r="E66">
            <v>1.3</v>
          </cell>
          <cell r="F66">
            <v>9.9</v>
          </cell>
          <cell r="G66">
            <v>16.2</v>
          </cell>
          <cell r="H66">
            <v>19</v>
          </cell>
          <cell r="I66">
            <v>9</v>
          </cell>
          <cell r="L66">
            <v>2</v>
          </cell>
          <cell r="M66">
            <v>30</v>
          </cell>
          <cell r="N66">
            <v>30</v>
          </cell>
          <cell r="P66">
            <v>46</v>
          </cell>
          <cell r="R66" t="str">
            <v>D</v>
          </cell>
        </row>
        <row r="67">
          <cell r="B67" t="str">
            <v>E022-01-0749/2017</v>
          </cell>
          <cell r="C67" t="str">
            <v>NAFULA FAITH</v>
          </cell>
          <cell r="D67">
            <v>4.0999999999999996</v>
          </cell>
          <cell r="E67">
            <v>1.2</v>
          </cell>
          <cell r="F67">
            <v>11.1</v>
          </cell>
          <cell r="G67">
            <v>16.399999999999999</v>
          </cell>
          <cell r="H67">
            <v>18</v>
          </cell>
          <cell r="J67">
            <v>12</v>
          </cell>
          <cell r="K67">
            <v>7</v>
          </cell>
          <cell r="M67">
            <v>37</v>
          </cell>
          <cell r="N67">
            <v>37</v>
          </cell>
          <cell r="P67">
            <v>53</v>
          </cell>
          <cell r="R67" t="str">
            <v>C</v>
          </cell>
        </row>
        <row r="68">
          <cell r="B68" t="str">
            <v>E022-01-0750/2017</v>
          </cell>
          <cell r="C68" t="str">
            <v>LELAN KIPLIMO SAMMY</v>
          </cell>
          <cell r="D68">
            <v>5.9</v>
          </cell>
          <cell r="E68">
            <v>2.7</v>
          </cell>
          <cell r="F68">
            <v>9.6</v>
          </cell>
          <cell r="G68">
            <v>18.2</v>
          </cell>
          <cell r="H68">
            <v>17</v>
          </cell>
          <cell r="I68">
            <v>3</v>
          </cell>
          <cell r="K68">
            <v>11</v>
          </cell>
          <cell r="M68">
            <v>31</v>
          </cell>
          <cell r="N68">
            <v>31</v>
          </cell>
          <cell r="P68">
            <v>49</v>
          </cell>
          <cell r="R68" t="str">
            <v>D</v>
          </cell>
        </row>
        <row r="69">
          <cell r="B69" t="str">
            <v>E022-01-0751/2017</v>
          </cell>
          <cell r="C69" t="str">
            <v>NJUGUNA MARK MAINA</v>
          </cell>
          <cell r="D69">
            <v>4.4000000000000004</v>
          </cell>
          <cell r="E69">
            <v>0.5</v>
          </cell>
          <cell r="F69">
            <v>8.6999999999999993</v>
          </cell>
          <cell r="G69">
            <v>13.6</v>
          </cell>
          <cell r="H69">
            <v>15</v>
          </cell>
          <cell r="I69">
            <v>3</v>
          </cell>
          <cell r="K69">
            <v>7</v>
          </cell>
          <cell r="M69">
            <v>25</v>
          </cell>
          <cell r="N69">
            <v>25</v>
          </cell>
          <cell r="P69">
            <v>39</v>
          </cell>
          <cell r="R69" t="str">
            <v>FAIL</v>
          </cell>
        </row>
        <row r="70">
          <cell r="B70" t="str">
            <v>E022-01-0752/2017</v>
          </cell>
          <cell r="C70" t="str">
            <v>MOBAGI MORAA LORNA</v>
          </cell>
          <cell r="D70">
            <v>4.4000000000000004</v>
          </cell>
          <cell r="E70">
            <v>1.2</v>
          </cell>
          <cell r="F70">
            <v>10.199999999999999</v>
          </cell>
          <cell r="G70">
            <v>15.8</v>
          </cell>
          <cell r="H70">
            <v>22</v>
          </cell>
          <cell r="I70">
            <v>6</v>
          </cell>
          <cell r="L70">
            <v>16</v>
          </cell>
          <cell r="M70">
            <v>44</v>
          </cell>
          <cell r="N70">
            <v>44</v>
          </cell>
          <cell r="P70">
            <v>60</v>
          </cell>
          <cell r="R70" t="str">
            <v>B</v>
          </cell>
        </row>
        <row r="71">
          <cell r="B71" t="str">
            <v>E022-01-0753/2017</v>
          </cell>
          <cell r="C71" t="str">
            <v>OMONDI ROWLAND ODUOR</v>
          </cell>
          <cell r="D71">
            <v>4.4000000000000004</v>
          </cell>
          <cell r="E71">
            <v>1</v>
          </cell>
          <cell r="F71">
            <v>9.3000000000000007</v>
          </cell>
          <cell r="G71">
            <v>14.7</v>
          </cell>
          <cell r="H71">
            <v>6</v>
          </cell>
          <cell r="J71">
            <v>9</v>
          </cell>
          <cell r="K71">
            <v>13</v>
          </cell>
          <cell r="M71">
            <v>28</v>
          </cell>
          <cell r="N71">
            <v>28</v>
          </cell>
          <cell r="P71">
            <v>43</v>
          </cell>
          <cell r="R71" t="str">
            <v>D</v>
          </cell>
        </row>
        <row r="72">
          <cell r="B72" t="str">
            <v>E022-01-0754/2017</v>
          </cell>
          <cell r="C72" t="str">
            <v>OCHIENG VINCENT OUMA</v>
          </cell>
          <cell r="D72">
            <v>5</v>
          </cell>
          <cell r="E72">
            <v>0.8</v>
          </cell>
          <cell r="F72">
            <v>8.4</v>
          </cell>
          <cell r="G72">
            <v>14.2</v>
          </cell>
          <cell r="H72">
            <v>21</v>
          </cell>
          <cell r="J72">
            <v>6</v>
          </cell>
          <cell r="K72">
            <v>10</v>
          </cell>
          <cell r="M72">
            <v>37</v>
          </cell>
          <cell r="N72">
            <v>37</v>
          </cell>
          <cell r="P72">
            <v>51</v>
          </cell>
          <cell r="R72" t="str">
            <v>C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5.0999999999999996</v>
          </cell>
          <cell r="E73">
            <v>1.2</v>
          </cell>
          <cell r="F73">
            <v>9</v>
          </cell>
          <cell r="G73">
            <v>15.3</v>
          </cell>
          <cell r="H73">
            <v>20</v>
          </cell>
          <cell r="J73">
            <v>9</v>
          </cell>
          <cell r="K73">
            <v>4</v>
          </cell>
          <cell r="M73">
            <v>33</v>
          </cell>
          <cell r="N73">
            <v>33</v>
          </cell>
          <cell r="P73">
            <v>48</v>
          </cell>
          <cell r="R73" t="str">
            <v>D</v>
          </cell>
        </row>
        <row r="74">
          <cell r="B74" t="str">
            <v>E022-01-0956/2017</v>
          </cell>
          <cell r="C74" t="str">
            <v>OMONDI Jeremy Ochieng</v>
          </cell>
          <cell r="D74">
            <v>5.7</v>
          </cell>
          <cell r="E74">
            <v>2.2000000000000002</v>
          </cell>
          <cell r="F74">
            <v>7.5</v>
          </cell>
          <cell r="G74">
            <v>15.4</v>
          </cell>
          <cell r="H74">
            <v>19</v>
          </cell>
          <cell r="I74">
            <v>4</v>
          </cell>
          <cell r="K74">
            <v>9</v>
          </cell>
          <cell r="M74">
            <v>32</v>
          </cell>
          <cell r="N74">
            <v>32</v>
          </cell>
          <cell r="P74">
            <v>47</v>
          </cell>
          <cell r="R74" t="str">
            <v>D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7.1</v>
          </cell>
          <cell r="E75">
            <v>1.2</v>
          </cell>
          <cell r="F75">
            <v>10.5</v>
          </cell>
          <cell r="G75">
            <v>18.8</v>
          </cell>
          <cell r="H75">
            <v>18</v>
          </cell>
          <cell r="J75">
            <v>14</v>
          </cell>
          <cell r="L75">
            <v>16</v>
          </cell>
          <cell r="M75">
            <v>48</v>
          </cell>
          <cell r="N75">
            <v>48</v>
          </cell>
          <cell r="P75">
            <v>67</v>
          </cell>
          <cell r="R75" t="str">
            <v>B</v>
          </cell>
        </row>
        <row r="76">
          <cell r="B76" t="str">
            <v>E022-01-1336/2017</v>
          </cell>
          <cell r="C76" t="str">
            <v>KABUE Brian Ngaruiya</v>
          </cell>
          <cell r="D76">
            <v>6</v>
          </cell>
          <cell r="E76">
            <v>1.7</v>
          </cell>
          <cell r="F76">
            <v>9.6</v>
          </cell>
          <cell r="G76">
            <v>17.3</v>
          </cell>
          <cell r="H76">
            <v>20</v>
          </cell>
          <cell r="I76">
            <v>14</v>
          </cell>
          <cell r="K76">
            <v>10</v>
          </cell>
          <cell r="M76">
            <v>44</v>
          </cell>
          <cell r="N76">
            <v>44</v>
          </cell>
          <cell r="P76">
            <v>61</v>
          </cell>
          <cell r="R76" t="str">
            <v>B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4.3</v>
          </cell>
          <cell r="E77">
            <v>1.7</v>
          </cell>
          <cell r="F77">
            <v>9.6</v>
          </cell>
          <cell r="G77">
            <v>15.6</v>
          </cell>
          <cell r="H77">
            <v>7</v>
          </cell>
          <cell r="I77">
            <v>0</v>
          </cell>
          <cell r="K77">
            <v>16</v>
          </cell>
          <cell r="M77">
            <v>23</v>
          </cell>
          <cell r="N77">
            <v>23</v>
          </cell>
          <cell r="P77">
            <v>39</v>
          </cell>
          <cell r="R77" t="str">
            <v>FAIL</v>
          </cell>
        </row>
        <row r="78">
          <cell r="B78" t="str">
            <v>E022-01-1511/2017</v>
          </cell>
          <cell r="C78" t="str">
            <v>METHU David Njoroge</v>
          </cell>
          <cell r="D78">
            <v>6.6</v>
          </cell>
          <cell r="E78">
            <v>1</v>
          </cell>
          <cell r="F78">
            <v>11.1</v>
          </cell>
          <cell r="G78">
            <v>18.7</v>
          </cell>
          <cell r="M78" t="str">
            <v/>
          </cell>
          <cell r="N78" t="str">
            <v>-</v>
          </cell>
          <cell r="P78" t="str">
            <v>18.7C</v>
          </cell>
          <cell r="R78" t="str">
            <v>-</v>
          </cell>
        </row>
        <row r="79">
          <cell r="B79" t="str">
            <v>E022-01-1517/2017</v>
          </cell>
          <cell r="C79" t="str">
            <v>MATHENGE Kennedy Karingith</v>
          </cell>
          <cell r="D79" t="str">
            <v/>
          </cell>
          <cell r="E79" t="str">
            <v/>
          </cell>
          <cell r="F79" t="str">
            <v>-</v>
          </cell>
          <cell r="G79" t="str">
            <v>-</v>
          </cell>
          <cell r="M79" t="str">
            <v/>
          </cell>
          <cell r="N79" t="str">
            <v>-</v>
          </cell>
          <cell r="P79" t="str">
            <v>-</v>
          </cell>
          <cell r="R79" t="str">
            <v>-</v>
          </cell>
        </row>
        <row r="80">
          <cell r="B80" t="str">
            <v>E022-01-1538/2017</v>
          </cell>
          <cell r="C80" t="str">
            <v>WILFRED Roy Obimbo</v>
          </cell>
          <cell r="D80">
            <v>6.3</v>
          </cell>
          <cell r="E80">
            <v>1.5</v>
          </cell>
          <cell r="F80">
            <v>11.4</v>
          </cell>
          <cell r="G80">
            <v>19.2</v>
          </cell>
          <cell r="H80">
            <v>16</v>
          </cell>
          <cell r="I80">
            <v>3</v>
          </cell>
          <cell r="K80">
            <v>18</v>
          </cell>
          <cell r="M80">
            <v>37</v>
          </cell>
          <cell r="N80">
            <v>37</v>
          </cell>
          <cell r="P80">
            <v>56</v>
          </cell>
          <cell r="R80" t="str">
            <v>C</v>
          </cell>
        </row>
        <row r="81">
          <cell r="B81" t="str">
            <v>E022-01-1540/2017</v>
          </cell>
          <cell r="C81" t="str">
            <v>MUTETE Amos Mosoito</v>
          </cell>
          <cell r="D81">
            <v>6.3</v>
          </cell>
          <cell r="E81">
            <v>2</v>
          </cell>
          <cell r="F81">
            <v>11.7</v>
          </cell>
          <cell r="G81">
            <v>20</v>
          </cell>
          <cell r="H81">
            <v>22</v>
          </cell>
          <cell r="I81">
            <v>12</v>
          </cell>
          <cell r="K81">
            <v>9</v>
          </cell>
          <cell r="M81">
            <v>43</v>
          </cell>
          <cell r="N81">
            <v>43</v>
          </cell>
          <cell r="P81">
            <v>63</v>
          </cell>
          <cell r="R81" t="str">
            <v>B</v>
          </cell>
        </row>
        <row r="82">
          <cell r="B82" t="str">
            <v>E022-01-1542/2017</v>
          </cell>
          <cell r="C82" t="str">
            <v>EDWIN KAMAU MUTHIKE</v>
          </cell>
          <cell r="D82" t="str">
            <v>ERROR</v>
          </cell>
          <cell r="E82" t="str">
            <v/>
          </cell>
          <cell r="F82" t="str">
            <v>-</v>
          </cell>
          <cell r="G82" t="str">
            <v>CHECK</v>
          </cell>
          <cell r="M82" t="str">
            <v/>
          </cell>
          <cell r="N82" t="str">
            <v>-</v>
          </cell>
          <cell r="P82" t="str">
            <v>CHECK</v>
          </cell>
          <cell r="R82" t="str">
            <v>-</v>
          </cell>
        </row>
        <row r="83">
          <cell r="B83" t="str">
            <v>E022-01-1567/2017</v>
          </cell>
          <cell r="C83" t="str">
            <v>MWANGI Harun Njuguna</v>
          </cell>
          <cell r="D83">
            <v>4.9000000000000004</v>
          </cell>
          <cell r="E83">
            <v>1.5</v>
          </cell>
          <cell r="F83">
            <v>9</v>
          </cell>
          <cell r="G83">
            <v>15.4</v>
          </cell>
          <cell r="H83">
            <v>11</v>
          </cell>
          <cell r="J83">
            <v>11</v>
          </cell>
          <cell r="K83">
            <v>7</v>
          </cell>
          <cell r="M83">
            <v>29</v>
          </cell>
          <cell r="N83">
            <v>29</v>
          </cell>
          <cell r="P83">
            <v>44</v>
          </cell>
          <cell r="R83" t="str">
            <v>D</v>
          </cell>
        </row>
        <row r="84">
          <cell r="B84" t="str">
            <v>E022-01-1594/2017</v>
          </cell>
          <cell r="C84" t="str">
            <v>GITAHI Charles Ndegwa</v>
          </cell>
          <cell r="D84">
            <v>7.9</v>
          </cell>
          <cell r="E84">
            <v>2.5</v>
          </cell>
          <cell r="F84">
            <v>11.7</v>
          </cell>
          <cell r="G84">
            <v>22.1</v>
          </cell>
          <cell r="H84">
            <v>19</v>
          </cell>
          <cell r="J84">
            <v>9</v>
          </cell>
          <cell r="L84">
            <v>12</v>
          </cell>
          <cell r="M84">
            <v>40</v>
          </cell>
          <cell r="N84">
            <v>40</v>
          </cell>
          <cell r="P84">
            <v>62</v>
          </cell>
          <cell r="R84" t="str">
            <v>B</v>
          </cell>
        </row>
        <row r="85">
          <cell r="B85" t="str">
            <v>E022-01-1607/2017</v>
          </cell>
          <cell r="C85" t="str">
            <v>GICHARU Moses Mwangi</v>
          </cell>
          <cell r="D85">
            <v>5</v>
          </cell>
          <cell r="E85">
            <v>1.2</v>
          </cell>
          <cell r="F85">
            <v>11.4</v>
          </cell>
          <cell r="G85">
            <v>17.600000000000001</v>
          </cell>
          <cell r="H85">
            <v>23</v>
          </cell>
          <cell r="I85">
            <v>10</v>
          </cell>
          <cell r="L85">
            <v>19</v>
          </cell>
          <cell r="M85">
            <v>52</v>
          </cell>
          <cell r="N85">
            <v>52</v>
          </cell>
          <cell r="P85">
            <v>70</v>
          </cell>
          <cell r="R85" t="str">
            <v>A</v>
          </cell>
        </row>
        <row r="86">
          <cell r="B86" t="str">
            <v>E022-01-1717/2017</v>
          </cell>
          <cell r="C86" t="str">
            <v>RII Kennedy Gitigi</v>
          </cell>
          <cell r="D86">
            <v>1.7</v>
          </cell>
          <cell r="E86">
            <v>0.3</v>
          </cell>
          <cell r="F86">
            <v>10.8</v>
          </cell>
          <cell r="G86">
            <v>12.8</v>
          </cell>
          <cell r="H86">
            <v>16</v>
          </cell>
          <cell r="J86">
            <v>8</v>
          </cell>
          <cell r="K86">
            <v>5</v>
          </cell>
          <cell r="M86">
            <v>29</v>
          </cell>
          <cell r="N86">
            <v>29</v>
          </cell>
          <cell r="P86">
            <v>42</v>
          </cell>
          <cell r="R86" t="str">
            <v>D</v>
          </cell>
        </row>
        <row r="87">
          <cell r="B87" t="str">
            <v>E022-01-1724/2017</v>
          </cell>
          <cell r="C87" t="str">
            <v>MOSES MUIGUA KARIUKI</v>
          </cell>
          <cell r="D87">
            <v>6.1</v>
          </cell>
          <cell r="E87">
            <v>0.5</v>
          </cell>
          <cell r="F87">
            <v>11.1</v>
          </cell>
          <cell r="G87">
            <v>17.7</v>
          </cell>
          <cell r="H87">
            <v>22</v>
          </cell>
          <cell r="J87">
            <v>14</v>
          </cell>
          <cell r="K87">
            <v>12</v>
          </cell>
          <cell r="M87">
            <v>48</v>
          </cell>
          <cell r="N87">
            <v>48</v>
          </cell>
          <cell r="P87">
            <v>66</v>
          </cell>
          <cell r="R87" t="str">
            <v>B</v>
          </cell>
        </row>
        <row r="88">
          <cell r="B88" t="str">
            <v>E022-01-0859/2016</v>
          </cell>
          <cell r="C88" t="str">
            <v>NJUGUNA Faith Muthoni</v>
          </cell>
          <cell r="D88">
            <v>5.9</v>
          </cell>
          <cell r="E88">
            <v>2.2999999999999998</v>
          </cell>
          <cell r="F88">
            <v>12.3</v>
          </cell>
          <cell r="G88">
            <v>20.5</v>
          </cell>
          <cell r="H88">
            <v>18</v>
          </cell>
          <cell r="I88">
            <v>12</v>
          </cell>
          <cell r="K88">
            <v>10</v>
          </cell>
          <cell r="M88">
            <v>40</v>
          </cell>
          <cell r="N88">
            <v>40</v>
          </cell>
          <cell r="P88">
            <v>61</v>
          </cell>
          <cell r="R88" t="str">
            <v>B</v>
          </cell>
        </row>
        <row r="89">
          <cell r="B89" t="str">
            <v>E022-01-2109/2016</v>
          </cell>
          <cell r="C89" t="str">
            <v>AMOS CHEMWENA</v>
          </cell>
          <cell r="D89">
            <v>7.6</v>
          </cell>
          <cell r="E89">
            <v>1.5</v>
          </cell>
          <cell r="F89">
            <v>10.5</v>
          </cell>
          <cell r="G89">
            <v>19.600000000000001</v>
          </cell>
          <cell r="H89">
            <v>11</v>
          </cell>
          <cell r="J89">
            <v>11</v>
          </cell>
          <cell r="K89">
            <v>4</v>
          </cell>
          <cell r="M89">
            <v>26</v>
          </cell>
          <cell r="N89">
            <v>26</v>
          </cell>
          <cell r="P89">
            <v>46</v>
          </cell>
          <cell r="R89" t="str">
            <v>D</v>
          </cell>
        </row>
        <row r="90">
          <cell r="B90" t="str">
            <v>E022-01-1791-2016</v>
          </cell>
          <cell r="C90" t="str">
            <v>KAMAU NDUNGU PAUL</v>
          </cell>
          <cell r="D90">
            <v>5.4</v>
          </cell>
          <cell r="E90" t="str">
            <v/>
          </cell>
          <cell r="F90">
            <v>10.5</v>
          </cell>
          <cell r="G90">
            <v>15.9</v>
          </cell>
          <cell r="H90">
            <v>16</v>
          </cell>
          <cell r="I90">
            <v>0</v>
          </cell>
          <cell r="J90">
            <v>15</v>
          </cell>
          <cell r="M90">
            <v>31</v>
          </cell>
          <cell r="N90">
            <v>31</v>
          </cell>
          <cell r="P90">
            <v>47</v>
          </cell>
          <cell r="R90" t="str">
            <v>D</v>
          </cell>
        </row>
        <row r="91">
          <cell r="B91" t="str">
            <v>E022-01-2065/2016</v>
          </cell>
          <cell r="C91" t="str">
            <v>SAMUEL MAINA GATHOGO</v>
          </cell>
          <cell r="D91">
            <v>5.3</v>
          </cell>
          <cell r="E91">
            <v>2.7</v>
          </cell>
          <cell r="F91">
            <v>5.4</v>
          </cell>
          <cell r="G91">
            <v>13.4</v>
          </cell>
          <cell r="H91">
            <v>17</v>
          </cell>
          <cell r="I91">
            <v>14</v>
          </cell>
          <cell r="K91">
            <v>0</v>
          </cell>
          <cell r="M91">
            <v>31</v>
          </cell>
          <cell r="N91">
            <v>31</v>
          </cell>
          <cell r="P91">
            <v>44</v>
          </cell>
          <cell r="R91" t="str">
            <v>D</v>
          </cell>
        </row>
        <row r="92">
          <cell r="B92" t="str">
            <v>E022-01-0696/2017</v>
          </cell>
          <cell r="D92" t="str">
            <v/>
          </cell>
          <cell r="E92" t="str">
            <v/>
          </cell>
          <cell r="F92">
            <v>10.8</v>
          </cell>
          <cell r="G92">
            <v>10.8</v>
          </cell>
          <cell r="M92" t="str">
            <v/>
          </cell>
          <cell r="N92" t="str">
            <v>-</v>
          </cell>
          <cell r="P92" t="str">
            <v>10.8C</v>
          </cell>
          <cell r="R92" t="str">
            <v>-</v>
          </cell>
        </row>
        <row r="93">
          <cell r="B93" t="str">
            <v>E022-01-1884/2017</v>
          </cell>
          <cell r="D93">
            <v>5.4</v>
          </cell>
          <cell r="E93">
            <v>1.3</v>
          </cell>
          <cell r="F93">
            <v>7.2</v>
          </cell>
          <cell r="G93">
            <v>13.9</v>
          </cell>
          <cell r="H93">
            <v>16</v>
          </cell>
          <cell r="J93">
            <v>7</v>
          </cell>
          <cell r="K93">
            <v>12</v>
          </cell>
          <cell r="M93">
            <v>35</v>
          </cell>
          <cell r="N93">
            <v>35</v>
          </cell>
          <cell r="P93">
            <v>49</v>
          </cell>
          <cell r="R93" t="str">
            <v>D</v>
          </cell>
        </row>
        <row r="94">
          <cell r="B94" t="str">
            <v>E022-01-0797/2014</v>
          </cell>
          <cell r="D94">
            <v>4.3</v>
          </cell>
          <cell r="E94" t="str">
            <v/>
          </cell>
          <cell r="F94">
            <v>10.199999999999999</v>
          </cell>
          <cell r="G94">
            <v>14.5</v>
          </cell>
          <cell r="H94">
            <v>14</v>
          </cell>
          <cell r="J94">
            <v>12</v>
          </cell>
          <cell r="K94">
            <v>0</v>
          </cell>
          <cell r="M94">
            <v>26</v>
          </cell>
          <cell r="N94">
            <v>26</v>
          </cell>
          <cell r="P94">
            <v>41</v>
          </cell>
          <cell r="R94" t="str">
            <v>D</v>
          </cell>
        </row>
        <row r="95">
          <cell r="B95" t="str">
            <v>E022-01-0865/2016</v>
          </cell>
          <cell r="G95" t="str">
            <v>-</v>
          </cell>
          <cell r="H95">
            <v>20</v>
          </cell>
          <cell r="I95">
            <v>13</v>
          </cell>
          <cell r="K95">
            <v>0</v>
          </cell>
          <cell r="N95">
            <v>33</v>
          </cell>
          <cell r="P95" t="str">
            <v>33E</v>
          </cell>
          <cell r="R95" t="str">
            <v>-</v>
          </cell>
        </row>
        <row r="96">
          <cell r="B96" t="str">
            <v>E022-01-1040/2017</v>
          </cell>
          <cell r="D96">
            <v>7.1</v>
          </cell>
          <cell r="E96">
            <v>1.2</v>
          </cell>
          <cell r="F96">
            <v>10.5</v>
          </cell>
          <cell r="G96">
            <v>18.8</v>
          </cell>
          <cell r="H96">
            <v>18</v>
          </cell>
          <cell r="J96">
            <v>14</v>
          </cell>
          <cell r="L96">
            <v>16</v>
          </cell>
          <cell r="N96">
            <v>33</v>
          </cell>
          <cell r="P96">
            <v>52</v>
          </cell>
          <cell r="R96" t="str">
            <v>C</v>
          </cell>
        </row>
        <row r="97">
          <cell r="B97" t="str">
            <v>E022-01-1336/2017</v>
          </cell>
          <cell r="D97">
            <v>6</v>
          </cell>
          <cell r="E97">
            <v>1.7</v>
          </cell>
          <cell r="F97">
            <v>9.6</v>
          </cell>
          <cell r="G97">
            <v>17.3</v>
          </cell>
          <cell r="H97">
            <v>20</v>
          </cell>
          <cell r="I97">
            <v>14</v>
          </cell>
          <cell r="K97">
            <v>10</v>
          </cell>
          <cell r="N97">
            <v>33</v>
          </cell>
          <cell r="P97">
            <v>50</v>
          </cell>
          <cell r="R97" t="str">
            <v>C</v>
          </cell>
        </row>
        <row r="98">
          <cell r="D98" t="str">
            <v/>
          </cell>
          <cell r="G98" t="str">
            <v>-</v>
          </cell>
        </row>
      </sheetData>
      <sheetData sheetId="6" refreshError="1">
        <row r="12">
          <cell r="B12" t="str">
            <v>E022-01-0692/2017</v>
          </cell>
          <cell r="C12" t="str">
            <v>NYINGI BRIAN GAKERE</v>
          </cell>
          <cell r="D12">
            <v>5.3</v>
          </cell>
          <cell r="E12">
            <v>3.7</v>
          </cell>
          <cell r="F12">
            <v>11</v>
          </cell>
          <cell r="G12">
            <v>20</v>
          </cell>
          <cell r="H12">
            <v>13</v>
          </cell>
          <cell r="I12">
            <v>6</v>
          </cell>
          <cell r="K12">
            <v>2</v>
          </cell>
          <cell r="M12">
            <v>21</v>
          </cell>
          <cell r="N12">
            <v>21</v>
          </cell>
          <cell r="P12">
            <v>41</v>
          </cell>
          <cell r="R12" t="str">
            <v>D</v>
          </cell>
        </row>
        <row r="13">
          <cell r="B13" t="str">
            <v>E022-01-0693/2017</v>
          </cell>
          <cell r="C13" t="str">
            <v>MWANGI JUSTUS NJOGU</v>
          </cell>
          <cell r="D13">
            <v>8</v>
          </cell>
          <cell r="E13">
            <v>4</v>
          </cell>
          <cell r="F13">
            <v>13</v>
          </cell>
          <cell r="G13">
            <v>25</v>
          </cell>
          <cell r="H13">
            <v>13</v>
          </cell>
          <cell r="I13">
            <v>8</v>
          </cell>
          <cell r="J13">
            <v>5</v>
          </cell>
          <cell r="M13">
            <v>26</v>
          </cell>
          <cell r="N13">
            <v>26</v>
          </cell>
          <cell r="P13">
            <v>51</v>
          </cell>
          <cell r="R13" t="str">
            <v>C</v>
          </cell>
        </row>
        <row r="14">
          <cell r="B14" t="str">
            <v>E022-01-0694/2017</v>
          </cell>
          <cell r="C14" t="str">
            <v>KIMANI JACKLINE MBUTU</v>
          </cell>
          <cell r="D14">
            <v>9</v>
          </cell>
          <cell r="E14">
            <v>3.7</v>
          </cell>
          <cell r="F14">
            <v>13.5</v>
          </cell>
          <cell r="G14">
            <v>26.2</v>
          </cell>
          <cell r="H14">
            <v>17</v>
          </cell>
          <cell r="I14">
            <v>4</v>
          </cell>
          <cell r="J14">
            <v>6</v>
          </cell>
          <cell r="M14">
            <v>27</v>
          </cell>
          <cell r="N14">
            <v>27</v>
          </cell>
          <cell r="P14">
            <v>53</v>
          </cell>
          <cell r="R14" t="str">
            <v>C</v>
          </cell>
        </row>
        <row r="15">
          <cell r="B15" t="str">
            <v>E022-01-0695/2017</v>
          </cell>
          <cell r="C15" t="str">
            <v>NDUATI DANIEL CHEGE</v>
          </cell>
          <cell r="D15">
            <v>9</v>
          </cell>
          <cell r="E15">
            <v>4</v>
          </cell>
          <cell r="F15">
            <v>11</v>
          </cell>
          <cell r="G15">
            <v>24</v>
          </cell>
          <cell r="H15">
            <v>19.5</v>
          </cell>
          <cell r="I15">
            <v>20</v>
          </cell>
          <cell r="K15">
            <v>14</v>
          </cell>
          <cell r="M15">
            <v>53.5</v>
          </cell>
          <cell r="N15">
            <v>53.5</v>
          </cell>
          <cell r="P15">
            <v>78</v>
          </cell>
          <cell r="R15" t="str">
            <v>A</v>
          </cell>
        </row>
        <row r="16">
          <cell r="B16" t="str">
            <v>E022-01-0696/2017</v>
          </cell>
          <cell r="C16" t="str">
            <v>MWANGI NANCY THUGURI</v>
          </cell>
          <cell r="D16">
            <v>5.3</v>
          </cell>
          <cell r="E16">
            <v>3.7</v>
          </cell>
          <cell r="F16">
            <v>11.5</v>
          </cell>
          <cell r="G16">
            <v>20.5</v>
          </cell>
          <cell r="H16">
            <v>7</v>
          </cell>
          <cell r="I16">
            <v>6</v>
          </cell>
          <cell r="J16">
            <v>2</v>
          </cell>
          <cell r="M16">
            <v>15</v>
          </cell>
          <cell r="N16">
            <v>15</v>
          </cell>
          <cell r="P16">
            <v>36</v>
          </cell>
          <cell r="R16" t="str">
            <v>FAIL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4.3</v>
          </cell>
          <cell r="E17">
            <v>4</v>
          </cell>
          <cell r="F17">
            <v>13</v>
          </cell>
          <cell r="G17">
            <v>21.3</v>
          </cell>
          <cell r="H17">
            <v>9.5</v>
          </cell>
          <cell r="I17">
            <v>15</v>
          </cell>
          <cell r="J17">
            <v>5</v>
          </cell>
          <cell r="M17">
            <v>29.5</v>
          </cell>
          <cell r="N17">
            <v>29.5</v>
          </cell>
          <cell r="P17">
            <v>51</v>
          </cell>
          <cell r="R17" t="str">
            <v>C</v>
          </cell>
        </row>
        <row r="18">
          <cell r="B18" t="str">
            <v>E022-01-0698/2017</v>
          </cell>
          <cell r="C18" t="str">
            <v>MURIUKI SIMON MWANGI</v>
          </cell>
          <cell r="D18">
            <v>2.7</v>
          </cell>
          <cell r="E18">
            <v>3.7</v>
          </cell>
          <cell r="F18">
            <v>11</v>
          </cell>
          <cell r="G18">
            <v>17.399999999999999</v>
          </cell>
          <cell r="H18">
            <v>10</v>
          </cell>
          <cell r="I18">
            <v>8</v>
          </cell>
          <cell r="J18">
            <v>8</v>
          </cell>
          <cell r="M18">
            <v>26</v>
          </cell>
          <cell r="N18">
            <v>26</v>
          </cell>
          <cell r="P18">
            <v>43</v>
          </cell>
          <cell r="R18" t="str">
            <v>D</v>
          </cell>
        </row>
        <row r="19">
          <cell r="B19" t="str">
            <v>E022-01-0699/2017</v>
          </cell>
          <cell r="C19" t="str">
            <v>CANIA EDWIN MUGWERU</v>
          </cell>
          <cell r="D19">
            <v>5.7</v>
          </cell>
          <cell r="E19">
            <v>4</v>
          </cell>
          <cell r="F19">
            <v>13</v>
          </cell>
          <cell r="G19">
            <v>22.7</v>
          </cell>
          <cell r="M19" t="str">
            <v/>
          </cell>
          <cell r="N19" t="str">
            <v>-</v>
          </cell>
          <cell r="P19" t="str">
            <v>22.7C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3.3</v>
          </cell>
          <cell r="E20">
            <v>3.7</v>
          </cell>
          <cell r="F20">
            <v>11</v>
          </cell>
          <cell r="G20">
            <v>18</v>
          </cell>
          <cell r="H20">
            <v>15</v>
          </cell>
          <cell r="I20">
            <v>9</v>
          </cell>
          <cell r="J20">
            <v>7</v>
          </cell>
          <cell r="M20">
            <v>31</v>
          </cell>
          <cell r="N20">
            <v>31</v>
          </cell>
          <cell r="P20">
            <v>49</v>
          </cell>
          <cell r="R20" t="str">
            <v>D</v>
          </cell>
        </row>
        <row r="21">
          <cell r="B21" t="str">
            <v>E022-01-0701/2017</v>
          </cell>
          <cell r="C21" t="str">
            <v>MWANGI FRANCIS KAHUHO</v>
          </cell>
          <cell r="D21">
            <v>5.3</v>
          </cell>
          <cell r="E21">
            <v>4</v>
          </cell>
          <cell r="F21">
            <v>13</v>
          </cell>
          <cell r="G21">
            <v>22.3</v>
          </cell>
          <cell r="H21">
            <v>12</v>
          </cell>
          <cell r="I21">
            <v>8</v>
          </cell>
          <cell r="J21">
            <v>7</v>
          </cell>
          <cell r="M21">
            <v>27</v>
          </cell>
          <cell r="N21">
            <v>27</v>
          </cell>
          <cell r="P21">
            <v>49</v>
          </cell>
          <cell r="R21" t="str">
            <v>D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4.7</v>
          </cell>
          <cell r="E23">
            <v>4</v>
          </cell>
          <cell r="F23">
            <v>11</v>
          </cell>
          <cell r="G23">
            <v>19.7</v>
          </cell>
          <cell r="H23">
            <v>15</v>
          </cell>
          <cell r="I23">
            <v>4</v>
          </cell>
          <cell r="J23">
            <v>4</v>
          </cell>
          <cell r="M23">
            <v>23</v>
          </cell>
          <cell r="N23">
            <v>23</v>
          </cell>
          <cell r="P23">
            <v>43</v>
          </cell>
          <cell r="R23" t="str">
            <v>D</v>
          </cell>
        </row>
        <row r="24">
          <cell r="B24" t="str">
            <v>E022-01-0704/2017</v>
          </cell>
          <cell r="C24" t="str">
            <v>KARIUKI AMOS KIMITI</v>
          </cell>
          <cell r="D24">
            <v>4.7</v>
          </cell>
          <cell r="E24">
            <v>3.7</v>
          </cell>
          <cell r="F24">
            <v>13</v>
          </cell>
          <cell r="G24">
            <v>21.4</v>
          </cell>
          <cell r="H24">
            <v>17</v>
          </cell>
          <cell r="I24">
            <v>5</v>
          </cell>
          <cell r="K24">
            <v>4</v>
          </cell>
          <cell r="M24">
            <v>26</v>
          </cell>
          <cell r="N24">
            <v>26</v>
          </cell>
          <cell r="P24">
            <v>47</v>
          </cell>
          <cell r="R24" t="str">
            <v>D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8.3000000000000007</v>
          </cell>
          <cell r="E25">
            <v>4</v>
          </cell>
          <cell r="F25">
            <v>13.5</v>
          </cell>
          <cell r="G25">
            <v>25.8</v>
          </cell>
          <cell r="H25">
            <v>22</v>
          </cell>
          <cell r="I25">
            <v>18</v>
          </cell>
          <cell r="J25">
            <v>11</v>
          </cell>
          <cell r="M25">
            <v>51</v>
          </cell>
          <cell r="N25">
            <v>51</v>
          </cell>
          <cell r="P25">
            <v>77</v>
          </cell>
          <cell r="R25" t="str">
            <v>A</v>
          </cell>
        </row>
        <row r="26">
          <cell r="B26" t="str">
            <v>E022-01-0706/2017</v>
          </cell>
          <cell r="C26" t="str">
            <v>KARIUKI MOUREEN NJOKI</v>
          </cell>
          <cell r="D26">
            <v>6</v>
          </cell>
          <cell r="E26">
            <v>3.7</v>
          </cell>
          <cell r="F26">
            <v>11</v>
          </cell>
          <cell r="G26">
            <v>20.7</v>
          </cell>
          <cell r="H26">
            <v>23.5</v>
          </cell>
          <cell r="I26">
            <v>18</v>
          </cell>
          <cell r="J26">
            <v>6</v>
          </cell>
          <cell r="M26">
            <v>47.5</v>
          </cell>
          <cell r="N26">
            <v>47.5</v>
          </cell>
          <cell r="P26">
            <v>68</v>
          </cell>
          <cell r="R26" t="str">
            <v>B</v>
          </cell>
        </row>
        <row r="27">
          <cell r="B27" t="str">
            <v>E022-01-0707/2017</v>
          </cell>
          <cell r="C27" t="str">
            <v>GITHU SOLOMON MUHUNYO</v>
          </cell>
          <cell r="D27">
            <v>6</v>
          </cell>
          <cell r="E27">
            <v>4</v>
          </cell>
          <cell r="F27">
            <v>13</v>
          </cell>
          <cell r="G27">
            <v>23</v>
          </cell>
          <cell r="H27">
            <v>23</v>
          </cell>
          <cell r="I27">
            <v>14</v>
          </cell>
          <cell r="K27">
            <v>20</v>
          </cell>
          <cell r="M27">
            <v>57</v>
          </cell>
          <cell r="N27">
            <v>57</v>
          </cell>
          <cell r="P27">
            <v>80</v>
          </cell>
          <cell r="R27" t="str">
            <v>A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7</v>
          </cell>
          <cell r="E28">
            <v>3.7</v>
          </cell>
          <cell r="F28">
            <v>13</v>
          </cell>
          <cell r="G28">
            <v>23.7</v>
          </cell>
          <cell r="H28">
            <v>12</v>
          </cell>
          <cell r="I28">
            <v>14</v>
          </cell>
          <cell r="J28">
            <v>8</v>
          </cell>
          <cell r="M28">
            <v>34</v>
          </cell>
          <cell r="N28">
            <v>34</v>
          </cell>
          <cell r="P28">
            <v>58</v>
          </cell>
          <cell r="R28" t="str">
            <v>C</v>
          </cell>
        </row>
        <row r="29">
          <cell r="B29" t="str">
            <v>E022-01-0710/2017</v>
          </cell>
          <cell r="C29" t="str">
            <v>RIKA CHARLES KARIBU</v>
          </cell>
          <cell r="D29">
            <v>5.7</v>
          </cell>
          <cell r="E29">
            <v>4</v>
          </cell>
          <cell r="F29">
            <v>13</v>
          </cell>
          <cell r="G29">
            <v>22.7</v>
          </cell>
          <cell r="H29">
            <v>15</v>
          </cell>
          <cell r="I29">
            <v>6</v>
          </cell>
          <cell r="J29">
            <v>8</v>
          </cell>
          <cell r="M29">
            <v>29</v>
          </cell>
          <cell r="N29">
            <v>29</v>
          </cell>
          <cell r="P29">
            <v>52</v>
          </cell>
          <cell r="R29" t="str">
            <v>C</v>
          </cell>
        </row>
        <row r="30">
          <cell r="B30" t="str">
            <v>E022-01-0711/2017</v>
          </cell>
          <cell r="C30" t="str">
            <v>KIGAMBA SIMON MURAYA</v>
          </cell>
          <cell r="D30">
            <v>6.3</v>
          </cell>
          <cell r="E30">
            <v>3.7</v>
          </cell>
          <cell r="F30">
            <v>11</v>
          </cell>
          <cell r="G30">
            <v>21</v>
          </cell>
          <cell r="H30">
            <v>11</v>
          </cell>
          <cell r="I30">
            <v>7</v>
          </cell>
          <cell r="J30">
            <v>7</v>
          </cell>
          <cell r="M30">
            <v>25</v>
          </cell>
          <cell r="N30">
            <v>25</v>
          </cell>
          <cell r="P30">
            <v>46</v>
          </cell>
          <cell r="R30" t="str">
            <v>D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6</v>
          </cell>
          <cell r="E31">
            <v>4</v>
          </cell>
          <cell r="F31">
            <v>13</v>
          </cell>
          <cell r="G31">
            <v>23</v>
          </cell>
          <cell r="H31">
            <v>11</v>
          </cell>
          <cell r="I31">
            <v>15</v>
          </cell>
          <cell r="J31">
            <v>13</v>
          </cell>
          <cell r="M31">
            <v>39</v>
          </cell>
          <cell r="N31">
            <v>39</v>
          </cell>
          <cell r="P31">
            <v>62</v>
          </cell>
          <cell r="R31" t="str">
            <v>B</v>
          </cell>
        </row>
        <row r="32">
          <cell r="B32" t="str">
            <v>E022-01-0713/2017</v>
          </cell>
          <cell r="C32" t="str">
            <v>KAHIGA RIMI LEMMY</v>
          </cell>
          <cell r="D32">
            <v>4.7</v>
          </cell>
          <cell r="E32">
            <v>3.7</v>
          </cell>
          <cell r="F32">
            <v>13.5</v>
          </cell>
          <cell r="G32">
            <v>21.9</v>
          </cell>
          <cell r="H32">
            <v>22</v>
          </cell>
          <cell r="I32">
            <v>8</v>
          </cell>
          <cell r="J32">
            <v>9</v>
          </cell>
          <cell r="M32">
            <v>39</v>
          </cell>
          <cell r="N32">
            <v>39</v>
          </cell>
          <cell r="P32">
            <v>61</v>
          </cell>
          <cell r="R32" t="str">
            <v>B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8</v>
          </cell>
          <cell r="E33">
            <v>4</v>
          </cell>
          <cell r="F33">
            <v>11</v>
          </cell>
          <cell r="G33">
            <v>23</v>
          </cell>
          <cell r="H33">
            <v>18</v>
          </cell>
          <cell r="I33">
            <v>10</v>
          </cell>
          <cell r="J33">
            <v>9</v>
          </cell>
          <cell r="M33">
            <v>37</v>
          </cell>
          <cell r="N33">
            <v>37</v>
          </cell>
          <cell r="P33">
            <v>60</v>
          </cell>
          <cell r="R33" t="str">
            <v>B</v>
          </cell>
        </row>
        <row r="34">
          <cell r="B34" t="str">
            <v>E022-01-0715/2017</v>
          </cell>
          <cell r="C34" t="str">
            <v>MULYUNGI C MWENDWA</v>
          </cell>
          <cell r="D34">
            <v>4.7</v>
          </cell>
          <cell r="E34">
            <v>3.7</v>
          </cell>
          <cell r="F34">
            <v>13</v>
          </cell>
          <cell r="G34">
            <v>21.4</v>
          </cell>
          <cell r="H34">
            <v>16</v>
          </cell>
          <cell r="I34">
            <v>11</v>
          </cell>
          <cell r="J34">
            <v>6</v>
          </cell>
          <cell r="M34">
            <v>33</v>
          </cell>
          <cell r="N34">
            <v>33</v>
          </cell>
          <cell r="P34">
            <v>54</v>
          </cell>
          <cell r="R34" t="str">
            <v>C</v>
          </cell>
        </row>
        <row r="35">
          <cell r="B35" t="str">
            <v>E022-01-0716/2017</v>
          </cell>
          <cell r="C35" t="str">
            <v>KANGOTI DENIS KARIUKI</v>
          </cell>
          <cell r="D35">
            <v>2.7</v>
          </cell>
          <cell r="E35">
            <v>4</v>
          </cell>
          <cell r="F35">
            <v>13</v>
          </cell>
          <cell r="G35">
            <v>19.7</v>
          </cell>
          <cell r="H35">
            <v>25.5</v>
          </cell>
          <cell r="I35">
            <v>16</v>
          </cell>
          <cell r="J35">
            <v>13</v>
          </cell>
          <cell r="M35">
            <v>54.5</v>
          </cell>
          <cell r="N35">
            <v>54.5</v>
          </cell>
          <cell r="P35">
            <v>74</v>
          </cell>
          <cell r="R35" t="str">
            <v>A</v>
          </cell>
        </row>
        <row r="36">
          <cell r="B36" t="str">
            <v>E022-01-0717/2017</v>
          </cell>
          <cell r="C36" t="str">
            <v>BRIAN MWIRIGI</v>
          </cell>
          <cell r="D36">
            <v>5.7</v>
          </cell>
          <cell r="E36">
            <v>3.7</v>
          </cell>
          <cell r="F36">
            <v>13.5</v>
          </cell>
          <cell r="G36">
            <v>22.9</v>
          </cell>
          <cell r="H36">
            <v>17</v>
          </cell>
          <cell r="I36">
            <v>14</v>
          </cell>
          <cell r="J36">
            <v>10</v>
          </cell>
          <cell r="M36">
            <v>41</v>
          </cell>
          <cell r="N36">
            <v>41</v>
          </cell>
          <cell r="P36">
            <v>64</v>
          </cell>
          <cell r="R36" t="str">
            <v>B</v>
          </cell>
        </row>
        <row r="37">
          <cell r="B37" t="str">
            <v>E022-01-0718/2017</v>
          </cell>
          <cell r="C37" t="str">
            <v>KABURU MURETI JAMES</v>
          </cell>
          <cell r="D37">
            <v>7</v>
          </cell>
          <cell r="E37">
            <v>3.7</v>
          </cell>
          <cell r="F37">
            <v>11</v>
          </cell>
          <cell r="G37">
            <v>21.7</v>
          </cell>
          <cell r="H37">
            <v>15.5</v>
          </cell>
          <cell r="I37">
            <v>14</v>
          </cell>
          <cell r="J37">
            <v>9</v>
          </cell>
          <cell r="M37">
            <v>38.5</v>
          </cell>
          <cell r="N37">
            <v>38.5</v>
          </cell>
          <cell r="P37">
            <v>60</v>
          </cell>
          <cell r="R37" t="str">
            <v>B</v>
          </cell>
        </row>
        <row r="38">
          <cell r="B38" t="str">
            <v>E022-01-0719/2017</v>
          </cell>
          <cell r="C38" t="str">
            <v>MUGUNA TONY</v>
          </cell>
          <cell r="D38">
            <v>4.3</v>
          </cell>
          <cell r="E38">
            <v>4</v>
          </cell>
          <cell r="F38">
            <v>13</v>
          </cell>
          <cell r="G38">
            <v>21.3</v>
          </cell>
          <cell r="H38">
            <v>16</v>
          </cell>
          <cell r="I38">
            <v>11</v>
          </cell>
          <cell r="K38">
            <v>10</v>
          </cell>
          <cell r="M38">
            <v>37</v>
          </cell>
          <cell r="N38">
            <v>37</v>
          </cell>
          <cell r="P38">
            <v>58</v>
          </cell>
          <cell r="R38" t="str">
            <v>C</v>
          </cell>
        </row>
        <row r="39">
          <cell r="B39" t="str">
            <v>E022-01-0720/2017</v>
          </cell>
          <cell r="C39" t="str">
            <v>IAN W OWOUR</v>
          </cell>
          <cell r="D39">
            <v>7</v>
          </cell>
          <cell r="E39">
            <v>3.7</v>
          </cell>
          <cell r="F39">
            <v>13.5</v>
          </cell>
          <cell r="G39">
            <v>24.2</v>
          </cell>
          <cell r="H39">
            <v>27</v>
          </cell>
          <cell r="I39">
            <v>14</v>
          </cell>
          <cell r="J39">
            <v>10</v>
          </cell>
          <cell r="M39">
            <v>51</v>
          </cell>
          <cell r="N39">
            <v>51</v>
          </cell>
          <cell r="P39">
            <v>75</v>
          </cell>
          <cell r="R39" t="str">
            <v>A</v>
          </cell>
        </row>
        <row r="40">
          <cell r="B40" t="str">
            <v>E022-01-0721/2017</v>
          </cell>
          <cell r="C40" t="str">
            <v>MAGAJU BRIAN MURIMI</v>
          </cell>
          <cell r="D40">
            <v>8.3000000000000007</v>
          </cell>
          <cell r="E40">
            <v>4</v>
          </cell>
          <cell r="F40">
            <v>11</v>
          </cell>
          <cell r="G40">
            <v>23.3</v>
          </cell>
          <cell r="H40">
            <v>11</v>
          </cell>
          <cell r="I40">
            <v>3</v>
          </cell>
          <cell r="J40">
            <v>7</v>
          </cell>
          <cell r="M40">
            <v>21</v>
          </cell>
          <cell r="N40">
            <v>21</v>
          </cell>
          <cell r="P40">
            <v>44</v>
          </cell>
          <cell r="R40" t="str">
            <v>D</v>
          </cell>
        </row>
        <row r="41">
          <cell r="B41" t="str">
            <v>E022-01-0722/2017</v>
          </cell>
          <cell r="C41" t="str">
            <v>MAWIRA HUMPHREY</v>
          </cell>
          <cell r="D41">
            <v>9.3000000000000007</v>
          </cell>
          <cell r="E41">
            <v>3.7</v>
          </cell>
          <cell r="F41">
            <v>13</v>
          </cell>
          <cell r="G41">
            <v>26</v>
          </cell>
          <cell r="H41">
            <v>11</v>
          </cell>
          <cell r="I41">
            <v>4</v>
          </cell>
          <cell r="J41">
            <v>12</v>
          </cell>
          <cell r="M41">
            <v>27</v>
          </cell>
          <cell r="N41">
            <v>27</v>
          </cell>
          <cell r="P41">
            <v>53</v>
          </cell>
          <cell r="R41" t="str">
            <v>C</v>
          </cell>
        </row>
        <row r="42">
          <cell r="B42" t="str">
            <v>E022-01-0723/2017</v>
          </cell>
          <cell r="C42" t="str">
            <v>WERU ISAAC MWANGI</v>
          </cell>
          <cell r="D42">
            <v>6.7</v>
          </cell>
          <cell r="E42">
            <v>4</v>
          </cell>
          <cell r="F42">
            <v>13</v>
          </cell>
          <cell r="G42">
            <v>23.7</v>
          </cell>
          <cell r="H42">
            <v>18</v>
          </cell>
          <cell r="I42">
            <v>8</v>
          </cell>
          <cell r="J42">
            <v>5</v>
          </cell>
          <cell r="M42">
            <v>31</v>
          </cell>
          <cell r="N42">
            <v>31</v>
          </cell>
          <cell r="P42">
            <v>55</v>
          </cell>
          <cell r="R42" t="str">
            <v>C</v>
          </cell>
        </row>
        <row r="43">
          <cell r="B43" t="str">
            <v>E022-01-0724/2017</v>
          </cell>
          <cell r="C43" t="str">
            <v>KIMANI FAITH WANJIKU</v>
          </cell>
          <cell r="D43">
            <v>4.3</v>
          </cell>
          <cell r="E43">
            <v>3.7</v>
          </cell>
          <cell r="F43">
            <v>13</v>
          </cell>
          <cell r="G43">
            <v>21</v>
          </cell>
          <cell r="H43">
            <v>22</v>
          </cell>
          <cell r="I43">
            <v>20</v>
          </cell>
          <cell r="J43">
            <v>10</v>
          </cell>
          <cell r="M43">
            <v>52</v>
          </cell>
          <cell r="N43">
            <v>52</v>
          </cell>
          <cell r="P43">
            <v>73</v>
          </cell>
          <cell r="R43" t="str">
            <v>A</v>
          </cell>
        </row>
        <row r="44">
          <cell r="B44" t="str">
            <v>E022-01-0725/2017</v>
          </cell>
          <cell r="C44" t="str">
            <v>MURIUKI KELVIN MUGO</v>
          </cell>
          <cell r="D44">
            <v>6</v>
          </cell>
          <cell r="E44">
            <v>4</v>
          </cell>
          <cell r="F44">
            <v>13</v>
          </cell>
          <cell r="G44">
            <v>23</v>
          </cell>
          <cell r="H44">
            <v>22</v>
          </cell>
          <cell r="I44">
            <v>5</v>
          </cell>
          <cell r="J44">
            <v>6</v>
          </cell>
          <cell r="M44">
            <v>33</v>
          </cell>
          <cell r="N44">
            <v>33</v>
          </cell>
          <cell r="P44">
            <v>56</v>
          </cell>
          <cell r="R44" t="str">
            <v>C</v>
          </cell>
        </row>
        <row r="45">
          <cell r="B45" t="str">
            <v>E022-01-0726/2017</v>
          </cell>
          <cell r="C45" t="str">
            <v>MWONDI ISAAC VENANT</v>
          </cell>
          <cell r="D45">
            <v>3.7</v>
          </cell>
          <cell r="E45">
            <v>3.7</v>
          </cell>
          <cell r="F45">
            <v>11</v>
          </cell>
          <cell r="G45">
            <v>18.399999999999999</v>
          </cell>
          <cell r="H45">
            <v>23</v>
          </cell>
          <cell r="I45">
            <v>16</v>
          </cell>
          <cell r="J45">
            <v>13</v>
          </cell>
          <cell r="M45">
            <v>52</v>
          </cell>
          <cell r="N45">
            <v>52</v>
          </cell>
          <cell r="P45">
            <v>70</v>
          </cell>
          <cell r="R45" t="str">
            <v>A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7.3</v>
          </cell>
          <cell r="E46">
            <v>4</v>
          </cell>
          <cell r="F46">
            <v>13</v>
          </cell>
          <cell r="G46">
            <v>24.3</v>
          </cell>
          <cell r="H46">
            <v>23</v>
          </cell>
          <cell r="I46">
            <v>20</v>
          </cell>
          <cell r="J46">
            <v>16</v>
          </cell>
          <cell r="M46">
            <v>59</v>
          </cell>
          <cell r="N46">
            <v>59</v>
          </cell>
          <cell r="P46">
            <v>83</v>
          </cell>
          <cell r="R46" t="str">
            <v>A</v>
          </cell>
        </row>
        <row r="47">
          <cell r="B47" t="str">
            <v>E022-01-0728/2017</v>
          </cell>
          <cell r="C47" t="str">
            <v>WARAGA G KAMAU</v>
          </cell>
          <cell r="D47">
            <v>7.3</v>
          </cell>
          <cell r="E47">
            <v>3.7</v>
          </cell>
          <cell r="F47">
            <v>13.5</v>
          </cell>
          <cell r="G47">
            <v>24.5</v>
          </cell>
          <cell r="H47">
            <v>19</v>
          </cell>
          <cell r="I47">
            <v>10</v>
          </cell>
          <cell r="K47">
            <v>2</v>
          </cell>
          <cell r="M47">
            <v>31</v>
          </cell>
          <cell r="N47">
            <v>31</v>
          </cell>
          <cell r="P47">
            <v>56</v>
          </cell>
          <cell r="R47" t="str">
            <v>C</v>
          </cell>
        </row>
        <row r="48">
          <cell r="B48" t="str">
            <v>E022-01-0729/2017</v>
          </cell>
          <cell r="C48" t="str">
            <v>MUREI ELIAS KIPLAGAT</v>
          </cell>
          <cell r="D48">
            <v>5.3</v>
          </cell>
          <cell r="E48">
            <v>4</v>
          </cell>
          <cell r="F48">
            <v>11</v>
          </cell>
          <cell r="G48">
            <v>20.3</v>
          </cell>
          <cell r="H48">
            <v>13.5</v>
          </cell>
          <cell r="I48">
            <v>12</v>
          </cell>
          <cell r="J48">
            <v>9</v>
          </cell>
          <cell r="M48">
            <v>34.5</v>
          </cell>
          <cell r="N48">
            <v>34.5</v>
          </cell>
          <cell r="P48">
            <v>55</v>
          </cell>
          <cell r="R48" t="str">
            <v>C</v>
          </cell>
        </row>
        <row r="49">
          <cell r="B49" t="str">
            <v>E022-01-0730/2017</v>
          </cell>
          <cell r="C49" t="str">
            <v>MAKUMBA OSCAR MOMANYI</v>
          </cell>
          <cell r="D49">
            <v>6.3</v>
          </cell>
          <cell r="E49">
            <v>4.3</v>
          </cell>
          <cell r="F49">
            <v>13</v>
          </cell>
          <cell r="G49">
            <v>23.6</v>
          </cell>
          <cell r="H49">
            <v>11</v>
          </cell>
          <cell r="I49">
            <v>3</v>
          </cell>
          <cell r="J49">
            <v>12</v>
          </cell>
          <cell r="M49">
            <v>26</v>
          </cell>
          <cell r="N49">
            <v>26</v>
          </cell>
          <cell r="P49">
            <v>50</v>
          </cell>
          <cell r="R49" t="str">
            <v>C</v>
          </cell>
        </row>
        <row r="50">
          <cell r="B50" t="str">
            <v>E022-01-0731/2017</v>
          </cell>
          <cell r="C50" t="str">
            <v>WANJALA H MIKE</v>
          </cell>
          <cell r="D50">
            <v>7</v>
          </cell>
          <cell r="E50">
            <v>4</v>
          </cell>
          <cell r="F50">
            <v>13</v>
          </cell>
          <cell r="G50">
            <v>24</v>
          </cell>
          <cell r="H50">
            <v>24</v>
          </cell>
          <cell r="I50">
            <v>18</v>
          </cell>
          <cell r="J50">
            <v>16</v>
          </cell>
          <cell r="M50">
            <v>58</v>
          </cell>
          <cell r="N50">
            <v>58</v>
          </cell>
          <cell r="P50">
            <v>82</v>
          </cell>
          <cell r="R50" t="str">
            <v>A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4.3</v>
          </cell>
          <cell r="E51">
            <v>3.7</v>
          </cell>
          <cell r="F51">
            <v>12.5</v>
          </cell>
          <cell r="G51">
            <v>20.5</v>
          </cell>
          <cell r="H51">
            <v>7.5</v>
          </cell>
          <cell r="I51">
            <v>8</v>
          </cell>
          <cell r="J51">
            <v>2</v>
          </cell>
          <cell r="M51">
            <v>17.5</v>
          </cell>
          <cell r="N51">
            <v>17.5</v>
          </cell>
          <cell r="P51">
            <v>38</v>
          </cell>
          <cell r="R51" t="str">
            <v>FAIL</v>
          </cell>
        </row>
        <row r="52">
          <cell r="B52" t="str">
            <v>E022-01-0733/2017</v>
          </cell>
          <cell r="C52" t="str">
            <v>KIBET KELVIN</v>
          </cell>
          <cell r="D52">
            <v>7.7</v>
          </cell>
          <cell r="E52">
            <v>4</v>
          </cell>
          <cell r="F52">
            <v>12.5</v>
          </cell>
          <cell r="G52">
            <v>24.2</v>
          </cell>
          <cell r="H52">
            <v>20</v>
          </cell>
          <cell r="I52">
            <v>8</v>
          </cell>
          <cell r="J52">
            <v>6</v>
          </cell>
          <cell r="M52">
            <v>34</v>
          </cell>
          <cell r="N52">
            <v>34</v>
          </cell>
          <cell r="P52">
            <v>58</v>
          </cell>
          <cell r="R52" t="str">
            <v>C</v>
          </cell>
        </row>
        <row r="53">
          <cell r="B53" t="str">
            <v>E022-01-0734/2017</v>
          </cell>
          <cell r="C53" t="str">
            <v>NELLY CHEPTOO</v>
          </cell>
          <cell r="D53">
            <v>5</v>
          </cell>
          <cell r="E53">
            <v>4</v>
          </cell>
          <cell r="F53">
            <v>12.5</v>
          </cell>
          <cell r="G53">
            <v>21.5</v>
          </cell>
          <cell r="H53">
            <v>14</v>
          </cell>
          <cell r="I53">
            <v>3</v>
          </cell>
          <cell r="J53">
            <v>10</v>
          </cell>
          <cell r="M53">
            <v>27</v>
          </cell>
          <cell r="N53">
            <v>27</v>
          </cell>
          <cell r="P53">
            <v>49</v>
          </cell>
          <cell r="R53" t="str">
            <v>D</v>
          </cell>
        </row>
        <row r="54">
          <cell r="B54" t="str">
            <v>E022-01-0735/2017</v>
          </cell>
          <cell r="C54" t="str">
            <v>NZAU AUDREY NZILANI</v>
          </cell>
          <cell r="D54">
            <v>7</v>
          </cell>
          <cell r="E54">
            <v>4.3</v>
          </cell>
          <cell r="F54">
            <v>13</v>
          </cell>
          <cell r="G54">
            <v>24.3</v>
          </cell>
          <cell r="H54">
            <v>21</v>
          </cell>
          <cell r="I54">
            <v>5</v>
          </cell>
          <cell r="J54">
            <v>4</v>
          </cell>
          <cell r="M54">
            <v>30</v>
          </cell>
          <cell r="N54">
            <v>30</v>
          </cell>
          <cell r="P54">
            <v>54</v>
          </cell>
          <cell r="R54" t="str">
            <v>C</v>
          </cell>
        </row>
        <row r="55">
          <cell r="B55" t="str">
            <v>E022-01-0737/2017</v>
          </cell>
          <cell r="C55" t="str">
            <v>ADEGU GLORIA VUHYA</v>
          </cell>
          <cell r="D55">
            <v>4.3</v>
          </cell>
          <cell r="E55">
            <v>4</v>
          </cell>
          <cell r="F55">
            <v>13</v>
          </cell>
          <cell r="G55">
            <v>21.3</v>
          </cell>
          <cell r="H55">
            <v>17.5</v>
          </cell>
          <cell r="I55">
            <v>7.5</v>
          </cell>
          <cell r="J55">
            <v>12</v>
          </cell>
          <cell r="M55">
            <v>37</v>
          </cell>
          <cell r="N55">
            <v>37</v>
          </cell>
          <cell r="P55">
            <v>58</v>
          </cell>
          <cell r="R55" t="str">
            <v>C</v>
          </cell>
        </row>
        <row r="56">
          <cell r="B56" t="str">
            <v>E022-01-0738/2017</v>
          </cell>
          <cell r="C56" t="str">
            <v>ROBERT KAMAU NJOROGE</v>
          </cell>
          <cell r="D56">
            <v>5</v>
          </cell>
          <cell r="E56">
            <v>4.3</v>
          </cell>
          <cell r="F56">
            <v>11</v>
          </cell>
          <cell r="G56">
            <v>20.3</v>
          </cell>
          <cell r="H56">
            <v>17.5</v>
          </cell>
          <cell r="I56">
            <v>18</v>
          </cell>
          <cell r="J56">
            <v>8</v>
          </cell>
          <cell r="M56">
            <v>43.5</v>
          </cell>
          <cell r="N56">
            <v>43.5</v>
          </cell>
          <cell r="P56">
            <v>64</v>
          </cell>
          <cell r="R56" t="str">
            <v>B</v>
          </cell>
        </row>
        <row r="57">
          <cell r="B57" t="str">
            <v>E022-01-0739/2017</v>
          </cell>
          <cell r="C57" t="str">
            <v>WANJIRU GIDEON WARUI</v>
          </cell>
          <cell r="D57">
            <v>7</v>
          </cell>
          <cell r="E57">
            <v>4</v>
          </cell>
          <cell r="F57">
            <v>13</v>
          </cell>
          <cell r="G57">
            <v>24</v>
          </cell>
          <cell r="H57">
            <v>13</v>
          </cell>
          <cell r="I57">
            <v>8</v>
          </cell>
          <cell r="J57">
            <v>10</v>
          </cell>
          <cell r="M57">
            <v>31</v>
          </cell>
          <cell r="N57">
            <v>31</v>
          </cell>
          <cell r="P57">
            <v>55</v>
          </cell>
          <cell r="R57" t="str">
            <v>C</v>
          </cell>
        </row>
        <row r="58">
          <cell r="B58" t="str">
            <v>E022-01-0740/2017</v>
          </cell>
          <cell r="C58" t="str">
            <v>KARIUKI JOHN WACHIRA</v>
          </cell>
          <cell r="D58">
            <v>4.3</v>
          </cell>
          <cell r="E58">
            <v>3.7</v>
          </cell>
          <cell r="F58">
            <v>13.5</v>
          </cell>
          <cell r="G58">
            <v>21.5</v>
          </cell>
          <cell r="H58">
            <v>7.5</v>
          </cell>
          <cell r="I58">
            <v>11</v>
          </cell>
          <cell r="J58">
            <v>8</v>
          </cell>
          <cell r="M58">
            <v>26.5</v>
          </cell>
          <cell r="N58">
            <v>26.5</v>
          </cell>
          <cell r="P58">
            <v>48</v>
          </cell>
          <cell r="R58" t="str">
            <v>D</v>
          </cell>
        </row>
        <row r="59">
          <cell r="B59" t="str">
            <v>E022-01-0741/2017</v>
          </cell>
          <cell r="C59" t="str">
            <v>KIPKOECH BENEDICT</v>
          </cell>
          <cell r="D59">
            <v>5.7</v>
          </cell>
          <cell r="E59">
            <v>4</v>
          </cell>
          <cell r="F59">
            <v>11</v>
          </cell>
          <cell r="G59">
            <v>20.7</v>
          </cell>
          <cell r="H59">
            <v>7</v>
          </cell>
          <cell r="I59">
            <v>10</v>
          </cell>
          <cell r="J59">
            <v>2</v>
          </cell>
          <cell r="M59">
            <v>19</v>
          </cell>
          <cell r="N59">
            <v>19</v>
          </cell>
          <cell r="P59">
            <v>40</v>
          </cell>
          <cell r="R59" t="str">
            <v>D</v>
          </cell>
        </row>
        <row r="60">
          <cell r="B60" t="str">
            <v>E022-01-0742/2017</v>
          </cell>
          <cell r="C60" t="str">
            <v>NJERI SIMON MUIGAI</v>
          </cell>
          <cell r="D60">
            <v>6.3</v>
          </cell>
          <cell r="E60">
            <v>4</v>
          </cell>
          <cell r="F60">
            <v>13</v>
          </cell>
          <cell r="G60">
            <v>23.3</v>
          </cell>
          <cell r="H60">
            <v>20</v>
          </cell>
          <cell r="I60">
            <v>10</v>
          </cell>
          <cell r="J60">
            <v>6</v>
          </cell>
          <cell r="M60">
            <v>36</v>
          </cell>
          <cell r="N60">
            <v>36</v>
          </cell>
          <cell r="P60">
            <v>59</v>
          </cell>
          <cell r="R60" t="str">
            <v>C</v>
          </cell>
        </row>
        <row r="61">
          <cell r="B61" t="str">
            <v>E022-01-0743/2017</v>
          </cell>
          <cell r="C61" t="str">
            <v>KIMUTAI EVANS</v>
          </cell>
          <cell r="D61">
            <v>4</v>
          </cell>
          <cell r="E61">
            <v>4</v>
          </cell>
          <cell r="F61">
            <v>13</v>
          </cell>
          <cell r="G61">
            <v>21</v>
          </cell>
          <cell r="H61">
            <v>20</v>
          </cell>
          <cell r="I61">
            <v>4</v>
          </cell>
          <cell r="J61">
            <v>5</v>
          </cell>
          <cell r="M61">
            <v>29</v>
          </cell>
          <cell r="N61">
            <v>29</v>
          </cell>
          <cell r="P61">
            <v>50</v>
          </cell>
          <cell r="R61" t="str">
            <v>C</v>
          </cell>
        </row>
        <row r="62">
          <cell r="B62" t="str">
            <v>E022-01-0744/2017</v>
          </cell>
          <cell r="C62" t="str">
            <v>KIPNGENO FELIX</v>
          </cell>
          <cell r="D62">
            <v>5.3</v>
          </cell>
          <cell r="E62">
            <v>4.3</v>
          </cell>
          <cell r="F62">
            <v>13</v>
          </cell>
          <cell r="G62">
            <v>22.6</v>
          </cell>
          <cell r="H62">
            <v>11.5</v>
          </cell>
          <cell r="I62">
            <v>9</v>
          </cell>
          <cell r="J62">
            <v>5</v>
          </cell>
          <cell r="M62">
            <v>25.5</v>
          </cell>
          <cell r="N62">
            <v>25.5</v>
          </cell>
          <cell r="P62">
            <v>48</v>
          </cell>
          <cell r="R62" t="str">
            <v>D</v>
          </cell>
        </row>
        <row r="63">
          <cell r="B63" t="str">
            <v>E022-01-0745/2017</v>
          </cell>
          <cell r="C63" t="str">
            <v>CHEPNGETICH MERCY</v>
          </cell>
          <cell r="D63">
            <v>6.7</v>
          </cell>
          <cell r="E63">
            <v>4</v>
          </cell>
          <cell r="F63">
            <v>11</v>
          </cell>
          <cell r="G63">
            <v>21.7</v>
          </cell>
          <cell r="H63">
            <v>14.5</v>
          </cell>
          <cell r="I63">
            <v>8</v>
          </cell>
          <cell r="J63">
            <v>6</v>
          </cell>
          <cell r="M63">
            <v>28.5</v>
          </cell>
          <cell r="N63">
            <v>28.5</v>
          </cell>
          <cell r="P63">
            <v>50</v>
          </cell>
          <cell r="R63" t="str">
            <v>C</v>
          </cell>
        </row>
        <row r="64">
          <cell r="B64" t="str">
            <v>E022-01-0746/2017</v>
          </cell>
          <cell r="C64" t="str">
            <v>MWANGI M WACHIRA</v>
          </cell>
          <cell r="D64">
            <v>6</v>
          </cell>
          <cell r="E64">
            <v>3.7</v>
          </cell>
          <cell r="F64">
            <v>13</v>
          </cell>
          <cell r="G64">
            <v>22.7</v>
          </cell>
          <cell r="H64">
            <v>23.5</v>
          </cell>
          <cell r="I64">
            <v>18</v>
          </cell>
          <cell r="K64">
            <v>12</v>
          </cell>
          <cell r="M64">
            <v>53.5</v>
          </cell>
          <cell r="N64">
            <v>53.5</v>
          </cell>
          <cell r="P64">
            <v>76</v>
          </cell>
          <cell r="R64" t="str">
            <v>A</v>
          </cell>
        </row>
        <row r="65">
          <cell r="B65" t="str">
            <v>E022-01-0747/2017</v>
          </cell>
          <cell r="C65" t="str">
            <v>ONYUNA AGGREY OMONDI</v>
          </cell>
          <cell r="D65">
            <v>9.6999999999999993</v>
          </cell>
          <cell r="E65">
            <v>4</v>
          </cell>
          <cell r="F65">
            <v>13</v>
          </cell>
          <cell r="G65">
            <v>26.7</v>
          </cell>
          <cell r="H65">
            <v>26</v>
          </cell>
          <cell r="I65">
            <v>18</v>
          </cell>
          <cell r="J65">
            <v>10</v>
          </cell>
          <cell r="M65">
            <v>54</v>
          </cell>
          <cell r="N65">
            <v>54</v>
          </cell>
          <cell r="P65">
            <v>81</v>
          </cell>
          <cell r="R65" t="str">
            <v>A</v>
          </cell>
        </row>
        <row r="66">
          <cell r="B66" t="str">
            <v>E022-01-0748/2017</v>
          </cell>
          <cell r="C66" t="str">
            <v>SIMIYU M MICAH</v>
          </cell>
          <cell r="D66">
            <v>6.7</v>
          </cell>
          <cell r="E66">
            <v>4</v>
          </cell>
          <cell r="F66">
            <v>13</v>
          </cell>
          <cell r="G66">
            <v>23.7</v>
          </cell>
          <cell r="H66">
            <v>20</v>
          </cell>
          <cell r="I66">
            <v>14</v>
          </cell>
          <cell r="J66">
            <v>10</v>
          </cell>
          <cell r="M66">
            <v>44</v>
          </cell>
          <cell r="N66">
            <v>44</v>
          </cell>
          <cell r="P66">
            <v>68</v>
          </cell>
          <cell r="R66" t="str">
            <v>B</v>
          </cell>
        </row>
        <row r="67">
          <cell r="B67" t="str">
            <v>E022-01-0749/2017</v>
          </cell>
          <cell r="C67" t="str">
            <v>NAFULA FAITH</v>
          </cell>
          <cell r="D67">
            <v>6.3</v>
          </cell>
          <cell r="E67">
            <v>4.3</v>
          </cell>
          <cell r="F67">
            <v>13</v>
          </cell>
          <cell r="G67">
            <v>23.6</v>
          </cell>
          <cell r="H67">
            <v>21</v>
          </cell>
          <cell r="I67">
            <v>10</v>
          </cell>
          <cell r="J67">
            <v>10</v>
          </cell>
          <cell r="M67">
            <v>41</v>
          </cell>
          <cell r="N67">
            <v>41</v>
          </cell>
          <cell r="P67">
            <v>65</v>
          </cell>
          <cell r="R67" t="str">
            <v>B</v>
          </cell>
        </row>
        <row r="68">
          <cell r="B68" t="str">
            <v>E022-01-0750/2017</v>
          </cell>
          <cell r="C68" t="str">
            <v>LELAN KIPLIMO SAMMY</v>
          </cell>
          <cell r="D68">
            <v>7</v>
          </cell>
          <cell r="E68">
            <v>4</v>
          </cell>
          <cell r="F68">
            <v>13</v>
          </cell>
          <cell r="G68">
            <v>24</v>
          </cell>
          <cell r="H68">
            <v>10</v>
          </cell>
          <cell r="I68">
            <v>9</v>
          </cell>
          <cell r="J68">
            <v>9</v>
          </cell>
          <cell r="M68">
            <v>28</v>
          </cell>
          <cell r="N68">
            <v>28</v>
          </cell>
          <cell r="P68">
            <v>52</v>
          </cell>
          <cell r="R68" t="str">
            <v>C</v>
          </cell>
        </row>
        <row r="69">
          <cell r="B69" t="str">
            <v>E022-01-0751/2017</v>
          </cell>
          <cell r="C69" t="str">
            <v>NJUGUNA MARK MAINA</v>
          </cell>
          <cell r="D69">
            <v>5</v>
          </cell>
          <cell r="E69">
            <v>4.3</v>
          </cell>
          <cell r="F69">
            <v>13.5</v>
          </cell>
          <cell r="G69">
            <v>22.8</v>
          </cell>
          <cell r="H69">
            <v>10</v>
          </cell>
          <cell r="I69">
            <v>9</v>
          </cell>
          <cell r="J69">
            <v>8</v>
          </cell>
          <cell r="M69">
            <v>27</v>
          </cell>
          <cell r="N69">
            <v>27</v>
          </cell>
          <cell r="P69">
            <v>50</v>
          </cell>
          <cell r="R69" t="str">
            <v>C</v>
          </cell>
        </row>
        <row r="70">
          <cell r="B70" t="str">
            <v>E022-01-0752/2017</v>
          </cell>
          <cell r="C70" t="str">
            <v>MOBAGI MORAA LORNA</v>
          </cell>
          <cell r="D70">
            <v>4</v>
          </cell>
          <cell r="E70">
            <v>4</v>
          </cell>
          <cell r="F70">
            <v>11</v>
          </cell>
          <cell r="G70">
            <v>19</v>
          </cell>
          <cell r="H70">
            <v>19.5</v>
          </cell>
          <cell r="I70">
            <v>19</v>
          </cell>
          <cell r="J70">
            <v>2</v>
          </cell>
          <cell r="M70">
            <v>40.5</v>
          </cell>
          <cell r="N70">
            <v>40.5</v>
          </cell>
          <cell r="P70">
            <v>60</v>
          </cell>
          <cell r="R70" t="str">
            <v>B</v>
          </cell>
        </row>
        <row r="71">
          <cell r="B71" t="str">
            <v>E022-01-0753/2017</v>
          </cell>
          <cell r="C71" t="str">
            <v>OMONDI ROWLAND ODUOR</v>
          </cell>
          <cell r="D71">
            <v>5</v>
          </cell>
          <cell r="E71">
            <v>3.7</v>
          </cell>
          <cell r="F71">
            <v>13</v>
          </cell>
          <cell r="G71">
            <v>21.7</v>
          </cell>
          <cell r="H71">
            <v>18</v>
          </cell>
          <cell r="I71">
            <v>7</v>
          </cell>
          <cell r="J71">
            <v>3</v>
          </cell>
          <cell r="M71">
            <v>28</v>
          </cell>
          <cell r="N71">
            <v>28</v>
          </cell>
          <cell r="P71">
            <v>50</v>
          </cell>
          <cell r="R71" t="str">
            <v>C</v>
          </cell>
        </row>
        <row r="72">
          <cell r="B72" t="str">
            <v>E022-01-0754/2017</v>
          </cell>
          <cell r="C72" t="str">
            <v>OCHIENG VINCENT OUMA</v>
          </cell>
          <cell r="D72">
            <v>4</v>
          </cell>
          <cell r="E72">
            <v>4</v>
          </cell>
          <cell r="F72">
            <v>13.5</v>
          </cell>
          <cell r="G72">
            <v>21.5</v>
          </cell>
          <cell r="H72">
            <v>14.5</v>
          </cell>
          <cell r="I72">
            <v>14</v>
          </cell>
          <cell r="J72">
            <v>10</v>
          </cell>
          <cell r="M72">
            <v>38.5</v>
          </cell>
          <cell r="N72">
            <v>38.5</v>
          </cell>
          <cell r="P72">
            <v>60</v>
          </cell>
          <cell r="R72" t="str">
            <v>B</v>
          </cell>
        </row>
        <row r="73">
          <cell r="B73" t="str">
            <v>E022-01-0859/2016</v>
          </cell>
          <cell r="C73" t="str">
            <v>NJUGUNA Faith Muthoni</v>
          </cell>
          <cell r="D73">
            <v>4.3</v>
          </cell>
          <cell r="E73">
            <v>4</v>
          </cell>
          <cell r="F73">
            <v>11</v>
          </cell>
          <cell r="G73">
            <v>19.3</v>
          </cell>
          <cell r="H73">
            <v>23.5</v>
          </cell>
          <cell r="I73">
            <v>14</v>
          </cell>
          <cell r="J73">
            <v>4</v>
          </cell>
          <cell r="M73">
            <v>41.5</v>
          </cell>
          <cell r="N73">
            <v>41.5</v>
          </cell>
          <cell r="P73">
            <v>61</v>
          </cell>
          <cell r="R73" t="str">
            <v>B</v>
          </cell>
        </row>
        <row r="74">
          <cell r="B74" t="str">
            <v>E022-01-0896/2017</v>
          </cell>
          <cell r="C74" t="str">
            <v>NYANUMBA Bogonko Daniel</v>
          </cell>
          <cell r="D74">
            <v>6.3</v>
          </cell>
          <cell r="E74">
            <v>4</v>
          </cell>
          <cell r="F74">
            <v>13</v>
          </cell>
          <cell r="G74">
            <v>23.3</v>
          </cell>
          <cell r="H74">
            <v>10</v>
          </cell>
          <cell r="I74">
            <v>13</v>
          </cell>
          <cell r="J74">
            <v>6</v>
          </cell>
          <cell r="M74">
            <v>29</v>
          </cell>
          <cell r="N74">
            <v>29</v>
          </cell>
          <cell r="P74">
            <v>52</v>
          </cell>
          <cell r="R74" t="str">
            <v>C</v>
          </cell>
        </row>
        <row r="75">
          <cell r="B75" t="str">
            <v>E022-01-0956/2017</v>
          </cell>
          <cell r="C75" t="str">
            <v>OMONDI Jeremy Ochieng</v>
          </cell>
          <cell r="D75">
            <v>5.7</v>
          </cell>
          <cell r="E75">
            <v>4.3</v>
          </cell>
          <cell r="F75">
            <v>13</v>
          </cell>
          <cell r="G75">
            <v>23</v>
          </cell>
          <cell r="H75">
            <v>7</v>
          </cell>
          <cell r="I75">
            <v>4</v>
          </cell>
          <cell r="J75">
            <v>7</v>
          </cell>
          <cell r="M75">
            <v>18</v>
          </cell>
          <cell r="N75">
            <v>18</v>
          </cell>
          <cell r="P75">
            <v>41</v>
          </cell>
          <cell r="R75" t="str">
            <v>D</v>
          </cell>
        </row>
        <row r="76">
          <cell r="B76" t="str">
            <v>E022-01-1040/2017</v>
          </cell>
          <cell r="C76" t="str">
            <v>MUHIA Christine Wanjiru</v>
          </cell>
          <cell r="D76">
            <v>8.6999999999999993</v>
          </cell>
          <cell r="E76">
            <v>4</v>
          </cell>
          <cell r="F76">
            <v>11</v>
          </cell>
          <cell r="G76">
            <v>23.7</v>
          </cell>
          <cell r="H76">
            <v>21.5</v>
          </cell>
          <cell r="I76">
            <v>20</v>
          </cell>
          <cell r="J76">
            <v>16</v>
          </cell>
          <cell r="M76">
            <v>57.5</v>
          </cell>
          <cell r="N76">
            <v>57.5</v>
          </cell>
          <cell r="P76">
            <v>81</v>
          </cell>
          <cell r="R76" t="str">
            <v>A</v>
          </cell>
        </row>
        <row r="77">
          <cell r="B77" t="str">
            <v>E022-01-1336/2017</v>
          </cell>
          <cell r="C77" t="str">
            <v>KABUE Brian Ngaruiya</v>
          </cell>
          <cell r="D77">
            <v>4.7</v>
          </cell>
          <cell r="E77">
            <v>4</v>
          </cell>
          <cell r="F77">
            <v>13</v>
          </cell>
          <cell r="G77">
            <v>21.7</v>
          </cell>
          <cell r="H77">
            <v>21</v>
          </cell>
          <cell r="I77">
            <v>18</v>
          </cell>
          <cell r="J77">
            <v>10</v>
          </cell>
          <cell r="M77">
            <v>49</v>
          </cell>
          <cell r="N77">
            <v>49</v>
          </cell>
          <cell r="P77">
            <v>71</v>
          </cell>
          <cell r="R77" t="str">
            <v>A</v>
          </cell>
        </row>
        <row r="78">
          <cell r="B78" t="str">
            <v>E022-01-1388/2016</v>
          </cell>
          <cell r="C78" t="str">
            <v>MUCHARI FELIX MWITA</v>
          </cell>
          <cell r="D78" t="str">
            <v/>
          </cell>
          <cell r="G78" t="str">
            <v>-</v>
          </cell>
          <cell r="N78" t="str">
            <v>-</v>
          </cell>
          <cell r="P78" t="str">
            <v>-</v>
          </cell>
        </row>
        <row r="79">
          <cell r="B79" t="str">
            <v>E022-01-1510/2017</v>
          </cell>
          <cell r="C79" t="str">
            <v>WANYOIKE Stephen Maina</v>
          </cell>
          <cell r="D79">
            <v>6.3</v>
          </cell>
          <cell r="E79">
            <v>4</v>
          </cell>
          <cell r="F79">
            <v>11</v>
          </cell>
          <cell r="G79">
            <v>21.3</v>
          </cell>
          <cell r="H79">
            <v>12.5</v>
          </cell>
          <cell r="I79">
            <v>18</v>
          </cell>
          <cell r="J79">
            <v>7</v>
          </cell>
          <cell r="M79">
            <v>37.5</v>
          </cell>
          <cell r="N79">
            <v>37.5</v>
          </cell>
          <cell r="P79">
            <v>59</v>
          </cell>
          <cell r="R79" t="str">
            <v>C</v>
          </cell>
        </row>
        <row r="80">
          <cell r="B80" t="str">
            <v>E022-01-1511/2017</v>
          </cell>
          <cell r="C80" t="str">
            <v>METHU David Njoroge</v>
          </cell>
          <cell r="D80">
            <v>8</v>
          </cell>
          <cell r="E80">
            <v>4</v>
          </cell>
          <cell r="F80">
            <v>13</v>
          </cell>
          <cell r="G80">
            <v>25</v>
          </cell>
          <cell r="M80" t="str">
            <v/>
          </cell>
          <cell r="N80" t="str">
            <v>-</v>
          </cell>
          <cell r="P80" t="str">
            <v>25C</v>
          </cell>
          <cell r="R80" t="str">
            <v>-</v>
          </cell>
        </row>
        <row r="81">
          <cell r="B81" t="str">
            <v>E022-01-1517/2017</v>
          </cell>
          <cell r="C81" t="str">
            <v>MATHENGE Kennedy Karingith</v>
          </cell>
          <cell r="D81" t="str">
            <v/>
          </cell>
          <cell r="E81" t="str">
            <v/>
          </cell>
          <cell r="F81" t="str">
            <v>-</v>
          </cell>
          <cell r="G81" t="str">
            <v>-</v>
          </cell>
          <cell r="M81" t="str">
            <v/>
          </cell>
          <cell r="N81" t="str">
            <v>-</v>
          </cell>
          <cell r="P81" t="str">
            <v>-</v>
          </cell>
          <cell r="R81" t="str">
            <v>-</v>
          </cell>
        </row>
        <row r="82">
          <cell r="B82" t="str">
            <v>E022-01-1538/2017</v>
          </cell>
          <cell r="C82" t="str">
            <v>WILFRED Roy Obimbo</v>
          </cell>
          <cell r="D82">
            <v>7</v>
          </cell>
          <cell r="E82">
            <v>3.7</v>
          </cell>
          <cell r="F82">
            <v>12.5</v>
          </cell>
          <cell r="G82">
            <v>23.2</v>
          </cell>
          <cell r="H82">
            <v>10.5</v>
          </cell>
          <cell r="I82">
            <v>5</v>
          </cell>
          <cell r="J82">
            <v>2</v>
          </cell>
          <cell r="M82">
            <v>17.5</v>
          </cell>
          <cell r="N82">
            <v>17.5</v>
          </cell>
          <cell r="P82">
            <v>41</v>
          </cell>
          <cell r="R82" t="str">
            <v>D</v>
          </cell>
        </row>
        <row r="83">
          <cell r="B83" t="str">
            <v>E022-01-1540/2017</v>
          </cell>
          <cell r="C83" t="str">
            <v>MUTETE Amos Mosoito</v>
          </cell>
          <cell r="D83">
            <v>7.3</v>
          </cell>
          <cell r="E83">
            <v>4</v>
          </cell>
          <cell r="F83">
            <v>11</v>
          </cell>
          <cell r="G83">
            <v>22.3</v>
          </cell>
          <cell r="H83">
            <v>16</v>
          </cell>
          <cell r="I83">
            <v>11</v>
          </cell>
          <cell r="J83">
            <v>16</v>
          </cell>
          <cell r="M83">
            <v>43</v>
          </cell>
          <cell r="N83">
            <v>43</v>
          </cell>
          <cell r="P83">
            <v>65</v>
          </cell>
          <cell r="R83" t="str">
            <v>B</v>
          </cell>
        </row>
        <row r="84">
          <cell r="B84" t="str">
            <v>E022-01-1542/2017</v>
          </cell>
          <cell r="C84" t="str">
            <v>EDWIN KAMAU MUTHIKE</v>
          </cell>
          <cell r="D84" t="str">
            <v/>
          </cell>
          <cell r="E84" t="str">
            <v/>
          </cell>
          <cell r="F84" t="str">
            <v>-</v>
          </cell>
          <cell r="G84" t="str">
            <v>-</v>
          </cell>
          <cell r="M84" t="str">
            <v/>
          </cell>
          <cell r="N84" t="str">
            <v>-</v>
          </cell>
          <cell r="P84" t="str">
            <v>-</v>
          </cell>
          <cell r="R84" t="str">
            <v>-</v>
          </cell>
        </row>
        <row r="85">
          <cell r="B85" t="str">
            <v>E022-01-1567/2017</v>
          </cell>
          <cell r="C85" t="str">
            <v>MWANGI Harun Njuguna</v>
          </cell>
          <cell r="D85">
            <v>9</v>
          </cell>
          <cell r="E85">
            <v>4</v>
          </cell>
          <cell r="F85">
            <v>13.5</v>
          </cell>
          <cell r="G85">
            <v>26.5</v>
          </cell>
          <cell r="H85">
            <v>13</v>
          </cell>
          <cell r="I85">
            <v>10</v>
          </cell>
          <cell r="J85">
            <v>12</v>
          </cell>
          <cell r="M85">
            <v>35</v>
          </cell>
          <cell r="N85">
            <v>35</v>
          </cell>
          <cell r="P85">
            <v>62</v>
          </cell>
          <cell r="R85" t="str">
            <v>B</v>
          </cell>
        </row>
        <row r="86">
          <cell r="B86" t="str">
            <v>E022-01-1594/2017</v>
          </cell>
          <cell r="C86" t="str">
            <v>GITAHI Charles Ndegwa</v>
          </cell>
          <cell r="D86">
            <v>10</v>
          </cell>
          <cell r="E86">
            <v>3.7</v>
          </cell>
          <cell r="F86">
            <v>11</v>
          </cell>
          <cell r="G86">
            <v>24.7</v>
          </cell>
          <cell r="H86">
            <v>23</v>
          </cell>
          <cell r="I86">
            <v>7</v>
          </cell>
          <cell r="J86">
            <v>10</v>
          </cell>
          <cell r="M86">
            <v>40</v>
          </cell>
          <cell r="N86">
            <v>40</v>
          </cell>
          <cell r="P86">
            <v>65</v>
          </cell>
          <cell r="R86" t="str">
            <v>B</v>
          </cell>
        </row>
        <row r="87">
          <cell r="B87" t="str">
            <v>E022-01-1607/2017</v>
          </cell>
          <cell r="C87" t="str">
            <v>GICHARU Moses Mwangi</v>
          </cell>
          <cell r="D87">
            <v>6</v>
          </cell>
          <cell r="E87">
            <v>4</v>
          </cell>
          <cell r="F87">
            <v>13</v>
          </cell>
          <cell r="G87">
            <v>23</v>
          </cell>
          <cell r="H87">
            <v>17</v>
          </cell>
          <cell r="I87">
            <v>14</v>
          </cell>
          <cell r="J87">
            <v>9</v>
          </cell>
          <cell r="M87">
            <v>40</v>
          </cell>
          <cell r="N87">
            <v>40</v>
          </cell>
          <cell r="P87">
            <v>63</v>
          </cell>
          <cell r="R87" t="str">
            <v>B</v>
          </cell>
        </row>
        <row r="88">
          <cell r="B88" t="str">
            <v>E022-01-1717/2017</v>
          </cell>
          <cell r="C88" t="str">
            <v>RII Kennedy Gitigi</v>
          </cell>
          <cell r="D88">
            <v>2</v>
          </cell>
          <cell r="E88">
            <v>4</v>
          </cell>
          <cell r="F88">
            <v>13</v>
          </cell>
          <cell r="G88">
            <v>19</v>
          </cell>
          <cell r="H88">
            <v>13.5</v>
          </cell>
          <cell r="I88">
            <v>13</v>
          </cell>
          <cell r="J88">
            <v>10</v>
          </cell>
          <cell r="M88">
            <v>36.5</v>
          </cell>
          <cell r="N88">
            <v>36.5</v>
          </cell>
          <cell r="P88">
            <v>56</v>
          </cell>
          <cell r="R88" t="str">
            <v>C</v>
          </cell>
        </row>
        <row r="89">
          <cell r="B89" t="str">
            <v>E022-01-1724/2017</v>
          </cell>
          <cell r="C89" t="str">
            <v>MOSES MUIGUA KARIUKI</v>
          </cell>
          <cell r="D89">
            <v>7</v>
          </cell>
          <cell r="E89">
            <v>4</v>
          </cell>
          <cell r="F89">
            <v>13</v>
          </cell>
          <cell r="G89">
            <v>24</v>
          </cell>
          <cell r="H89">
            <v>15.5</v>
          </cell>
          <cell r="I89">
            <v>12</v>
          </cell>
          <cell r="J89">
            <v>5</v>
          </cell>
          <cell r="M89">
            <v>32.5</v>
          </cell>
          <cell r="N89">
            <v>32.5</v>
          </cell>
          <cell r="P89">
            <v>57</v>
          </cell>
          <cell r="R89" t="str">
            <v>C</v>
          </cell>
        </row>
        <row r="90">
          <cell r="B90" t="str">
            <v>E022-01-1791-2016</v>
          </cell>
          <cell r="C90" t="str">
            <v>KAMAU NDUNGU PAUL</v>
          </cell>
          <cell r="D90">
            <v>9.3000000000000007</v>
          </cell>
          <cell r="E90">
            <v>4.3</v>
          </cell>
          <cell r="F90">
            <v>11</v>
          </cell>
          <cell r="G90">
            <v>24.6</v>
          </cell>
          <cell r="H90">
            <v>9</v>
          </cell>
          <cell r="I90">
            <v>14</v>
          </cell>
          <cell r="J90">
            <v>11</v>
          </cell>
          <cell r="M90">
            <v>34</v>
          </cell>
          <cell r="N90">
            <v>34</v>
          </cell>
          <cell r="P90">
            <v>59</v>
          </cell>
          <cell r="R90" t="str">
            <v>C</v>
          </cell>
        </row>
        <row r="91">
          <cell r="B91" t="str">
            <v>E022-01-1805/2016</v>
          </cell>
          <cell r="C91" t="str">
            <v>HENRY YIALE SAKAYIAN</v>
          </cell>
          <cell r="D91" t="str">
            <v/>
          </cell>
          <cell r="E91" t="str">
            <v/>
          </cell>
          <cell r="F91" t="str">
            <v>-</v>
          </cell>
          <cell r="G91" t="str">
            <v>-</v>
          </cell>
          <cell r="N91" t="str">
            <v>-</v>
          </cell>
          <cell r="P91" t="str">
            <v>-</v>
          </cell>
          <cell r="R91" t="str">
            <v>-</v>
          </cell>
        </row>
        <row r="92">
          <cell r="B92" t="str">
            <v>E022-01-2065/2016</v>
          </cell>
          <cell r="C92" t="str">
            <v>SAMUEL MAINA GATHOGO</v>
          </cell>
          <cell r="D92">
            <v>9</v>
          </cell>
          <cell r="E92">
            <v>4.3</v>
          </cell>
          <cell r="F92">
            <v>13.5</v>
          </cell>
          <cell r="G92">
            <v>26.8</v>
          </cell>
          <cell r="H92">
            <v>22</v>
          </cell>
          <cell r="I92">
            <v>7</v>
          </cell>
          <cell r="J92">
            <v>5</v>
          </cell>
          <cell r="M92">
            <v>34</v>
          </cell>
          <cell r="N92">
            <v>34</v>
          </cell>
          <cell r="P92">
            <v>61</v>
          </cell>
          <cell r="R92" t="str">
            <v>B</v>
          </cell>
        </row>
        <row r="93">
          <cell r="B93" t="str">
            <v>E022-01-2109/2016</v>
          </cell>
          <cell r="C93" t="str">
            <v>AMOS CHEMWENA</v>
          </cell>
          <cell r="D93">
            <v>8.6999999999999993</v>
          </cell>
          <cell r="E93">
            <v>4.7</v>
          </cell>
          <cell r="F93">
            <v>11</v>
          </cell>
          <cell r="G93">
            <v>24.4</v>
          </cell>
          <cell r="H93">
            <v>19.5</v>
          </cell>
          <cell r="I93">
            <v>18</v>
          </cell>
          <cell r="J93">
            <v>6</v>
          </cell>
          <cell r="M93">
            <v>43.5</v>
          </cell>
          <cell r="N93">
            <v>43.5</v>
          </cell>
          <cell r="P93">
            <v>68</v>
          </cell>
          <cell r="R93" t="str">
            <v>B</v>
          </cell>
        </row>
        <row r="94">
          <cell r="B94" t="str">
            <v>E022-01-2203/2016</v>
          </cell>
          <cell r="C94" t="str">
            <v>RENSON WACHIRA KARANJA</v>
          </cell>
          <cell r="D94" t="str">
            <v/>
          </cell>
          <cell r="E94" t="str">
            <v/>
          </cell>
          <cell r="F94" t="str">
            <v>-</v>
          </cell>
          <cell r="G94" t="str">
            <v>-</v>
          </cell>
          <cell r="M94" t="str">
            <v/>
          </cell>
          <cell r="N94" t="str">
            <v>-</v>
          </cell>
          <cell r="P94" t="str">
            <v>-</v>
          </cell>
          <cell r="R94" t="str">
            <v>-</v>
          </cell>
        </row>
      </sheetData>
      <sheetData sheetId="7" refreshError="1">
        <row r="17">
          <cell r="B17" t="str">
            <v>E022-01-0692/2017</v>
          </cell>
          <cell r="C17" t="str">
            <v>NYINGI BRIAN GAKERE</v>
          </cell>
          <cell r="G17">
            <v>5</v>
          </cell>
          <cell r="H17">
            <v>3</v>
          </cell>
          <cell r="I17">
            <v>10</v>
          </cell>
          <cell r="J17">
            <v>18</v>
          </cell>
          <cell r="K17">
            <v>31</v>
          </cell>
          <cell r="L17">
            <v>49</v>
          </cell>
          <cell r="O17" t="str">
            <v>D</v>
          </cell>
        </row>
        <row r="18">
          <cell r="B18" t="str">
            <v>E022-01-0693/2017</v>
          </cell>
          <cell r="C18" t="str">
            <v>MWANGI JUSTUS NJOGU</v>
          </cell>
          <cell r="G18">
            <v>6</v>
          </cell>
          <cell r="H18">
            <v>4</v>
          </cell>
          <cell r="I18">
            <v>14</v>
          </cell>
          <cell r="J18">
            <v>24</v>
          </cell>
          <cell r="K18">
            <v>46</v>
          </cell>
          <cell r="L18">
            <v>70</v>
          </cell>
          <cell r="O18" t="str">
            <v>A</v>
          </cell>
        </row>
        <row r="19">
          <cell r="B19" t="str">
            <v>E022-01-0694/2017</v>
          </cell>
          <cell r="C19" t="str">
            <v>KIMANI JACKLINE MBUTU</v>
          </cell>
          <cell r="G19">
            <v>7</v>
          </cell>
          <cell r="H19">
            <v>3</v>
          </cell>
          <cell r="I19">
            <v>13</v>
          </cell>
          <cell r="J19">
            <v>20</v>
          </cell>
          <cell r="K19">
            <v>40</v>
          </cell>
          <cell r="L19">
            <v>60</v>
          </cell>
          <cell r="O19" t="str">
            <v>B</v>
          </cell>
        </row>
        <row r="20">
          <cell r="B20" t="str">
            <v>E022-01-0695/2017</v>
          </cell>
          <cell r="C20" t="str">
            <v>NDUATI DANIEL CHEGE</v>
          </cell>
          <cell r="G20">
            <v>5</v>
          </cell>
          <cell r="H20">
            <v>3</v>
          </cell>
          <cell r="I20">
            <v>10</v>
          </cell>
          <cell r="J20">
            <v>17</v>
          </cell>
          <cell r="K20">
            <v>33</v>
          </cell>
          <cell r="L20">
            <v>50</v>
          </cell>
          <cell r="O20" t="str">
            <v>C</v>
          </cell>
        </row>
        <row r="21">
          <cell r="B21" t="str">
            <v>E022-01-0696/2017</v>
          </cell>
          <cell r="C21" t="str">
            <v>MWANGI NANCY THUGURI</v>
          </cell>
          <cell r="G21">
            <v>7</v>
          </cell>
          <cell r="H21">
            <v>4</v>
          </cell>
          <cell r="I21">
            <v>11</v>
          </cell>
          <cell r="J21">
            <v>21</v>
          </cell>
          <cell r="K21">
            <v>25</v>
          </cell>
          <cell r="L21">
            <v>46</v>
          </cell>
          <cell r="O21" t="str">
            <v>D</v>
          </cell>
        </row>
        <row r="22">
          <cell r="B22" t="str">
            <v>E022-01-0697/2017</v>
          </cell>
          <cell r="C22" t="str">
            <v>GICHIMU VINCENT KARIMI</v>
          </cell>
          <cell r="G22">
            <v>5</v>
          </cell>
          <cell r="H22">
            <v>2</v>
          </cell>
          <cell r="I22">
            <v>14</v>
          </cell>
          <cell r="J22">
            <v>22</v>
          </cell>
          <cell r="K22">
            <v>47</v>
          </cell>
          <cell r="L22">
            <v>69</v>
          </cell>
          <cell r="O22" t="str">
            <v>B</v>
          </cell>
        </row>
        <row r="23">
          <cell r="B23" t="str">
            <v>E022-01-0698/2017</v>
          </cell>
          <cell r="C23" t="str">
            <v>MURIUKI SIMON MWANGI</v>
          </cell>
          <cell r="G23">
            <v>7</v>
          </cell>
          <cell r="H23">
            <v>3</v>
          </cell>
          <cell r="I23">
            <v>10</v>
          </cell>
          <cell r="J23">
            <v>16</v>
          </cell>
          <cell r="K23">
            <v>15</v>
          </cell>
          <cell r="L23">
            <v>31</v>
          </cell>
          <cell r="O23" t="str">
            <v>E</v>
          </cell>
        </row>
        <row r="24">
          <cell r="B24" t="str">
            <v>E022-01-0699/2017</v>
          </cell>
          <cell r="C24" t="str">
            <v>CANIA EDWIN MUGWERU</v>
          </cell>
          <cell r="G24">
            <v>0</v>
          </cell>
          <cell r="H24" t="e">
            <v>#REF!</v>
          </cell>
          <cell r="K24" t="e">
            <v>#REF!</v>
          </cell>
          <cell r="L24" t="e">
            <v>#REF!</v>
          </cell>
          <cell r="O24" t="e">
            <v>#REF!</v>
          </cell>
        </row>
        <row r="25">
          <cell r="B25" t="str">
            <v>E022-01-0700/2017</v>
          </cell>
          <cell r="C25" t="str">
            <v>NGURE DENNIS MWAHU</v>
          </cell>
          <cell r="G25">
            <v>6</v>
          </cell>
          <cell r="H25">
            <v>3</v>
          </cell>
          <cell r="I25">
            <v>13</v>
          </cell>
          <cell r="J25">
            <v>21</v>
          </cell>
          <cell r="K25">
            <v>37</v>
          </cell>
          <cell r="L25">
            <v>58</v>
          </cell>
          <cell r="O25" t="str">
            <v>C</v>
          </cell>
        </row>
        <row r="26">
          <cell r="B26" t="str">
            <v>E022-01-0701/2017</v>
          </cell>
          <cell r="C26" t="str">
            <v>MWANGI FRANCIS KAHUHO</v>
          </cell>
          <cell r="G26">
            <v>0</v>
          </cell>
          <cell r="H26" t="e">
            <v>#REF!</v>
          </cell>
          <cell r="J26">
            <v>16</v>
          </cell>
          <cell r="K26">
            <v>21</v>
          </cell>
          <cell r="L26">
            <v>37</v>
          </cell>
          <cell r="O26" t="str">
            <v>E</v>
          </cell>
        </row>
        <row r="27">
          <cell r="B27" t="str">
            <v>E022-01-0702/2017</v>
          </cell>
          <cell r="C27" t="str">
            <v>MUNYIRI GEORGE KANGANGI</v>
          </cell>
          <cell r="L27" t="str">
            <v/>
          </cell>
          <cell r="O27" t="str">
            <v/>
          </cell>
        </row>
        <row r="28">
          <cell r="B28" t="str">
            <v>E022-01-0703/2017</v>
          </cell>
          <cell r="C28" t="str">
            <v>GATHUKIA LUKE NJOGU</v>
          </cell>
          <cell r="G28">
            <v>5</v>
          </cell>
          <cell r="H28">
            <v>3</v>
          </cell>
          <cell r="I28">
            <v>14</v>
          </cell>
          <cell r="J28">
            <v>17</v>
          </cell>
          <cell r="K28">
            <v>37</v>
          </cell>
          <cell r="L28">
            <v>54</v>
          </cell>
          <cell r="O28" t="str">
            <v>C</v>
          </cell>
        </row>
        <row r="29">
          <cell r="B29" t="str">
            <v>E022-01-0704/2017</v>
          </cell>
          <cell r="C29" t="str">
            <v>KARIUKI AMOS KIMITI</v>
          </cell>
          <cell r="G29">
            <v>0</v>
          </cell>
          <cell r="H29" t="e">
            <v>#REF!</v>
          </cell>
          <cell r="J29">
            <v>19</v>
          </cell>
          <cell r="K29">
            <v>28</v>
          </cell>
          <cell r="L29">
            <v>47</v>
          </cell>
          <cell r="O29" t="str">
            <v>D</v>
          </cell>
        </row>
        <row r="30">
          <cell r="B30" t="str">
            <v>E022-01-0705/2017</v>
          </cell>
          <cell r="C30" t="str">
            <v>WACHIRA MORRIS MURIITHI</v>
          </cell>
          <cell r="G30">
            <v>6</v>
          </cell>
          <cell r="H30">
            <v>4</v>
          </cell>
          <cell r="I30">
            <v>7</v>
          </cell>
          <cell r="J30">
            <v>18</v>
          </cell>
          <cell r="K30">
            <v>44</v>
          </cell>
          <cell r="L30">
            <v>62</v>
          </cell>
          <cell r="O30" t="str">
            <v>B</v>
          </cell>
        </row>
        <row r="31">
          <cell r="B31" t="str">
            <v>E022-01-0706/2017</v>
          </cell>
          <cell r="C31" t="str">
            <v>KARIUKI MOUREEN NJOKI</v>
          </cell>
          <cell r="G31">
            <v>0</v>
          </cell>
          <cell r="H31" t="e">
            <v>#REF!</v>
          </cell>
          <cell r="J31">
            <v>20</v>
          </cell>
          <cell r="K31">
            <v>40</v>
          </cell>
          <cell r="L31">
            <v>60</v>
          </cell>
          <cell r="O31" t="str">
            <v>B</v>
          </cell>
        </row>
        <row r="32">
          <cell r="B32" t="str">
            <v>E022-01-0707/2017</v>
          </cell>
          <cell r="C32" t="str">
            <v>GITHU SOLOMON MUHUNYO</v>
          </cell>
          <cell r="G32">
            <v>0</v>
          </cell>
          <cell r="H32" t="e">
            <v>#REF!</v>
          </cell>
          <cell r="J32">
            <v>21</v>
          </cell>
          <cell r="K32">
            <v>49</v>
          </cell>
          <cell r="L32">
            <v>70</v>
          </cell>
          <cell r="O32" t="str">
            <v>A</v>
          </cell>
        </row>
        <row r="33">
          <cell r="B33" t="str">
            <v>E022-01-0709/2017</v>
          </cell>
          <cell r="C33" t="str">
            <v>GACHII EPHANTUS KARIUKI</v>
          </cell>
          <cell r="G33">
            <v>5</v>
          </cell>
          <cell r="H33">
            <v>3</v>
          </cell>
          <cell r="I33">
            <v>14</v>
          </cell>
          <cell r="J33">
            <v>20</v>
          </cell>
          <cell r="K33">
            <v>28</v>
          </cell>
          <cell r="L33">
            <v>48</v>
          </cell>
          <cell r="O33" t="str">
            <v>D</v>
          </cell>
        </row>
        <row r="34">
          <cell r="B34" t="str">
            <v>E022-01-0710/2017</v>
          </cell>
          <cell r="C34" t="str">
            <v>RIKA CHARLES KARIBU</v>
          </cell>
          <cell r="G34">
            <v>0</v>
          </cell>
          <cell r="H34" t="e">
            <v>#REF!</v>
          </cell>
          <cell r="I34" t="e">
            <v>#REF!</v>
          </cell>
          <cell r="J34">
            <v>21</v>
          </cell>
          <cell r="K34">
            <v>30</v>
          </cell>
          <cell r="L34">
            <v>51</v>
          </cell>
          <cell r="O34" t="str">
            <v>C</v>
          </cell>
        </row>
        <row r="35">
          <cell r="B35" t="str">
            <v>E022-01-0711/2017</v>
          </cell>
          <cell r="C35" t="str">
            <v>KIGAMBA SIMON MURAYA</v>
          </cell>
          <cell r="G35">
            <v>0</v>
          </cell>
          <cell r="H35" t="e">
            <v>#REF!</v>
          </cell>
          <cell r="J35">
            <v>20</v>
          </cell>
          <cell r="K35">
            <v>38</v>
          </cell>
          <cell r="L35">
            <v>58</v>
          </cell>
          <cell r="O35" t="str">
            <v>C</v>
          </cell>
        </row>
        <row r="36">
          <cell r="B36" t="str">
            <v>E022-01-0712/2017</v>
          </cell>
          <cell r="C36" t="str">
            <v>KARIUKI JACKLINE MUMBI</v>
          </cell>
          <cell r="G36">
            <v>6</v>
          </cell>
          <cell r="H36">
            <v>4</v>
          </cell>
          <cell r="I36" t="e">
            <v>#REF!</v>
          </cell>
          <cell r="J36">
            <v>23</v>
          </cell>
          <cell r="K36">
            <v>45</v>
          </cell>
          <cell r="L36">
            <v>68</v>
          </cell>
          <cell r="O36" t="str">
            <v>B</v>
          </cell>
        </row>
        <row r="37">
          <cell r="B37" t="str">
            <v>E022-01-0713/2017</v>
          </cell>
          <cell r="C37" t="str">
            <v>KAHIGA RIMI LEMMY</v>
          </cell>
          <cell r="G37">
            <v>0</v>
          </cell>
          <cell r="H37" t="e">
            <v>#REF!</v>
          </cell>
          <cell r="I37" t="e">
            <v>#REF!</v>
          </cell>
          <cell r="J37">
            <v>19</v>
          </cell>
          <cell r="K37">
            <v>40</v>
          </cell>
          <cell r="L37">
            <v>59</v>
          </cell>
          <cell r="O37" t="str">
            <v>C</v>
          </cell>
        </row>
        <row r="38">
          <cell r="B38" t="str">
            <v>E022-01-0714/2017</v>
          </cell>
          <cell r="C38" t="str">
            <v>MUNEENI INNOCENT MUIMI</v>
          </cell>
          <cell r="G38">
            <v>6</v>
          </cell>
          <cell r="H38">
            <v>4</v>
          </cell>
          <cell r="I38">
            <v>13</v>
          </cell>
          <cell r="J38">
            <v>21</v>
          </cell>
          <cell r="K38">
            <v>34</v>
          </cell>
          <cell r="L38">
            <v>55</v>
          </cell>
          <cell r="O38" t="str">
            <v>C</v>
          </cell>
        </row>
        <row r="39">
          <cell r="B39" t="str">
            <v>E022-01-0715/2017</v>
          </cell>
          <cell r="C39" t="str">
            <v>MULYUNGI C MWENDWA</v>
          </cell>
          <cell r="G39">
            <v>0</v>
          </cell>
          <cell r="H39" t="e">
            <v>#REF!</v>
          </cell>
          <cell r="I39" t="e">
            <v>#REF!</v>
          </cell>
          <cell r="J39">
            <v>19</v>
          </cell>
          <cell r="K39">
            <v>29</v>
          </cell>
          <cell r="L39">
            <v>48</v>
          </cell>
          <cell r="O39" t="str">
            <v>D</v>
          </cell>
        </row>
        <row r="40">
          <cell r="B40" t="str">
            <v>E022-01-0716/2017</v>
          </cell>
          <cell r="C40" t="str">
            <v>KANGOTI DENIS KARIUKI</v>
          </cell>
          <cell r="G40">
            <v>5</v>
          </cell>
          <cell r="H40">
            <v>4</v>
          </cell>
          <cell r="I40">
            <v>12</v>
          </cell>
          <cell r="J40">
            <v>21</v>
          </cell>
          <cell r="K40">
            <v>39</v>
          </cell>
          <cell r="L40">
            <v>60</v>
          </cell>
          <cell r="O40" t="str">
            <v>B</v>
          </cell>
        </row>
        <row r="41">
          <cell r="B41" t="str">
            <v>E022-01-0717/2017</v>
          </cell>
          <cell r="C41" t="str">
            <v>BRIAN MWIRIGI</v>
          </cell>
          <cell r="G41">
            <v>0</v>
          </cell>
          <cell r="H41" t="e">
            <v>#REF!</v>
          </cell>
          <cell r="I41" t="e">
            <v>#REF!</v>
          </cell>
          <cell r="J41">
            <v>20</v>
          </cell>
          <cell r="K41">
            <v>27</v>
          </cell>
          <cell r="L41">
            <v>47</v>
          </cell>
          <cell r="O41" t="str">
            <v>D</v>
          </cell>
        </row>
        <row r="42">
          <cell r="B42" t="str">
            <v>E022-01-0718/2017</v>
          </cell>
          <cell r="C42" t="str">
            <v>KABURU MURETI JAMES</v>
          </cell>
          <cell r="G42">
            <v>0</v>
          </cell>
          <cell r="H42" t="e">
            <v>#REF!</v>
          </cell>
          <cell r="I42" t="e">
            <v>#REF!</v>
          </cell>
          <cell r="J42">
            <v>22</v>
          </cell>
          <cell r="K42">
            <v>35</v>
          </cell>
          <cell r="L42">
            <v>57</v>
          </cell>
          <cell r="O42" t="str">
            <v>C</v>
          </cell>
        </row>
        <row r="43">
          <cell r="B43" t="str">
            <v>E022-01-0719/2017</v>
          </cell>
          <cell r="C43" t="str">
            <v>MUGUNA TONY</v>
          </cell>
          <cell r="G43">
            <v>6</v>
          </cell>
          <cell r="H43">
            <v>4</v>
          </cell>
          <cell r="I43">
            <v>14</v>
          </cell>
          <cell r="J43">
            <v>21</v>
          </cell>
          <cell r="K43">
            <v>44</v>
          </cell>
          <cell r="L43">
            <v>65</v>
          </cell>
          <cell r="O43" t="str">
            <v>B</v>
          </cell>
        </row>
        <row r="44">
          <cell r="B44" t="str">
            <v>E022-01-0720/2017</v>
          </cell>
          <cell r="C44" t="str">
            <v>IAN W OWOUR</v>
          </cell>
          <cell r="G44">
            <v>6</v>
          </cell>
          <cell r="H44">
            <v>3</v>
          </cell>
          <cell r="I44">
            <v>10</v>
          </cell>
          <cell r="J44">
            <v>15</v>
          </cell>
          <cell r="K44">
            <v>45</v>
          </cell>
          <cell r="L44">
            <v>60</v>
          </cell>
          <cell r="O44" t="str">
            <v>B</v>
          </cell>
        </row>
        <row r="45">
          <cell r="B45" t="str">
            <v>E022-01-0721/2017</v>
          </cell>
          <cell r="C45" t="str">
            <v>MAGAJU BRIAN MURIMI</v>
          </cell>
          <cell r="G45">
            <v>5</v>
          </cell>
          <cell r="H45">
            <v>4</v>
          </cell>
          <cell r="I45">
            <v>13</v>
          </cell>
          <cell r="J45">
            <v>24</v>
          </cell>
          <cell r="K45">
            <v>44</v>
          </cell>
          <cell r="L45">
            <v>68</v>
          </cell>
          <cell r="O45" t="str">
            <v>B</v>
          </cell>
        </row>
        <row r="46">
          <cell r="B46" t="str">
            <v>E022-01-0722/2017</v>
          </cell>
          <cell r="C46" t="str">
            <v>MAWIRA HUMPHREY</v>
          </cell>
          <cell r="G46">
            <v>6</v>
          </cell>
          <cell r="H46">
            <v>3</v>
          </cell>
          <cell r="I46">
            <v>14</v>
          </cell>
          <cell r="J46">
            <v>24</v>
          </cell>
          <cell r="K46">
            <v>46</v>
          </cell>
          <cell r="L46">
            <v>70</v>
          </cell>
          <cell r="O46" t="str">
            <v>A</v>
          </cell>
        </row>
        <row r="47">
          <cell r="B47" t="str">
            <v>E022-01-0723/2017</v>
          </cell>
          <cell r="C47" t="str">
            <v>WERU ISAAC MWANGI</v>
          </cell>
          <cell r="G47">
            <v>5</v>
          </cell>
          <cell r="H47">
            <v>4</v>
          </cell>
          <cell r="I47">
            <v>14</v>
          </cell>
          <cell r="J47">
            <v>22</v>
          </cell>
          <cell r="K47">
            <v>41</v>
          </cell>
          <cell r="L47">
            <v>63</v>
          </cell>
          <cell r="O47" t="str">
            <v>B</v>
          </cell>
        </row>
        <row r="48">
          <cell r="B48" t="str">
            <v>E022-01-0724/2017</v>
          </cell>
          <cell r="C48" t="str">
            <v>KIMANI FAITH WANJIKU</v>
          </cell>
          <cell r="G48">
            <v>0</v>
          </cell>
          <cell r="H48" t="e">
            <v>#REF!</v>
          </cell>
          <cell r="I48" t="e">
            <v>#REF!</v>
          </cell>
          <cell r="J48">
            <v>21</v>
          </cell>
          <cell r="K48">
            <v>46</v>
          </cell>
          <cell r="L48">
            <v>67</v>
          </cell>
          <cell r="O48" t="str">
            <v>B</v>
          </cell>
        </row>
        <row r="49">
          <cell r="B49" t="str">
            <v>E022-01-0725/2017</v>
          </cell>
          <cell r="C49" t="str">
            <v>MURIUKI KELVIN MUGO</v>
          </cell>
          <cell r="G49">
            <v>5</v>
          </cell>
          <cell r="H49">
            <v>4</v>
          </cell>
          <cell r="I49">
            <v>6</v>
          </cell>
          <cell r="J49">
            <v>19</v>
          </cell>
          <cell r="K49">
            <v>42</v>
          </cell>
          <cell r="L49">
            <v>61</v>
          </cell>
          <cell r="O49" t="str">
            <v>B</v>
          </cell>
        </row>
        <row r="50">
          <cell r="B50" t="str">
            <v>E022-01-0726/2017</v>
          </cell>
          <cell r="C50" t="str">
            <v>MWONDI ISAAC VENANT</v>
          </cell>
          <cell r="G50">
            <v>5</v>
          </cell>
          <cell r="H50">
            <v>3</v>
          </cell>
          <cell r="I50">
            <v>11</v>
          </cell>
          <cell r="J50">
            <v>22</v>
          </cell>
          <cell r="K50">
            <v>31</v>
          </cell>
          <cell r="L50">
            <v>53</v>
          </cell>
          <cell r="O50" t="str">
            <v>C</v>
          </cell>
        </row>
        <row r="51">
          <cell r="B51" t="str">
            <v>E022-01-0727/2017</v>
          </cell>
          <cell r="C51" t="str">
            <v>NASIKE  JOANNA  OLUOCH</v>
          </cell>
          <cell r="G51">
            <v>5</v>
          </cell>
          <cell r="H51">
            <v>4</v>
          </cell>
          <cell r="I51">
            <v>13</v>
          </cell>
          <cell r="J51">
            <v>21</v>
          </cell>
          <cell r="K51">
            <v>44</v>
          </cell>
          <cell r="L51">
            <v>65</v>
          </cell>
          <cell r="O51" t="str">
            <v>B</v>
          </cell>
        </row>
        <row r="52">
          <cell r="B52" t="str">
            <v>E022-01-0728/2017</v>
          </cell>
          <cell r="C52" t="str">
            <v>WARAGA G KAMAU</v>
          </cell>
          <cell r="G52">
            <v>0</v>
          </cell>
          <cell r="H52" t="e">
            <v>#REF!</v>
          </cell>
          <cell r="I52" t="e">
            <v>#REF!</v>
          </cell>
          <cell r="J52">
            <v>21</v>
          </cell>
          <cell r="K52">
            <v>36</v>
          </cell>
          <cell r="L52">
            <v>57</v>
          </cell>
          <cell r="O52" t="str">
            <v>C</v>
          </cell>
        </row>
        <row r="53">
          <cell r="B53" t="str">
            <v>E022-01-0729/2017</v>
          </cell>
          <cell r="C53" t="str">
            <v>MUREI ELIAS KIPLAGAT</v>
          </cell>
          <cell r="G53">
            <v>0</v>
          </cell>
          <cell r="H53" t="e">
            <v>#REF!</v>
          </cell>
          <cell r="I53" t="e">
            <v>#REF!</v>
          </cell>
          <cell r="J53">
            <v>18</v>
          </cell>
          <cell r="K53">
            <v>37</v>
          </cell>
          <cell r="L53">
            <v>55</v>
          </cell>
          <cell r="O53" t="str">
            <v>C</v>
          </cell>
        </row>
        <row r="54">
          <cell r="B54" t="str">
            <v>E022-01-0730/2017</v>
          </cell>
          <cell r="C54" t="str">
            <v>MAKUMBA OSCAR MOMANYI</v>
          </cell>
          <cell r="G54">
            <v>6</v>
          </cell>
          <cell r="H54">
            <v>4</v>
          </cell>
          <cell r="I54">
            <v>11</v>
          </cell>
          <cell r="J54">
            <v>20</v>
          </cell>
          <cell r="K54">
            <v>39</v>
          </cell>
          <cell r="L54">
            <v>59</v>
          </cell>
          <cell r="O54" t="str">
            <v>C</v>
          </cell>
        </row>
        <row r="55">
          <cell r="B55" t="str">
            <v>E022-01-0731/2017</v>
          </cell>
          <cell r="C55" t="str">
            <v>WANJALA H MIKE</v>
          </cell>
          <cell r="G55">
            <v>7</v>
          </cell>
          <cell r="H55">
            <v>4</v>
          </cell>
          <cell r="I55">
            <v>10</v>
          </cell>
          <cell r="J55">
            <v>24</v>
          </cell>
          <cell r="K55">
            <v>48</v>
          </cell>
          <cell r="L55">
            <v>72</v>
          </cell>
          <cell r="O55" t="str">
            <v>A</v>
          </cell>
        </row>
        <row r="56">
          <cell r="B56" t="str">
            <v>E022-01-0732/2017</v>
          </cell>
          <cell r="C56" t="str">
            <v>KIPNGENOH KENNEDY BETT</v>
          </cell>
          <cell r="G56">
            <v>5</v>
          </cell>
          <cell r="H56">
            <v>4</v>
          </cell>
          <cell r="I56">
            <v>15</v>
          </cell>
          <cell r="J56">
            <v>17</v>
          </cell>
          <cell r="K56">
            <v>38</v>
          </cell>
          <cell r="L56">
            <v>55</v>
          </cell>
          <cell r="O56" t="str">
            <v>C</v>
          </cell>
        </row>
        <row r="57">
          <cell r="B57" t="str">
            <v>E022-01-0733/2017</v>
          </cell>
          <cell r="C57" t="str">
            <v>KIBET KELVIN</v>
          </cell>
          <cell r="G57">
            <v>6</v>
          </cell>
          <cell r="H57">
            <v>3</v>
          </cell>
          <cell r="I57">
            <v>11</v>
          </cell>
          <cell r="J57">
            <v>20</v>
          </cell>
          <cell r="K57">
            <v>40</v>
          </cell>
          <cell r="L57">
            <v>60</v>
          </cell>
          <cell r="O57" t="str">
            <v>B</v>
          </cell>
        </row>
        <row r="58">
          <cell r="B58" t="str">
            <v>E022-01-0734/2017</v>
          </cell>
          <cell r="C58" t="str">
            <v>NELLY CHEPTOO</v>
          </cell>
          <cell r="G58">
            <v>6</v>
          </cell>
          <cell r="H58">
            <v>3</v>
          </cell>
          <cell r="I58">
            <v>13</v>
          </cell>
          <cell r="J58">
            <v>18</v>
          </cell>
          <cell r="K58">
            <v>42</v>
          </cell>
          <cell r="L58">
            <v>60</v>
          </cell>
          <cell r="O58" t="str">
            <v>B</v>
          </cell>
        </row>
        <row r="59">
          <cell r="B59" t="str">
            <v>E022-01-0735/2017</v>
          </cell>
          <cell r="C59" t="str">
            <v>NZAU AUDREY NZILANI</v>
          </cell>
          <cell r="G59">
            <v>7</v>
          </cell>
          <cell r="H59">
            <v>4</v>
          </cell>
          <cell r="I59">
            <v>13</v>
          </cell>
          <cell r="J59">
            <v>25</v>
          </cell>
          <cell r="K59">
            <v>49</v>
          </cell>
          <cell r="L59">
            <v>74</v>
          </cell>
          <cell r="O59" t="str">
            <v>A</v>
          </cell>
        </row>
        <row r="60">
          <cell r="B60" t="str">
            <v>E022-01-0737/2017</v>
          </cell>
          <cell r="C60" t="str">
            <v>ADEGU GLORIA VUHYA</v>
          </cell>
          <cell r="G60">
            <v>7</v>
          </cell>
          <cell r="H60">
            <v>4</v>
          </cell>
          <cell r="I60">
            <v>14</v>
          </cell>
          <cell r="J60">
            <v>17</v>
          </cell>
          <cell r="K60">
            <v>36</v>
          </cell>
          <cell r="L60">
            <v>53</v>
          </cell>
          <cell r="O60" t="str">
            <v>C</v>
          </cell>
        </row>
        <row r="61">
          <cell r="B61" t="str">
            <v>E022-01-0738/2017</v>
          </cell>
          <cell r="C61" t="str">
            <v>ROBERT KAMAU NJOROGE</v>
          </cell>
          <cell r="G61">
            <v>5</v>
          </cell>
          <cell r="H61">
            <v>3</v>
          </cell>
          <cell r="I61">
            <v>11</v>
          </cell>
          <cell r="J61">
            <v>17</v>
          </cell>
          <cell r="K61">
            <v>24</v>
          </cell>
          <cell r="L61">
            <v>41</v>
          </cell>
          <cell r="O61" t="str">
            <v>D</v>
          </cell>
        </row>
        <row r="62">
          <cell r="B62" t="str">
            <v>E022-01-0739/2017</v>
          </cell>
          <cell r="C62" t="str">
            <v>WANJIRU GIDEON WARUI</v>
          </cell>
          <cell r="G62">
            <v>0</v>
          </cell>
          <cell r="I62" t="e">
            <v>#REF!</v>
          </cell>
          <cell r="J62">
            <v>20</v>
          </cell>
          <cell r="K62">
            <v>38</v>
          </cell>
          <cell r="L62">
            <v>58</v>
          </cell>
          <cell r="O62" t="str">
            <v>C</v>
          </cell>
        </row>
        <row r="63">
          <cell r="B63" t="str">
            <v>E022-01-0740/2017</v>
          </cell>
          <cell r="C63" t="str">
            <v>KARIUKI JOHN WACHIRA</v>
          </cell>
          <cell r="J63">
            <v>19</v>
          </cell>
          <cell r="K63">
            <v>25</v>
          </cell>
          <cell r="L63">
            <v>44</v>
          </cell>
          <cell r="O63" t="str">
            <v>D</v>
          </cell>
        </row>
        <row r="64">
          <cell r="B64" t="str">
            <v>E022-01-0741/2017</v>
          </cell>
          <cell r="C64" t="str">
            <v>KIPKOECH BENEDICT</v>
          </cell>
          <cell r="G64">
            <v>6</v>
          </cell>
          <cell r="H64">
            <v>4</v>
          </cell>
          <cell r="I64">
            <v>11</v>
          </cell>
          <cell r="J64">
            <v>21</v>
          </cell>
          <cell r="K64">
            <v>28</v>
          </cell>
          <cell r="L64">
            <v>68</v>
          </cell>
        </row>
        <row r="65">
          <cell r="B65" t="str">
            <v>E022-01-0742/2017</v>
          </cell>
          <cell r="C65" t="str">
            <v>NJERI SIMON MUIGAI</v>
          </cell>
          <cell r="G65">
            <v>5</v>
          </cell>
          <cell r="H65">
            <v>4</v>
          </cell>
          <cell r="I65">
            <v>12</v>
          </cell>
          <cell r="J65">
            <v>21</v>
          </cell>
          <cell r="K65">
            <v>34</v>
          </cell>
          <cell r="L65">
            <v>55</v>
          </cell>
          <cell r="O65" t="str">
            <v>C</v>
          </cell>
        </row>
        <row r="66">
          <cell r="B66" t="str">
            <v>E022-01-0743/2017</v>
          </cell>
          <cell r="C66" t="str">
            <v>KIMUTAI EVANS</v>
          </cell>
          <cell r="G66">
            <v>6</v>
          </cell>
          <cell r="H66">
            <v>3</v>
          </cell>
          <cell r="I66">
            <v>12</v>
          </cell>
          <cell r="J66">
            <v>19</v>
          </cell>
          <cell r="K66">
            <v>36</v>
          </cell>
          <cell r="L66">
            <v>55</v>
          </cell>
          <cell r="O66" t="str">
            <v>C</v>
          </cell>
        </row>
        <row r="67">
          <cell r="B67" t="str">
            <v>E022-01-0744/2017</v>
          </cell>
          <cell r="C67" t="str">
            <v>KIPNGENO FELIX</v>
          </cell>
          <cell r="G67">
            <v>7</v>
          </cell>
          <cell r="H67">
            <v>4</v>
          </cell>
          <cell r="I67">
            <v>13</v>
          </cell>
          <cell r="J67">
            <v>20</v>
          </cell>
          <cell r="K67">
            <v>43</v>
          </cell>
          <cell r="L67">
            <v>63</v>
          </cell>
          <cell r="O67" t="str">
            <v>B</v>
          </cell>
        </row>
        <row r="68">
          <cell r="B68" t="str">
            <v>E022-01-0745/2017</v>
          </cell>
          <cell r="C68" t="str">
            <v>CHEPNGETICH MERCY</v>
          </cell>
          <cell r="G68">
            <v>7</v>
          </cell>
          <cell r="H68">
            <v>3</v>
          </cell>
          <cell r="I68">
            <v>12</v>
          </cell>
          <cell r="J68">
            <v>21</v>
          </cell>
          <cell r="K68">
            <v>43</v>
          </cell>
          <cell r="L68">
            <v>64</v>
          </cell>
          <cell r="O68" t="str">
            <v>B</v>
          </cell>
        </row>
        <row r="69">
          <cell r="B69" t="str">
            <v>E022-01-0746/2017</v>
          </cell>
          <cell r="C69" t="str">
            <v>MWANGI M WACHIRA</v>
          </cell>
          <cell r="G69">
            <v>6</v>
          </cell>
          <cell r="H69">
            <v>4</v>
          </cell>
          <cell r="I69">
            <v>9</v>
          </cell>
          <cell r="J69">
            <v>19</v>
          </cell>
          <cell r="K69">
            <v>47</v>
          </cell>
          <cell r="L69">
            <v>66</v>
          </cell>
          <cell r="O69" t="str">
            <v>B</v>
          </cell>
        </row>
        <row r="70">
          <cell r="B70" t="str">
            <v>E022-01-0747/2017</v>
          </cell>
          <cell r="C70" t="str">
            <v>ONYUNA AGGREY OMONDI</v>
          </cell>
          <cell r="G70">
            <v>0</v>
          </cell>
          <cell r="H70" t="e">
            <v>#REF!</v>
          </cell>
          <cell r="J70">
            <v>15</v>
          </cell>
          <cell r="K70">
            <v>19</v>
          </cell>
          <cell r="L70">
            <v>34</v>
          </cell>
          <cell r="O70" t="str">
            <v>E</v>
          </cell>
        </row>
        <row r="71">
          <cell r="B71" t="str">
            <v>E022-01-0748/2017</v>
          </cell>
          <cell r="C71" t="str">
            <v>SIMIYU M MICAH</v>
          </cell>
          <cell r="G71">
            <v>7</v>
          </cell>
          <cell r="H71">
            <v>3</v>
          </cell>
          <cell r="I71">
            <v>11</v>
          </cell>
          <cell r="J71">
            <v>22</v>
          </cell>
          <cell r="K71">
            <v>44</v>
          </cell>
          <cell r="L71">
            <v>66</v>
          </cell>
          <cell r="O71" t="str">
            <v>B</v>
          </cell>
        </row>
        <row r="72">
          <cell r="B72" t="str">
            <v>E022-01-0749/2017</v>
          </cell>
          <cell r="C72" t="str">
            <v>NAFULA FAITH</v>
          </cell>
          <cell r="G72">
            <v>6</v>
          </cell>
          <cell r="H72">
            <v>4</v>
          </cell>
          <cell r="I72">
            <v>13</v>
          </cell>
          <cell r="J72">
            <v>17</v>
          </cell>
          <cell r="K72">
            <v>40</v>
          </cell>
          <cell r="L72">
            <v>57</v>
          </cell>
          <cell r="O72" t="str">
            <v>C</v>
          </cell>
        </row>
        <row r="73">
          <cell r="B73" t="str">
            <v>E022-01-0750/2017</v>
          </cell>
          <cell r="C73" t="str">
            <v>LELAN KIPLIMO SAMMY</v>
          </cell>
          <cell r="G73">
            <v>0</v>
          </cell>
          <cell r="H73" t="e">
            <v>#REF!</v>
          </cell>
          <cell r="I73" t="e">
            <v>#REF!</v>
          </cell>
          <cell r="J73">
            <v>16</v>
          </cell>
          <cell r="K73">
            <v>29</v>
          </cell>
          <cell r="L73">
            <v>45</v>
          </cell>
          <cell r="O73" t="str">
            <v>D</v>
          </cell>
        </row>
        <row r="74">
          <cell r="B74" t="str">
            <v>E022-01-0751/2017</v>
          </cell>
          <cell r="C74" t="str">
            <v>NJUGUNA MARK MAINA</v>
          </cell>
          <cell r="G74">
            <v>7</v>
          </cell>
          <cell r="H74">
            <v>3</v>
          </cell>
          <cell r="I74">
            <v>9</v>
          </cell>
          <cell r="J74">
            <v>14</v>
          </cell>
          <cell r="K74">
            <v>9</v>
          </cell>
          <cell r="L74">
            <v>23</v>
          </cell>
          <cell r="O74" t="str">
            <v>B</v>
          </cell>
        </row>
        <row r="75">
          <cell r="B75" t="str">
            <v>E022-01-0752/2017</v>
          </cell>
          <cell r="C75" t="str">
            <v>MOBAGI MORAA LORNA</v>
          </cell>
          <cell r="G75">
            <v>7</v>
          </cell>
          <cell r="H75">
            <v>4</v>
          </cell>
          <cell r="I75">
            <v>8</v>
          </cell>
          <cell r="J75">
            <v>19</v>
          </cell>
          <cell r="K75">
            <v>43</v>
          </cell>
          <cell r="L75">
            <v>62</v>
          </cell>
          <cell r="O75" t="str">
            <v>B</v>
          </cell>
        </row>
        <row r="76">
          <cell r="B76" t="str">
            <v>E022-01-0753/2017</v>
          </cell>
          <cell r="C76" t="str">
            <v>OMONDI ROWLAND ODUOR</v>
          </cell>
          <cell r="G76">
            <v>7</v>
          </cell>
          <cell r="H76">
            <v>3</v>
          </cell>
          <cell r="I76">
            <v>8</v>
          </cell>
          <cell r="J76">
            <v>19</v>
          </cell>
          <cell r="K76">
            <v>21</v>
          </cell>
          <cell r="L76">
            <v>40</v>
          </cell>
          <cell r="O76" t="str">
            <v>D</v>
          </cell>
        </row>
        <row r="77">
          <cell r="B77" t="str">
            <v>E022-01-0754/2017</v>
          </cell>
          <cell r="C77" t="str">
            <v>OCHIENG VINCENT OUMA</v>
          </cell>
          <cell r="G77">
            <v>5</v>
          </cell>
          <cell r="H77">
            <v>4</v>
          </cell>
          <cell r="I77">
            <v>14</v>
          </cell>
          <cell r="J77">
            <v>22</v>
          </cell>
          <cell r="K77">
            <v>35</v>
          </cell>
          <cell r="L77">
            <v>57</v>
          </cell>
          <cell r="O77" t="str">
            <v>C</v>
          </cell>
        </row>
        <row r="78">
          <cell r="B78" t="str">
            <v>E022-01-0896/2017</v>
          </cell>
          <cell r="C78" t="str">
            <v>NYANUMBA Bogonko Daniel</v>
          </cell>
          <cell r="G78">
            <v>7</v>
          </cell>
          <cell r="H78">
            <v>3</v>
          </cell>
          <cell r="I78">
            <v>12</v>
          </cell>
          <cell r="J78">
            <v>19</v>
          </cell>
          <cell r="K78">
            <v>33</v>
          </cell>
          <cell r="L78">
            <v>52</v>
          </cell>
          <cell r="O78" t="str">
            <v>C</v>
          </cell>
        </row>
        <row r="79">
          <cell r="B79" t="str">
            <v>E022-01-0956/2017</v>
          </cell>
          <cell r="C79" t="str">
            <v>OMONDI Jeremy Ochieng</v>
          </cell>
          <cell r="G79">
            <v>0</v>
          </cell>
          <cell r="I79" t="e">
            <v>#REF!</v>
          </cell>
          <cell r="J79">
            <v>16</v>
          </cell>
          <cell r="K79">
            <v>14</v>
          </cell>
          <cell r="L79">
            <v>30</v>
          </cell>
          <cell r="O79" t="str">
            <v>E</v>
          </cell>
        </row>
        <row r="80">
          <cell r="B80" t="str">
            <v>E022-01-1040/2017</v>
          </cell>
          <cell r="C80" t="str">
            <v>MUHIA Christine Wanjiru</v>
          </cell>
          <cell r="G80">
            <v>5</v>
          </cell>
          <cell r="H80">
            <v>3</v>
          </cell>
          <cell r="I80">
            <v>12</v>
          </cell>
          <cell r="J80">
            <v>21</v>
          </cell>
          <cell r="K80">
            <v>43</v>
          </cell>
          <cell r="L80">
            <v>64</v>
          </cell>
          <cell r="O80" t="str">
            <v>B</v>
          </cell>
        </row>
        <row r="81">
          <cell r="B81" t="str">
            <v>E022-01-1336/2017</v>
          </cell>
          <cell r="C81" t="str">
            <v>KABUE Brian Ngaruiya</v>
          </cell>
          <cell r="G81">
            <v>7</v>
          </cell>
          <cell r="H81">
            <v>4</v>
          </cell>
          <cell r="I81">
            <v>13</v>
          </cell>
          <cell r="J81">
            <v>22</v>
          </cell>
          <cell r="K81">
            <v>39</v>
          </cell>
          <cell r="L81">
            <v>61</v>
          </cell>
          <cell r="O81" t="str">
            <v>B</v>
          </cell>
        </row>
        <row r="82">
          <cell r="B82" t="str">
            <v>E022-01-1510/2017</v>
          </cell>
          <cell r="C82" t="str">
            <v>WANYOIKE Stephen Maina</v>
          </cell>
          <cell r="G82">
            <v>0</v>
          </cell>
          <cell r="H82" t="e">
            <v>#REF!</v>
          </cell>
          <cell r="I82" t="e">
            <v>#REF!</v>
          </cell>
          <cell r="J82">
            <v>22</v>
          </cell>
          <cell r="K82">
            <v>38</v>
          </cell>
          <cell r="L82">
            <v>60</v>
          </cell>
        </row>
        <row r="83">
          <cell r="B83" t="str">
            <v>E022-01-1511/2017</v>
          </cell>
          <cell r="C83" t="str">
            <v>METHU David Njoroge</v>
          </cell>
        </row>
        <row r="84">
          <cell r="B84" t="str">
            <v>E022-01-1517/2017</v>
          </cell>
          <cell r="C84" t="str">
            <v>MATHENGE Kennedy Karingith</v>
          </cell>
          <cell r="G84">
            <v>0</v>
          </cell>
        </row>
        <row r="85">
          <cell r="B85" t="str">
            <v>E022-01-1538/2017</v>
          </cell>
          <cell r="C85" t="str">
            <v>WILFRED Roy Obimbo</v>
          </cell>
          <cell r="J85">
            <v>20</v>
          </cell>
          <cell r="K85">
            <v>23</v>
          </cell>
          <cell r="L85">
            <v>43</v>
          </cell>
          <cell r="O85" t="str">
            <v>D</v>
          </cell>
        </row>
        <row r="86">
          <cell r="B86" t="str">
            <v>E022-01-1540/2017</v>
          </cell>
          <cell r="C86" t="str">
            <v>MUTETE Amos Mosoito</v>
          </cell>
          <cell r="G86">
            <v>0</v>
          </cell>
          <cell r="H86" t="e">
            <v>#REF!</v>
          </cell>
          <cell r="I86" t="e">
            <v>#REF!</v>
          </cell>
          <cell r="J86">
            <v>22</v>
          </cell>
          <cell r="K86">
            <v>41</v>
          </cell>
          <cell r="L86">
            <v>63</v>
          </cell>
          <cell r="O86" t="str">
            <v>B</v>
          </cell>
        </row>
        <row r="87">
          <cell r="B87" t="str">
            <v>E022-01-1542/2017</v>
          </cell>
          <cell r="C87" t="str">
            <v>EDWIN KAMAU MUTHIKE</v>
          </cell>
          <cell r="O87" t="str">
            <v/>
          </cell>
        </row>
        <row r="88">
          <cell r="B88" t="str">
            <v>E022-01-1567/2017</v>
          </cell>
          <cell r="C88" t="str">
            <v>MWANGI Harun Njuguna</v>
          </cell>
          <cell r="G88">
            <v>6</v>
          </cell>
          <cell r="H88">
            <v>3</v>
          </cell>
          <cell r="I88">
            <v>10</v>
          </cell>
          <cell r="J88">
            <v>23</v>
          </cell>
          <cell r="K88">
            <v>40</v>
          </cell>
          <cell r="L88">
            <v>63</v>
          </cell>
          <cell r="O88" t="str">
            <v>B</v>
          </cell>
        </row>
        <row r="89">
          <cell r="B89" t="str">
            <v>E022-01-1594/2017</v>
          </cell>
          <cell r="C89" t="str">
            <v>GITAHI Charles Ndegwa</v>
          </cell>
          <cell r="G89">
            <v>0</v>
          </cell>
          <cell r="H89" t="e">
            <v>#REF!</v>
          </cell>
          <cell r="I89" t="e">
            <v>#REF!</v>
          </cell>
          <cell r="J89">
            <v>23</v>
          </cell>
          <cell r="K89">
            <v>43</v>
          </cell>
          <cell r="L89">
            <v>66</v>
          </cell>
          <cell r="O89" t="str">
            <v>B</v>
          </cell>
        </row>
        <row r="90">
          <cell r="B90" t="str">
            <v>E022-01-1607/2017</v>
          </cell>
          <cell r="C90" t="str">
            <v>GICHARU Moses Mwangi</v>
          </cell>
          <cell r="G90">
            <v>5</v>
          </cell>
          <cell r="H90">
            <v>4</v>
          </cell>
          <cell r="I90">
            <v>10</v>
          </cell>
          <cell r="J90">
            <v>20</v>
          </cell>
          <cell r="K90">
            <v>39</v>
          </cell>
          <cell r="L90">
            <v>59</v>
          </cell>
          <cell r="O90" t="str">
            <v>C</v>
          </cell>
        </row>
        <row r="91">
          <cell r="B91" t="str">
            <v>E022-01-1717/2017</v>
          </cell>
          <cell r="C91" t="str">
            <v>RII Kennedy Gitigi</v>
          </cell>
          <cell r="G91">
            <v>0</v>
          </cell>
          <cell r="H91" t="e">
            <v>#REF!</v>
          </cell>
          <cell r="I91" t="e">
            <v>#REF!</v>
          </cell>
          <cell r="J91">
            <v>20</v>
          </cell>
          <cell r="K91">
            <v>26</v>
          </cell>
          <cell r="L91">
            <v>46</v>
          </cell>
          <cell r="O91" t="str">
            <v>D</v>
          </cell>
        </row>
        <row r="92">
          <cell r="B92" t="str">
            <v>E022-01-1724/2017</v>
          </cell>
          <cell r="C92" t="str">
            <v>MOSES MUIGUA KARIUKI</v>
          </cell>
          <cell r="J92">
            <v>23</v>
          </cell>
          <cell r="K92">
            <v>43</v>
          </cell>
          <cell r="L92">
            <v>66</v>
          </cell>
          <cell r="O92" t="str">
            <v>B</v>
          </cell>
        </row>
        <row r="93">
          <cell r="B93" t="str">
            <v>E022-01-0859/2016</v>
          </cell>
          <cell r="C93" t="str">
            <v>NJUGUNA Faith Muthoni</v>
          </cell>
          <cell r="J93">
            <v>23</v>
          </cell>
          <cell r="K93">
            <v>49</v>
          </cell>
          <cell r="L93">
            <v>72</v>
          </cell>
          <cell r="O93" t="str">
            <v>A</v>
          </cell>
        </row>
        <row r="94">
          <cell r="B94" t="str">
            <v>E022-01-2109/2016</v>
          </cell>
          <cell r="C94" t="str">
            <v>AMOS CHEMWENA</v>
          </cell>
          <cell r="G94">
            <v>6</v>
          </cell>
          <cell r="H94">
            <v>3</v>
          </cell>
          <cell r="I94">
            <v>10</v>
          </cell>
          <cell r="J94">
            <v>18</v>
          </cell>
          <cell r="K94">
            <v>25</v>
          </cell>
          <cell r="L94">
            <v>43</v>
          </cell>
          <cell r="O94" t="str">
            <v>D</v>
          </cell>
        </row>
        <row r="95">
          <cell r="B95" t="str">
            <v>E022-01-2203/2016</v>
          </cell>
          <cell r="C95" t="str">
            <v>RENSON WACHIRA KARANJA</v>
          </cell>
        </row>
        <row r="96">
          <cell r="B96" t="str">
            <v>E022-01-0894/2016</v>
          </cell>
          <cell r="J96">
            <v>17</v>
          </cell>
          <cell r="K96">
            <v>23</v>
          </cell>
          <cell r="L96">
            <v>40</v>
          </cell>
          <cell r="O96" t="str">
            <v>D</v>
          </cell>
        </row>
        <row r="97">
          <cell r="B97" t="str">
            <v>E022-01-1884/2016</v>
          </cell>
          <cell r="J97">
            <v>14</v>
          </cell>
          <cell r="K97">
            <v>19</v>
          </cell>
          <cell r="L97">
            <v>33</v>
          </cell>
          <cell r="O97" t="str">
            <v>E</v>
          </cell>
        </row>
        <row r="98">
          <cell r="B98" t="str">
            <v>E022-01-0797/2014</v>
          </cell>
          <cell r="J98">
            <v>21</v>
          </cell>
          <cell r="K98">
            <v>39</v>
          </cell>
          <cell r="L98">
            <v>60</v>
          </cell>
          <cell r="O98" t="str">
            <v>B</v>
          </cell>
        </row>
        <row r="99">
          <cell r="B99" t="str">
            <v>E022-01-1388/2016</v>
          </cell>
          <cell r="C99" t="str">
            <v>MUCHARI FELIX MWITA</v>
          </cell>
        </row>
        <row r="100">
          <cell r="B100" t="str">
            <v>E022-01-1805/2016</v>
          </cell>
          <cell r="C100" t="str">
            <v>HENRY YIALE SAKAYIAN</v>
          </cell>
        </row>
        <row r="101">
          <cell r="B101" t="str">
            <v>E022-01-1791-2016</v>
          </cell>
          <cell r="C101" t="str">
            <v>KAMAU NDUNGU PAUL</v>
          </cell>
          <cell r="G101">
            <v>7</v>
          </cell>
          <cell r="H101">
            <v>4</v>
          </cell>
          <cell r="I101">
            <v>11</v>
          </cell>
          <cell r="J101">
            <v>20</v>
          </cell>
          <cell r="K101">
            <v>32</v>
          </cell>
          <cell r="L101">
            <v>52</v>
          </cell>
          <cell r="O101" t="str">
            <v>C</v>
          </cell>
        </row>
        <row r="102">
          <cell r="B102" t="str">
            <v>E022-01-2065/2016</v>
          </cell>
          <cell r="C102" t="str">
            <v>SAMUEL MAINA GATHOGO</v>
          </cell>
          <cell r="G102">
            <v>7</v>
          </cell>
          <cell r="H102">
            <v>3</v>
          </cell>
          <cell r="I102">
            <v>10</v>
          </cell>
          <cell r="J102">
            <v>20</v>
          </cell>
          <cell r="K102">
            <v>28</v>
          </cell>
          <cell r="L102">
            <v>48</v>
          </cell>
          <cell r="O102" t="str">
            <v>D</v>
          </cell>
        </row>
      </sheetData>
      <sheetData sheetId="8" refreshError="1">
        <row r="12">
          <cell r="B12" t="str">
            <v>E022-01-0692/2017</v>
          </cell>
          <cell r="C12" t="str">
            <v>NYINGI BRIAN GAKERE</v>
          </cell>
          <cell r="D12">
            <v>3.2</v>
          </cell>
          <cell r="E12">
            <v>4.3</v>
          </cell>
          <cell r="F12">
            <v>12.9</v>
          </cell>
          <cell r="G12">
            <v>20.399999999999999</v>
          </cell>
          <cell r="H12">
            <v>15</v>
          </cell>
          <cell r="I12">
            <v>10</v>
          </cell>
          <cell r="J12">
            <v>10</v>
          </cell>
          <cell r="M12">
            <v>35</v>
          </cell>
          <cell r="N12">
            <v>35</v>
          </cell>
          <cell r="P12">
            <v>55</v>
          </cell>
          <cell r="R12" t="str">
            <v>C</v>
          </cell>
        </row>
        <row r="13">
          <cell r="B13" t="str">
            <v>E022-01-0693/2017</v>
          </cell>
          <cell r="C13" t="str">
            <v>MWANGI JUSTUS NJOGU</v>
          </cell>
          <cell r="D13">
            <v>5.3</v>
          </cell>
          <cell r="E13">
            <v>4.8</v>
          </cell>
          <cell r="F13">
            <v>13.8</v>
          </cell>
          <cell r="G13">
            <v>23.9</v>
          </cell>
          <cell r="H13">
            <v>26</v>
          </cell>
          <cell r="J13">
            <v>10</v>
          </cell>
          <cell r="K13">
            <v>11</v>
          </cell>
          <cell r="M13">
            <v>47</v>
          </cell>
          <cell r="N13">
            <v>47</v>
          </cell>
          <cell r="P13">
            <v>71</v>
          </cell>
          <cell r="R13" t="str">
            <v>A</v>
          </cell>
        </row>
        <row r="14">
          <cell r="B14" t="str">
            <v>E022-01-0694/2017</v>
          </cell>
          <cell r="C14" t="str">
            <v>KIMANI JACKLINE MBUTU</v>
          </cell>
          <cell r="D14">
            <v>2.7</v>
          </cell>
          <cell r="E14">
            <v>4.5</v>
          </cell>
          <cell r="F14">
            <v>13.2</v>
          </cell>
          <cell r="G14">
            <v>20.399999999999999</v>
          </cell>
          <cell r="H14">
            <v>11</v>
          </cell>
          <cell r="J14">
            <v>12</v>
          </cell>
          <cell r="K14">
            <v>9</v>
          </cell>
          <cell r="M14">
            <v>32</v>
          </cell>
          <cell r="N14">
            <v>32</v>
          </cell>
          <cell r="P14">
            <v>52</v>
          </cell>
          <cell r="R14" t="str">
            <v>C</v>
          </cell>
        </row>
        <row r="15">
          <cell r="B15" t="str">
            <v>E022-01-0695/2017</v>
          </cell>
          <cell r="C15" t="str">
            <v>NDUATI DANIEL CHEGE</v>
          </cell>
          <cell r="D15">
            <v>3.8</v>
          </cell>
          <cell r="E15">
            <v>4.5</v>
          </cell>
          <cell r="F15">
            <v>12.6</v>
          </cell>
          <cell r="G15">
            <v>20.9</v>
          </cell>
          <cell r="H15">
            <v>10</v>
          </cell>
          <cell r="J15">
            <v>17</v>
          </cell>
          <cell r="K15">
            <v>14</v>
          </cell>
          <cell r="M15">
            <v>41</v>
          </cell>
          <cell r="N15">
            <v>41</v>
          </cell>
          <cell r="P15">
            <v>62</v>
          </cell>
          <cell r="R15" t="str">
            <v>B</v>
          </cell>
        </row>
        <row r="16">
          <cell r="B16" t="str">
            <v>E022-01-0696/2017</v>
          </cell>
          <cell r="C16" t="str">
            <v>MWANGI NANCY THUGURI</v>
          </cell>
          <cell r="D16">
            <v>5</v>
          </cell>
          <cell r="E16">
            <v>3</v>
          </cell>
          <cell r="F16">
            <v>12.3</v>
          </cell>
          <cell r="G16">
            <v>20.3</v>
          </cell>
          <cell r="H16">
            <v>9</v>
          </cell>
          <cell r="I16">
            <v>18</v>
          </cell>
          <cell r="J16">
            <v>11</v>
          </cell>
          <cell r="M16">
            <v>38</v>
          </cell>
          <cell r="N16">
            <v>38</v>
          </cell>
          <cell r="P16">
            <v>58</v>
          </cell>
          <cell r="R16" t="str">
            <v>C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3.8</v>
          </cell>
          <cell r="E17">
            <v>4.3</v>
          </cell>
          <cell r="F17">
            <v>13.8</v>
          </cell>
          <cell r="G17">
            <v>21.9</v>
          </cell>
          <cell r="H17">
            <v>10</v>
          </cell>
          <cell r="I17">
            <v>14</v>
          </cell>
          <cell r="J17">
            <v>17</v>
          </cell>
          <cell r="M17">
            <v>41</v>
          </cell>
          <cell r="N17">
            <v>41</v>
          </cell>
          <cell r="P17">
            <v>63</v>
          </cell>
          <cell r="R17" t="str">
            <v>B</v>
          </cell>
        </row>
        <row r="18">
          <cell r="B18" t="str">
            <v>E022-01-0698/2017</v>
          </cell>
          <cell r="C18" t="str">
            <v>MURIUKI SIMON MWANGI</v>
          </cell>
          <cell r="D18">
            <v>1.7</v>
          </cell>
          <cell r="E18">
            <v>3.8</v>
          </cell>
          <cell r="F18">
            <v>13.2</v>
          </cell>
          <cell r="G18">
            <v>18.7</v>
          </cell>
          <cell r="H18">
            <v>8</v>
          </cell>
          <cell r="I18">
            <v>7</v>
          </cell>
          <cell r="J18">
            <v>8</v>
          </cell>
          <cell r="M18">
            <v>23</v>
          </cell>
          <cell r="N18">
            <v>23</v>
          </cell>
          <cell r="P18">
            <v>42</v>
          </cell>
          <cell r="R18" t="str">
            <v>D</v>
          </cell>
        </row>
        <row r="19">
          <cell r="B19" t="str">
            <v>E022-01-0699/2017</v>
          </cell>
          <cell r="C19" t="str">
            <v>CANIA EDWIN MUGWERU</v>
          </cell>
          <cell r="D19">
            <v>4.7</v>
          </cell>
          <cell r="E19">
            <v>4.4000000000000004</v>
          </cell>
          <cell r="F19">
            <v>13.5</v>
          </cell>
          <cell r="G19">
            <v>22.6</v>
          </cell>
          <cell r="M19" t="str">
            <v/>
          </cell>
          <cell r="N19" t="str">
            <v>-</v>
          </cell>
          <cell r="P19" t="str">
            <v>22.6C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6.8</v>
          </cell>
          <cell r="E20">
            <v>4</v>
          </cell>
          <cell r="F20">
            <v>12.3</v>
          </cell>
          <cell r="G20">
            <v>23.1</v>
          </cell>
          <cell r="H20">
            <v>26</v>
          </cell>
          <cell r="I20">
            <v>13</v>
          </cell>
          <cell r="J20">
            <v>12</v>
          </cell>
          <cell r="M20">
            <v>51</v>
          </cell>
          <cell r="N20">
            <v>51</v>
          </cell>
          <cell r="P20">
            <v>74</v>
          </cell>
          <cell r="R20" t="str">
            <v>A</v>
          </cell>
        </row>
        <row r="21">
          <cell r="B21" t="str">
            <v>E022-01-0701/2017</v>
          </cell>
          <cell r="C21" t="str">
            <v>MWANGI FRANCIS KAHUHO</v>
          </cell>
          <cell r="D21">
            <v>5.5</v>
          </cell>
          <cell r="E21">
            <v>4.3</v>
          </cell>
          <cell r="F21">
            <v>12.6</v>
          </cell>
          <cell r="G21">
            <v>22.4</v>
          </cell>
          <cell r="H21">
            <v>9</v>
          </cell>
          <cell r="I21">
            <v>12</v>
          </cell>
          <cell r="J21">
            <v>11</v>
          </cell>
          <cell r="M21">
            <v>32</v>
          </cell>
          <cell r="N21">
            <v>32</v>
          </cell>
          <cell r="P21">
            <v>54</v>
          </cell>
          <cell r="R21" t="str">
            <v>C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5.3</v>
          </cell>
          <cell r="E23">
            <v>4.3</v>
          </cell>
          <cell r="F23">
            <v>12.6</v>
          </cell>
          <cell r="G23">
            <v>22.2</v>
          </cell>
          <cell r="H23">
            <v>26</v>
          </cell>
          <cell r="I23">
            <v>10</v>
          </cell>
          <cell r="J23">
            <v>10</v>
          </cell>
          <cell r="M23">
            <v>46</v>
          </cell>
          <cell r="N23">
            <v>46</v>
          </cell>
          <cell r="P23">
            <v>68</v>
          </cell>
          <cell r="R23" t="str">
            <v>B</v>
          </cell>
        </row>
        <row r="24">
          <cell r="B24" t="str">
            <v>E022-01-0704/2017</v>
          </cell>
          <cell r="C24" t="str">
            <v>KARIUKI AMOS KIMITI</v>
          </cell>
          <cell r="D24">
            <v>4.3</v>
          </cell>
          <cell r="E24">
            <v>4.8</v>
          </cell>
          <cell r="F24">
            <v>12.9</v>
          </cell>
          <cell r="G24">
            <v>22</v>
          </cell>
          <cell r="H24">
            <v>6</v>
          </cell>
          <cell r="I24">
            <v>14</v>
          </cell>
          <cell r="J24">
            <v>7</v>
          </cell>
          <cell r="M24">
            <v>27</v>
          </cell>
          <cell r="N24">
            <v>27</v>
          </cell>
          <cell r="P24">
            <v>49</v>
          </cell>
          <cell r="R24" t="str">
            <v>D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4.7</v>
          </cell>
          <cell r="E25">
            <v>4.5</v>
          </cell>
          <cell r="F25">
            <v>12.3</v>
          </cell>
          <cell r="G25">
            <v>21.5</v>
          </cell>
          <cell r="H25">
            <v>13</v>
          </cell>
          <cell r="J25">
            <v>17</v>
          </cell>
          <cell r="K25">
            <v>5</v>
          </cell>
          <cell r="M25">
            <v>35</v>
          </cell>
          <cell r="N25">
            <v>35</v>
          </cell>
          <cell r="P25">
            <v>57</v>
          </cell>
          <cell r="R25" t="str">
            <v>C</v>
          </cell>
        </row>
        <row r="26">
          <cell r="B26" t="str">
            <v>E022-01-0706/2017</v>
          </cell>
          <cell r="C26" t="str">
            <v>KARIUKI MOUREEN NJOKI</v>
          </cell>
          <cell r="D26">
            <v>5.3</v>
          </cell>
          <cell r="E26">
            <v>4.5</v>
          </cell>
          <cell r="F26">
            <v>13.2</v>
          </cell>
          <cell r="G26">
            <v>23</v>
          </cell>
          <cell r="H26">
            <v>27</v>
          </cell>
          <cell r="I26">
            <v>14</v>
          </cell>
          <cell r="J26">
            <v>13</v>
          </cell>
          <cell r="M26">
            <v>54</v>
          </cell>
          <cell r="N26">
            <v>54</v>
          </cell>
          <cell r="P26">
            <v>77</v>
          </cell>
          <cell r="R26" t="str">
            <v>A</v>
          </cell>
        </row>
        <row r="27">
          <cell r="B27" t="str">
            <v>E022-01-0707/2017</v>
          </cell>
          <cell r="C27" t="str">
            <v>GITHU SOLOMON MUHUNYO</v>
          </cell>
          <cell r="D27">
            <v>5</v>
          </cell>
          <cell r="E27">
            <v>4.5</v>
          </cell>
          <cell r="F27">
            <v>12</v>
          </cell>
          <cell r="G27">
            <v>21.5</v>
          </cell>
          <cell r="H27">
            <v>13</v>
          </cell>
          <cell r="J27">
            <v>14</v>
          </cell>
          <cell r="K27">
            <v>6</v>
          </cell>
          <cell r="M27">
            <v>33</v>
          </cell>
          <cell r="N27">
            <v>33</v>
          </cell>
          <cell r="P27">
            <v>55</v>
          </cell>
          <cell r="R27" t="str">
            <v>C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3.3</v>
          </cell>
          <cell r="E28">
            <v>4.3</v>
          </cell>
          <cell r="F28">
            <v>13.2</v>
          </cell>
          <cell r="G28">
            <v>20.8</v>
          </cell>
          <cell r="H28">
            <v>10</v>
          </cell>
          <cell r="I28">
            <v>12</v>
          </cell>
          <cell r="J28">
            <v>9</v>
          </cell>
          <cell r="M28">
            <v>31</v>
          </cell>
          <cell r="N28">
            <v>31</v>
          </cell>
          <cell r="P28">
            <v>52</v>
          </cell>
          <cell r="R28" t="str">
            <v>C</v>
          </cell>
        </row>
        <row r="29">
          <cell r="B29" t="str">
            <v>E022-01-0710/2017</v>
          </cell>
          <cell r="C29" t="str">
            <v>RIKA CHARLES KARIBU</v>
          </cell>
          <cell r="D29">
            <v>3.2</v>
          </cell>
          <cell r="E29">
            <v>3.8</v>
          </cell>
          <cell r="F29">
            <v>6</v>
          </cell>
          <cell r="G29">
            <v>13</v>
          </cell>
          <cell r="H29">
            <v>10</v>
          </cell>
          <cell r="J29">
            <v>11</v>
          </cell>
          <cell r="K29">
            <v>13</v>
          </cell>
          <cell r="M29">
            <v>34</v>
          </cell>
          <cell r="N29">
            <v>34</v>
          </cell>
          <cell r="P29">
            <v>47</v>
          </cell>
          <cell r="R29" t="str">
            <v>D</v>
          </cell>
        </row>
        <row r="30">
          <cell r="B30" t="str">
            <v>E022-01-0711/2017</v>
          </cell>
          <cell r="C30" t="str">
            <v>KIGAMBA SIMON MURAYA</v>
          </cell>
          <cell r="D30">
            <v>4</v>
          </cell>
          <cell r="E30">
            <v>4.4000000000000004</v>
          </cell>
          <cell r="F30">
            <v>13.5</v>
          </cell>
          <cell r="G30">
            <v>21.9</v>
          </cell>
          <cell r="H30">
            <v>16</v>
          </cell>
          <cell r="J30">
            <v>10</v>
          </cell>
          <cell r="K30">
            <v>2</v>
          </cell>
          <cell r="M30">
            <v>28</v>
          </cell>
          <cell r="N30">
            <v>28</v>
          </cell>
          <cell r="P30">
            <v>50</v>
          </cell>
          <cell r="R30" t="str">
            <v>C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4.8</v>
          </cell>
          <cell r="E31">
            <v>4</v>
          </cell>
          <cell r="F31">
            <v>13.8</v>
          </cell>
          <cell r="G31">
            <v>22.6</v>
          </cell>
          <cell r="H31">
            <v>13</v>
          </cell>
          <cell r="I31">
            <v>14</v>
          </cell>
          <cell r="J31">
            <v>10</v>
          </cell>
          <cell r="M31">
            <v>37</v>
          </cell>
          <cell r="N31">
            <v>37</v>
          </cell>
          <cell r="P31">
            <v>60</v>
          </cell>
          <cell r="R31" t="str">
            <v>B</v>
          </cell>
        </row>
        <row r="32">
          <cell r="B32" t="str">
            <v>E022-01-0713/2017</v>
          </cell>
          <cell r="C32" t="str">
            <v>KAHIGA RIMI LEMMY</v>
          </cell>
          <cell r="D32">
            <v>5.7</v>
          </cell>
          <cell r="E32">
            <v>4</v>
          </cell>
          <cell r="F32">
            <v>12.6</v>
          </cell>
          <cell r="G32">
            <v>22.3</v>
          </cell>
          <cell r="H32">
            <v>17</v>
          </cell>
          <cell r="I32">
            <v>14</v>
          </cell>
          <cell r="J32">
            <v>16</v>
          </cell>
          <cell r="M32">
            <v>47</v>
          </cell>
          <cell r="N32">
            <v>47</v>
          </cell>
          <cell r="P32">
            <v>69</v>
          </cell>
          <cell r="R32" t="str">
            <v>B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6.7</v>
          </cell>
          <cell r="E33">
            <v>4.5</v>
          </cell>
          <cell r="F33">
            <v>6</v>
          </cell>
          <cell r="G33">
            <v>17.2</v>
          </cell>
          <cell r="H33">
            <v>13</v>
          </cell>
          <cell r="I33">
            <v>18</v>
          </cell>
          <cell r="J33">
            <v>14</v>
          </cell>
          <cell r="M33">
            <v>45</v>
          </cell>
          <cell r="N33">
            <v>45</v>
          </cell>
          <cell r="P33">
            <v>62</v>
          </cell>
          <cell r="R33" t="str">
            <v>B</v>
          </cell>
        </row>
        <row r="34">
          <cell r="B34" t="str">
            <v>E022-01-0715/2017</v>
          </cell>
          <cell r="C34" t="str">
            <v>MULYUNGI C MWENDWA</v>
          </cell>
          <cell r="D34">
            <v>4.7</v>
          </cell>
          <cell r="E34">
            <v>4.3</v>
          </cell>
          <cell r="F34">
            <v>12.3</v>
          </cell>
          <cell r="G34">
            <v>21.3</v>
          </cell>
          <cell r="H34">
            <v>10</v>
          </cell>
          <cell r="I34">
            <v>8</v>
          </cell>
          <cell r="J34">
            <v>11</v>
          </cell>
          <cell r="M34">
            <v>29</v>
          </cell>
          <cell r="N34">
            <v>29</v>
          </cell>
          <cell r="P34">
            <v>50</v>
          </cell>
          <cell r="R34" t="str">
            <v>C</v>
          </cell>
        </row>
        <row r="35">
          <cell r="B35" t="str">
            <v>E022-01-0716/2017</v>
          </cell>
          <cell r="C35" t="str">
            <v>KANGOTI DENIS KARIUKI</v>
          </cell>
          <cell r="D35">
            <v>7.8</v>
          </cell>
          <cell r="E35">
            <v>4.3</v>
          </cell>
          <cell r="F35">
            <v>13.5</v>
          </cell>
          <cell r="G35">
            <v>25.6</v>
          </cell>
          <cell r="H35">
            <v>28</v>
          </cell>
          <cell r="I35">
            <v>14</v>
          </cell>
          <cell r="J35">
            <v>8</v>
          </cell>
          <cell r="M35">
            <v>50</v>
          </cell>
          <cell r="N35">
            <v>50</v>
          </cell>
          <cell r="P35">
            <v>76</v>
          </cell>
          <cell r="R35" t="str">
            <v>A</v>
          </cell>
        </row>
        <row r="36">
          <cell r="B36" t="str">
            <v>E022-01-0717/2017</v>
          </cell>
          <cell r="C36" t="str">
            <v>BRIAN MWIRIGI</v>
          </cell>
          <cell r="D36">
            <v>4.8</v>
          </cell>
          <cell r="E36">
            <v>4.8</v>
          </cell>
          <cell r="F36">
            <v>12.6</v>
          </cell>
          <cell r="G36">
            <v>22.2</v>
          </cell>
          <cell r="H36">
            <v>17</v>
          </cell>
          <cell r="I36">
            <v>14</v>
          </cell>
          <cell r="J36">
            <v>10</v>
          </cell>
          <cell r="M36">
            <v>41</v>
          </cell>
          <cell r="N36">
            <v>41</v>
          </cell>
          <cell r="P36">
            <v>63</v>
          </cell>
          <cell r="R36" t="str">
            <v>B</v>
          </cell>
        </row>
        <row r="37">
          <cell r="B37" t="str">
            <v>E022-01-0718/2017</v>
          </cell>
          <cell r="C37" t="str">
            <v>KABURU MURETI JAMES</v>
          </cell>
          <cell r="D37">
            <v>3.2</v>
          </cell>
          <cell r="E37">
            <v>4.5</v>
          </cell>
          <cell r="F37">
            <v>13.2</v>
          </cell>
          <cell r="G37">
            <v>20.9</v>
          </cell>
          <cell r="H37">
            <v>12</v>
          </cell>
          <cell r="I37">
            <v>12</v>
          </cell>
          <cell r="J37">
            <v>14</v>
          </cell>
          <cell r="M37">
            <v>38</v>
          </cell>
          <cell r="N37">
            <v>38</v>
          </cell>
          <cell r="P37">
            <v>59</v>
          </cell>
          <cell r="R37" t="str">
            <v>C</v>
          </cell>
        </row>
        <row r="38">
          <cell r="B38" t="str">
            <v>E022-01-0719/2017</v>
          </cell>
          <cell r="C38" t="str">
            <v>MUGUNA TONY</v>
          </cell>
          <cell r="D38">
            <v>7.8</v>
          </cell>
          <cell r="E38">
            <v>4.5</v>
          </cell>
          <cell r="F38">
            <v>12.3</v>
          </cell>
          <cell r="G38">
            <v>24.6</v>
          </cell>
          <cell r="H38">
            <v>19</v>
          </cell>
          <cell r="I38">
            <v>16</v>
          </cell>
          <cell r="J38">
            <v>13</v>
          </cell>
          <cell r="M38">
            <v>48</v>
          </cell>
          <cell r="N38">
            <v>48</v>
          </cell>
          <cell r="P38">
            <v>73</v>
          </cell>
          <cell r="R38" t="str">
            <v>A</v>
          </cell>
        </row>
        <row r="39">
          <cell r="B39" t="str">
            <v>E022-01-0720/2017</v>
          </cell>
          <cell r="C39" t="str">
            <v>IAN W OWOUR</v>
          </cell>
          <cell r="D39">
            <v>5</v>
          </cell>
          <cell r="E39">
            <v>4.3</v>
          </cell>
          <cell r="F39">
            <v>13.5</v>
          </cell>
          <cell r="G39">
            <v>22.8</v>
          </cell>
          <cell r="H39">
            <v>22</v>
          </cell>
          <cell r="I39">
            <v>10</v>
          </cell>
          <cell r="J39">
            <v>8</v>
          </cell>
          <cell r="M39">
            <v>40</v>
          </cell>
          <cell r="N39">
            <v>40</v>
          </cell>
          <cell r="P39">
            <v>63</v>
          </cell>
          <cell r="R39" t="str">
            <v>B</v>
          </cell>
        </row>
        <row r="40">
          <cell r="B40" t="str">
            <v>E022-01-0721/2017</v>
          </cell>
          <cell r="C40" t="str">
            <v>MAGAJU BRIAN MURIMI</v>
          </cell>
          <cell r="D40">
            <v>3.7</v>
          </cell>
          <cell r="E40">
            <v>4.3</v>
          </cell>
          <cell r="F40">
            <v>13.2</v>
          </cell>
          <cell r="G40">
            <v>21.2</v>
          </cell>
          <cell r="H40">
            <v>19</v>
          </cell>
          <cell r="I40">
            <v>4</v>
          </cell>
          <cell r="J40">
            <v>13</v>
          </cell>
          <cell r="M40">
            <v>36</v>
          </cell>
          <cell r="N40">
            <v>36</v>
          </cell>
          <cell r="P40">
            <v>57</v>
          </cell>
          <cell r="R40" t="str">
            <v>C</v>
          </cell>
        </row>
        <row r="41">
          <cell r="B41" t="str">
            <v>E022-01-0722/2017</v>
          </cell>
          <cell r="C41" t="str">
            <v>MAWIRA HUMPHREY</v>
          </cell>
          <cell r="D41">
            <v>4.2</v>
          </cell>
          <cell r="E41">
            <v>3.8</v>
          </cell>
          <cell r="F41">
            <v>12.9</v>
          </cell>
          <cell r="G41">
            <v>20.9</v>
          </cell>
          <cell r="H41">
            <v>11</v>
          </cell>
          <cell r="I41">
            <v>12</v>
          </cell>
          <cell r="J41">
            <v>7</v>
          </cell>
          <cell r="M41">
            <v>30</v>
          </cell>
          <cell r="N41">
            <v>30</v>
          </cell>
          <cell r="P41">
            <v>51</v>
          </cell>
          <cell r="R41" t="str">
            <v>C</v>
          </cell>
        </row>
        <row r="42">
          <cell r="B42" t="str">
            <v>E022-01-0723/2017</v>
          </cell>
          <cell r="C42" t="str">
            <v>WERU ISAAC MWANGI</v>
          </cell>
          <cell r="D42">
            <v>4.5</v>
          </cell>
          <cell r="E42">
            <v>4.4000000000000004</v>
          </cell>
          <cell r="F42">
            <v>12.9</v>
          </cell>
          <cell r="G42">
            <v>21.8</v>
          </cell>
          <cell r="H42">
            <v>14</v>
          </cell>
          <cell r="I42">
            <v>14</v>
          </cell>
          <cell r="J42">
            <v>11</v>
          </cell>
          <cell r="M42">
            <v>39</v>
          </cell>
          <cell r="N42">
            <v>39</v>
          </cell>
          <cell r="P42">
            <v>61</v>
          </cell>
          <cell r="R42" t="str">
            <v>B</v>
          </cell>
        </row>
        <row r="43">
          <cell r="B43" t="str">
            <v>E022-01-0724/2017</v>
          </cell>
          <cell r="C43" t="str">
            <v>KIMANI FAITH WANJIKU</v>
          </cell>
          <cell r="D43">
            <v>8.3000000000000007</v>
          </cell>
          <cell r="E43">
            <v>4</v>
          </cell>
          <cell r="F43">
            <v>12.6</v>
          </cell>
          <cell r="G43">
            <v>24.9</v>
          </cell>
          <cell r="H43">
            <v>22</v>
          </cell>
          <cell r="I43">
            <v>16</v>
          </cell>
          <cell r="J43">
            <v>13</v>
          </cell>
          <cell r="M43">
            <v>51</v>
          </cell>
          <cell r="N43">
            <v>51</v>
          </cell>
          <cell r="P43">
            <v>76</v>
          </cell>
          <cell r="R43" t="str">
            <v>A</v>
          </cell>
        </row>
        <row r="44">
          <cell r="B44" t="str">
            <v>E022-01-0725/2017</v>
          </cell>
          <cell r="C44" t="str">
            <v>MURIUKI KELVIN MUGO</v>
          </cell>
          <cell r="D44">
            <v>4.7</v>
          </cell>
          <cell r="E44">
            <v>4.3</v>
          </cell>
          <cell r="F44">
            <v>12</v>
          </cell>
          <cell r="G44">
            <v>21</v>
          </cell>
          <cell r="H44">
            <v>7</v>
          </cell>
          <cell r="I44">
            <v>14</v>
          </cell>
          <cell r="J44">
            <v>10</v>
          </cell>
          <cell r="M44">
            <v>31</v>
          </cell>
          <cell r="N44">
            <v>31</v>
          </cell>
          <cell r="P44">
            <v>52</v>
          </cell>
          <cell r="R44" t="str">
            <v>C</v>
          </cell>
        </row>
        <row r="45">
          <cell r="B45" t="str">
            <v>E022-01-0726/2017</v>
          </cell>
          <cell r="C45" t="str">
            <v>MWONDI ISAAC VENANT</v>
          </cell>
          <cell r="D45">
            <v>3.5</v>
          </cell>
          <cell r="E45">
            <v>4.3</v>
          </cell>
          <cell r="F45">
            <v>13.8</v>
          </cell>
          <cell r="G45">
            <v>21.6</v>
          </cell>
          <cell r="H45">
            <v>13</v>
          </cell>
          <cell r="I45">
            <v>14</v>
          </cell>
          <cell r="J45">
            <v>11</v>
          </cell>
          <cell r="M45">
            <v>38</v>
          </cell>
          <cell r="N45">
            <v>38</v>
          </cell>
          <cell r="P45">
            <v>60</v>
          </cell>
          <cell r="R45" t="str">
            <v>B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4</v>
          </cell>
          <cell r="E46">
            <v>4.8</v>
          </cell>
          <cell r="F46">
            <v>13.5</v>
          </cell>
          <cell r="G46">
            <v>22.3</v>
          </cell>
          <cell r="H46">
            <v>14</v>
          </cell>
          <cell r="I46">
            <v>13</v>
          </cell>
          <cell r="J46">
            <v>11</v>
          </cell>
          <cell r="M46">
            <v>38</v>
          </cell>
          <cell r="N46">
            <v>38</v>
          </cell>
          <cell r="P46">
            <v>60</v>
          </cell>
          <cell r="R46" t="str">
            <v>B</v>
          </cell>
        </row>
        <row r="47">
          <cell r="B47" t="str">
            <v>E022-01-0728/2017</v>
          </cell>
          <cell r="C47" t="str">
            <v>WARAGA G KAMAU</v>
          </cell>
          <cell r="D47">
            <v>4.2</v>
          </cell>
          <cell r="E47">
            <v>4.5</v>
          </cell>
          <cell r="F47">
            <v>12.9</v>
          </cell>
          <cell r="G47">
            <v>21.6</v>
          </cell>
          <cell r="H47">
            <v>17</v>
          </cell>
          <cell r="I47">
            <v>16</v>
          </cell>
          <cell r="J47">
            <v>10</v>
          </cell>
          <cell r="M47">
            <v>43</v>
          </cell>
          <cell r="N47">
            <v>43</v>
          </cell>
          <cell r="P47">
            <v>65</v>
          </cell>
          <cell r="R47" t="str">
            <v>B</v>
          </cell>
        </row>
        <row r="48">
          <cell r="B48" t="str">
            <v>E022-01-0729/2017</v>
          </cell>
          <cell r="C48" t="str">
            <v>MUREI ELIAS KIPLAGAT</v>
          </cell>
          <cell r="D48">
            <v>5.8</v>
          </cell>
          <cell r="E48">
            <v>4.5</v>
          </cell>
          <cell r="F48">
            <v>12</v>
          </cell>
          <cell r="G48">
            <v>22.3</v>
          </cell>
          <cell r="H48">
            <v>6</v>
          </cell>
          <cell r="I48">
            <v>16</v>
          </cell>
          <cell r="J48">
            <v>10</v>
          </cell>
          <cell r="M48">
            <v>32</v>
          </cell>
          <cell r="N48">
            <v>32</v>
          </cell>
          <cell r="P48">
            <v>54</v>
          </cell>
          <cell r="R48" t="str">
            <v>C</v>
          </cell>
        </row>
        <row r="49">
          <cell r="B49" t="str">
            <v>E022-01-0730/2017</v>
          </cell>
          <cell r="C49" t="str">
            <v>MAKUMBA OSCAR MOMANYI</v>
          </cell>
          <cell r="D49">
            <v>3.5</v>
          </cell>
          <cell r="E49">
            <v>3.8</v>
          </cell>
          <cell r="F49">
            <v>12.6</v>
          </cell>
          <cell r="G49">
            <v>19.899999999999999</v>
          </cell>
          <cell r="H49">
            <v>16</v>
          </cell>
          <cell r="I49">
            <v>14</v>
          </cell>
          <cell r="J49">
            <v>10</v>
          </cell>
          <cell r="M49">
            <v>40</v>
          </cell>
          <cell r="N49">
            <v>40</v>
          </cell>
          <cell r="P49">
            <v>60</v>
          </cell>
          <cell r="R49" t="str">
            <v>B</v>
          </cell>
        </row>
        <row r="50">
          <cell r="B50" t="str">
            <v>E022-01-0731/2017</v>
          </cell>
          <cell r="C50" t="str">
            <v>WANJALA H MIKE</v>
          </cell>
          <cell r="D50">
            <v>6.7</v>
          </cell>
          <cell r="E50">
            <v>4.3</v>
          </cell>
          <cell r="F50">
            <v>12.3</v>
          </cell>
          <cell r="G50">
            <v>23.3</v>
          </cell>
          <cell r="H50">
            <v>28</v>
          </cell>
          <cell r="I50">
            <v>16</v>
          </cell>
          <cell r="J50">
            <v>18</v>
          </cell>
          <cell r="M50">
            <v>62</v>
          </cell>
          <cell r="N50">
            <v>62</v>
          </cell>
          <cell r="P50">
            <v>85</v>
          </cell>
          <cell r="R50" t="str">
            <v>A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5.8</v>
          </cell>
          <cell r="E51">
            <v>3.8</v>
          </cell>
          <cell r="F51">
            <v>12.9</v>
          </cell>
          <cell r="G51">
            <v>22.5</v>
          </cell>
          <cell r="H51">
            <v>12</v>
          </cell>
          <cell r="J51">
            <v>9</v>
          </cell>
          <cell r="K51">
            <v>13</v>
          </cell>
          <cell r="M51">
            <v>34</v>
          </cell>
          <cell r="N51">
            <v>34</v>
          </cell>
          <cell r="P51">
            <v>57</v>
          </cell>
          <cell r="R51" t="str">
            <v>C</v>
          </cell>
        </row>
        <row r="52">
          <cell r="B52" t="str">
            <v>E022-01-0733/2017</v>
          </cell>
          <cell r="C52" t="str">
            <v>KIBET KELVIN</v>
          </cell>
          <cell r="D52">
            <v>5.3</v>
          </cell>
          <cell r="E52">
            <v>4.4000000000000004</v>
          </cell>
          <cell r="F52">
            <v>12.6</v>
          </cell>
          <cell r="G52">
            <v>22.3</v>
          </cell>
          <cell r="H52">
            <v>4</v>
          </cell>
          <cell r="J52">
            <v>13</v>
          </cell>
          <cell r="K52">
            <v>8</v>
          </cell>
          <cell r="M52">
            <v>25</v>
          </cell>
          <cell r="N52">
            <v>25</v>
          </cell>
          <cell r="P52">
            <v>47</v>
          </cell>
          <cell r="R52" t="str">
            <v>D</v>
          </cell>
        </row>
        <row r="53">
          <cell r="B53" t="str">
            <v>E022-01-0734/2017</v>
          </cell>
          <cell r="C53" t="str">
            <v>NELLY CHEPTOO</v>
          </cell>
          <cell r="D53">
            <v>4.8</v>
          </cell>
          <cell r="E53">
            <v>4</v>
          </cell>
          <cell r="F53">
            <v>12.9</v>
          </cell>
          <cell r="G53">
            <v>21.7</v>
          </cell>
          <cell r="H53">
            <v>12</v>
          </cell>
          <cell r="J53">
            <v>7</v>
          </cell>
          <cell r="K53">
            <v>12</v>
          </cell>
          <cell r="M53">
            <v>31</v>
          </cell>
          <cell r="N53">
            <v>31</v>
          </cell>
          <cell r="P53">
            <v>53</v>
          </cell>
          <cell r="R53" t="str">
            <v>C</v>
          </cell>
        </row>
        <row r="54">
          <cell r="B54" t="str">
            <v>E022-01-0735/2017</v>
          </cell>
          <cell r="C54" t="str">
            <v>NZAU AUDREY NZILANI</v>
          </cell>
          <cell r="D54">
            <v>5.5</v>
          </cell>
          <cell r="E54">
            <v>4.3</v>
          </cell>
          <cell r="F54">
            <v>13.2</v>
          </cell>
          <cell r="G54">
            <v>23</v>
          </cell>
          <cell r="H54">
            <v>27</v>
          </cell>
          <cell r="J54">
            <v>11</v>
          </cell>
          <cell r="K54">
            <v>9</v>
          </cell>
          <cell r="M54">
            <v>47</v>
          </cell>
          <cell r="N54">
            <v>47</v>
          </cell>
          <cell r="P54">
            <v>70</v>
          </cell>
          <cell r="R54" t="str">
            <v>A</v>
          </cell>
        </row>
        <row r="55">
          <cell r="B55" t="str">
            <v>E022-01-0737/2017</v>
          </cell>
          <cell r="C55" t="str">
            <v>ADEGU GLORIA VUHYA</v>
          </cell>
          <cell r="D55">
            <v>4.3</v>
          </cell>
          <cell r="E55">
            <v>4</v>
          </cell>
          <cell r="F55">
            <v>13.2</v>
          </cell>
          <cell r="G55">
            <v>21.5</v>
          </cell>
          <cell r="H55">
            <v>9</v>
          </cell>
          <cell r="J55">
            <v>13</v>
          </cell>
          <cell r="K55">
            <v>8</v>
          </cell>
          <cell r="M55">
            <v>30</v>
          </cell>
          <cell r="N55">
            <v>30</v>
          </cell>
          <cell r="P55">
            <v>52</v>
          </cell>
          <cell r="R55" t="str">
            <v>C</v>
          </cell>
        </row>
        <row r="56">
          <cell r="B56" t="str">
            <v>E022-01-0738/2017</v>
          </cell>
          <cell r="C56" t="str">
            <v>ROBERT KAMAU NJOROGE</v>
          </cell>
          <cell r="D56">
            <v>5.3</v>
          </cell>
          <cell r="E56">
            <v>4.3</v>
          </cell>
          <cell r="F56">
            <v>13.2</v>
          </cell>
          <cell r="G56">
            <v>22.8</v>
          </cell>
          <cell r="H56">
            <v>11</v>
          </cell>
          <cell r="I56">
            <v>15</v>
          </cell>
          <cell r="J56">
            <v>13</v>
          </cell>
          <cell r="M56">
            <v>39</v>
          </cell>
          <cell r="N56">
            <v>39</v>
          </cell>
          <cell r="P56">
            <v>62</v>
          </cell>
          <cell r="R56" t="str">
            <v>B</v>
          </cell>
        </row>
        <row r="57">
          <cell r="B57" t="str">
            <v>E022-01-0739/2017</v>
          </cell>
          <cell r="C57" t="str">
            <v>WANJIRU GIDEON WARUI</v>
          </cell>
          <cell r="D57">
            <v>5.7</v>
          </cell>
          <cell r="E57">
            <v>4.8</v>
          </cell>
          <cell r="F57">
            <v>12.6</v>
          </cell>
          <cell r="G57">
            <v>23.1</v>
          </cell>
          <cell r="H57">
            <v>15</v>
          </cell>
          <cell r="J57">
            <v>16</v>
          </cell>
          <cell r="K57">
            <v>6</v>
          </cell>
          <cell r="M57">
            <v>37</v>
          </cell>
          <cell r="N57">
            <v>37</v>
          </cell>
          <cell r="P57">
            <v>60</v>
          </cell>
          <cell r="R57" t="str">
            <v>B</v>
          </cell>
        </row>
        <row r="58">
          <cell r="B58" t="str">
            <v>E022-01-0740/2017</v>
          </cell>
          <cell r="C58" t="str">
            <v>KARIUKI JOHN WACHIRA</v>
          </cell>
          <cell r="D58">
            <v>5.2</v>
          </cell>
          <cell r="E58">
            <v>4.5</v>
          </cell>
          <cell r="F58">
            <v>13.2</v>
          </cell>
          <cell r="G58">
            <v>22.9</v>
          </cell>
          <cell r="H58">
            <v>14</v>
          </cell>
          <cell r="I58">
            <v>12</v>
          </cell>
          <cell r="J58">
            <v>10</v>
          </cell>
          <cell r="M58">
            <v>36</v>
          </cell>
          <cell r="N58">
            <v>36</v>
          </cell>
          <cell r="P58">
            <v>59</v>
          </cell>
          <cell r="R58" t="str">
            <v>C</v>
          </cell>
        </row>
        <row r="59">
          <cell r="B59" t="str">
            <v>E022-01-0741/2017</v>
          </cell>
          <cell r="C59" t="str">
            <v>KIPKOECH BENEDICT</v>
          </cell>
          <cell r="D59">
            <v>3.2</v>
          </cell>
          <cell r="E59">
            <v>4.5</v>
          </cell>
          <cell r="F59">
            <v>13.5</v>
          </cell>
          <cell r="G59">
            <v>21.2</v>
          </cell>
          <cell r="H59">
            <v>5</v>
          </cell>
          <cell r="I59">
            <v>12</v>
          </cell>
          <cell r="J59">
            <v>9</v>
          </cell>
          <cell r="M59">
            <v>26</v>
          </cell>
          <cell r="N59">
            <v>26</v>
          </cell>
          <cell r="P59">
            <v>47</v>
          </cell>
          <cell r="R59" t="str">
            <v>D</v>
          </cell>
        </row>
        <row r="60">
          <cell r="B60" t="str">
            <v>E022-01-0742/2017</v>
          </cell>
          <cell r="C60" t="str">
            <v>NJERI SIMON MUIGAI</v>
          </cell>
          <cell r="D60">
            <v>6</v>
          </cell>
          <cell r="E60">
            <v>3</v>
          </cell>
          <cell r="F60">
            <v>13.5</v>
          </cell>
          <cell r="G60">
            <v>22.5</v>
          </cell>
          <cell r="H60">
            <v>12</v>
          </cell>
          <cell r="J60">
            <v>15</v>
          </cell>
          <cell r="K60">
            <v>10</v>
          </cell>
          <cell r="M60">
            <v>37</v>
          </cell>
          <cell r="N60">
            <v>37</v>
          </cell>
          <cell r="P60">
            <v>60</v>
          </cell>
          <cell r="R60" t="str">
            <v>B</v>
          </cell>
        </row>
        <row r="61">
          <cell r="B61" t="str">
            <v>E022-01-0743/2017</v>
          </cell>
          <cell r="C61" t="str">
            <v>KIMUTAI EVANS</v>
          </cell>
          <cell r="D61">
            <v>7</v>
          </cell>
          <cell r="E61">
            <v>4.3</v>
          </cell>
          <cell r="F61">
            <v>12.9</v>
          </cell>
          <cell r="G61">
            <v>24.2</v>
          </cell>
          <cell r="H61">
            <v>13</v>
          </cell>
          <cell r="I61">
            <v>18</v>
          </cell>
          <cell r="J61">
            <v>8</v>
          </cell>
          <cell r="M61">
            <v>39</v>
          </cell>
          <cell r="N61">
            <v>39</v>
          </cell>
          <cell r="P61">
            <v>63</v>
          </cell>
          <cell r="R61" t="str">
            <v>B</v>
          </cell>
        </row>
        <row r="62">
          <cell r="B62" t="str">
            <v>E022-01-0744/2017</v>
          </cell>
          <cell r="C62" t="str">
            <v>KIPNGENO FELIX</v>
          </cell>
          <cell r="D62">
            <v>5</v>
          </cell>
          <cell r="E62">
            <v>3.8</v>
          </cell>
          <cell r="F62">
            <v>12.6</v>
          </cell>
          <cell r="G62">
            <v>21.4</v>
          </cell>
          <cell r="H62">
            <v>12</v>
          </cell>
          <cell r="J62">
            <v>10</v>
          </cell>
          <cell r="K62">
            <v>14</v>
          </cell>
          <cell r="M62">
            <v>36</v>
          </cell>
          <cell r="N62">
            <v>36</v>
          </cell>
          <cell r="P62">
            <v>57</v>
          </cell>
          <cell r="R62" t="str">
            <v>C</v>
          </cell>
        </row>
        <row r="63">
          <cell r="B63" t="str">
            <v>E022-01-0745/2017</v>
          </cell>
          <cell r="C63" t="str">
            <v>CHEPNGETICH MERCY</v>
          </cell>
          <cell r="D63">
            <v>5.7</v>
          </cell>
          <cell r="E63">
            <v>4.4000000000000004</v>
          </cell>
          <cell r="F63">
            <v>13.8</v>
          </cell>
          <cell r="G63">
            <v>23.9</v>
          </cell>
          <cell r="H63">
            <v>11</v>
          </cell>
          <cell r="I63">
            <v>18</v>
          </cell>
          <cell r="J63">
            <v>16</v>
          </cell>
          <cell r="M63">
            <v>45</v>
          </cell>
          <cell r="N63">
            <v>45</v>
          </cell>
          <cell r="P63">
            <v>69</v>
          </cell>
          <cell r="R63" t="str">
            <v>B</v>
          </cell>
        </row>
        <row r="64">
          <cell r="B64" t="str">
            <v>E022-01-0746/2017</v>
          </cell>
          <cell r="C64" t="str">
            <v>MWANGI M WACHIRA</v>
          </cell>
          <cell r="D64">
            <v>6.3</v>
          </cell>
          <cell r="E64">
            <v>4</v>
          </cell>
          <cell r="F64">
            <v>12.6</v>
          </cell>
          <cell r="G64">
            <v>22.9</v>
          </cell>
          <cell r="H64">
            <v>13</v>
          </cell>
          <cell r="I64">
            <v>16</v>
          </cell>
          <cell r="J64">
            <v>14</v>
          </cell>
          <cell r="M64">
            <v>43</v>
          </cell>
          <cell r="N64">
            <v>43</v>
          </cell>
          <cell r="P64">
            <v>66</v>
          </cell>
          <cell r="R64" t="str">
            <v>B</v>
          </cell>
        </row>
        <row r="65">
          <cell r="B65" t="str">
            <v>E022-01-0747/2017</v>
          </cell>
          <cell r="C65" t="str">
            <v>ONYUNA AGGREY OMONDI</v>
          </cell>
          <cell r="D65">
            <v>6.3</v>
          </cell>
          <cell r="E65">
            <v>4.5</v>
          </cell>
          <cell r="F65">
            <v>13.2</v>
          </cell>
          <cell r="G65">
            <v>24</v>
          </cell>
          <cell r="H65">
            <v>24</v>
          </cell>
          <cell r="I65">
            <v>14</v>
          </cell>
          <cell r="J65">
            <v>11</v>
          </cell>
          <cell r="M65">
            <v>49</v>
          </cell>
          <cell r="N65">
            <v>49</v>
          </cell>
          <cell r="P65">
            <v>73</v>
          </cell>
          <cell r="R65" t="str">
            <v>A</v>
          </cell>
        </row>
        <row r="66">
          <cell r="B66" t="str">
            <v>E022-01-0748/2017</v>
          </cell>
          <cell r="C66" t="str">
            <v>SIMIYU M MICAH</v>
          </cell>
          <cell r="D66">
            <v>5.7</v>
          </cell>
          <cell r="E66">
            <v>4.3</v>
          </cell>
          <cell r="F66">
            <v>12.6</v>
          </cell>
          <cell r="G66">
            <v>22.6</v>
          </cell>
          <cell r="H66">
            <v>13</v>
          </cell>
          <cell r="I66">
            <v>16</v>
          </cell>
          <cell r="J66">
            <v>10</v>
          </cell>
          <cell r="M66">
            <v>39</v>
          </cell>
          <cell r="N66">
            <v>39</v>
          </cell>
          <cell r="P66">
            <v>62</v>
          </cell>
          <cell r="R66" t="str">
            <v>B</v>
          </cell>
        </row>
        <row r="67">
          <cell r="B67" t="str">
            <v>E022-01-0749/2017</v>
          </cell>
          <cell r="C67" t="str">
            <v>NAFULA FAITH</v>
          </cell>
          <cell r="D67">
            <v>6.2</v>
          </cell>
          <cell r="E67">
            <v>4.8</v>
          </cell>
          <cell r="F67">
            <v>13.5</v>
          </cell>
          <cell r="G67">
            <v>24.5</v>
          </cell>
          <cell r="H67">
            <v>14</v>
          </cell>
          <cell r="J67">
            <v>13</v>
          </cell>
          <cell r="K67">
            <v>10</v>
          </cell>
          <cell r="M67">
            <v>37</v>
          </cell>
          <cell r="N67">
            <v>37</v>
          </cell>
          <cell r="P67">
            <v>62</v>
          </cell>
          <cell r="R67" t="str">
            <v>B</v>
          </cell>
        </row>
        <row r="68">
          <cell r="B68" t="str">
            <v>E022-01-0750/2017</v>
          </cell>
          <cell r="C68" t="str">
            <v>LELAN KIPLIMO SAMMY</v>
          </cell>
          <cell r="D68">
            <v>6.2</v>
          </cell>
          <cell r="E68">
            <v>4.5</v>
          </cell>
          <cell r="F68">
            <v>12.9</v>
          </cell>
          <cell r="G68">
            <v>23.6</v>
          </cell>
          <cell r="H68">
            <v>30</v>
          </cell>
          <cell r="J68">
            <v>7</v>
          </cell>
          <cell r="K68">
            <v>12</v>
          </cell>
          <cell r="M68">
            <v>49</v>
          </cell>
          <cell r="N68">
            <v>49</v>
          </cell>
          <cell r="P68">
            <v>73</v>
          </cell>
          <cell r="R68" t="str">
            <v>A</v>
          </cell>
        </row>
        <row r="69">
          <cell r="B69" t="str">
            <v>E022-01-0751/2017</v>
          </cell>
          <cell r="C69" t="str">
            <v>NJUGUNA MARK MAINA</v>
          </cell>
          <cell r="D69">
            <v>4</v>
          </cell>
          <cell r="E69">
            <v>4.5</v>
          </cell>
          <cell r="F69">
            <v>13.2</v>
          </cell>
          <cell r="G69">
            <v>21.7</v>
          </cell>
          <cell r="H69">
            <v>22</v>
          </cell>
          <cell r="J69">
            <v>8</v>
          </cell>
          <cell r="K69">
            <v>8</v>
          </cell>
          <cell r="M69">
            <v>38</v>
          </cell>
          <cell r="N69">
            <v>38</v>
          </cell>
          <cell r="P69">
            <v>60</v>
          </cell>
          <cell r="R69" t="str">
            <v>B</v>
          </cell>
        </row>
        <row r="70">
          <cell r="B70" t="str">
            <v>E022-01-0752/2017</v>
          </cell>
          <cell r="C70" t="str">
            <v>MOBAGI MORAA LORNA</v>
          </cell>
          <cell r="D70">
            <v>4.7</v>
          </cell>
          <cell r="E70">
            <v>4.3</v>
          </cell>
          <cell r="F70">
            <v>12</v>
          </cell>
          <cell r="G70">
            <v>21</v>
          </cell>
          <cell r="H70">
            <v>21</v>
          </cell>
          <cell r="I70">
            <v>12</v>
          </cell>
          <cell r="J70">
            <v>7</v>
          </cell>
          <cell r="M70">
            <v>40</v>
          </cell>
          <cell r="N70">
            <v>40</v>
          </cell>
          <cell r="P70">
            <v>61</v>
          </cell>
          <cell r="R70" t="str">
            <v>B</v>
          </cell>
        </row>
        <row r="71">
          <cell r="B71" t="str">
            <v>E022-01-0753/2017</v>
          </cell>
          <cell r="C71" t="str">
            <v>OMONDI ROWLAND ODUOR</v>
          </cell>
          <cell r="D71">
            <v>5.5</v>
          </cell>
          <cell r="E71">
            <v>4.3</v>
          </cell>
          <cell r="F71">
            <v>12.3</v>
          </cell>
          <cell r="G71">
            <v>22.1</v>
          </cell>
          <cell r="H71">
            <v>6</v>
          </cell>
          <cell r="I71">
            <v>14</v>
          </cell>
          <cell r="J71">
            <v>12</v>
          </cell>
          <cell r="M71">
            <v>32</v>
          </cell>
          <cell r="N71">
            <v>32</v>
          </cell>
          <cell r="P71">
            <v>54</v>
          </cell>
          <cell r="R71" t="str">
            <v>C</v>
          </cell>
        </row>
        <row r="72">
          <cell r="B72" t="str">
            <v>E022-01-0754/2017</v>
          </cell>
          <cell r="C72" t="str">
            <v>OCHIENG VINCENT OUMA</v>
          </cell>
          <cell r="D72">
            <v>5.7</v>
          </cell>
          <cell r="E72">
            <v>3.8</v>
          </cell>
          <cell r="F72">
            <v>12.6</v>
          </cell>
          <cell r="G72">
            <v>22.1</v>
          </cell>
          <cell r="H72">
            <v>11</v>
          </cell>
          <cell r="I72">
            <v>10</v>
          </cell>
          <cell r="J72">
            <v>16</v>
          </cell>
          <cell r="M72">
            <v>37</v>
          </cell>
          <cell r="N72">
            <v>37</v>
          </cell>
          <cell r="P72">
            <v>59</v>
          </cell>
          <cell r="R72" t="str">
            <v>C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5.7</v>
          </cell>
          <cell r="E73">
            <v>4.4000000000000004</v>
          </cell>
          <cell r="F73">
            <v>13.2</v>
          </cell>
          <cell r="G73">
            <v>23.3</v>
          </cell>
          <cell r="H73">
            <v>14</v>
          </cell>
          <cell r="I73">
            <v>16</v>
          </cell>
          <cell r="J73">
            <v>14</v>
          </cell>
          <cell r="M73">
            <v>44</v>
          </cell>
          <cell r="N73">
            <v>44</v>
          </cell>
          <cell r="P73">
            <v>67</v>
          </cell>
          <cell r="R73" t="str">
            <v>B</v>
          </cell>
        </row>
        <row r="74">
          <cell r="B74" t="str">
            <v>E022-01-0956/2017</v>
          </cell>
          <cell r="C74" t="str">
            <v>OMONDI Jeremy Ochieng</v>
          </cell>
          <cell r="D74">
            <v>3.8</v>
          </cell>
          <cell r="E74">
            <v>4</v>
          </cell>
          <cell r="F74">
            <v>12.6</v>
          </cell>
          <cell r="G74">
            <v>20.399999999999999</v>
          </cell>
          <cell r="H74">
            <v>9</v>
          </cell>
          <cell r="I74">
            <v>10</v>
          </cell>
          <cell r="J74">
            <v>9</v>
          </cell>
          <cell r="M74">
            <v>28</v>
          </cell>
          <cell r="N74">
            <v>28</v>
          </cell>
          <cell r="P74">
            <v>48</v>
          </cell>
          <cell r="R74" t="str">
            <v>D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7.7</v>
          </cell>
          <cell r="E75">
            <v>4.3</v>
          </cell>
          <cell r="F75">
            <v>13.8</v>
          </cell>
          <cell r="G75">
            <v>25.8</v>
          </cell>
          <cell r="H75">
            <v>19</v>
          </cell>
          <cell r="J75">
            <v>9</v>
          </cell>
          <cell r="K75">
            <v>13</v>
          </cell>
          <cell r="M75">
            <v>41</v>
          </cell>
          <cell r="N75">
            <v>41</v>
          </cell>
          <cell r="P75">
            <v>67</v>
          </cell>
          <cell r="R75" t="str">
            <v>B</v>
          </cell>
        </row>
        <row r="76">
          <cell r="B76" t="str">
            <v>E022-01-1336/2017</v>
          </cell>
          <cell r="C76" t="str">
            <v>KABUE Brian Ngaruiya</v>
          </cell>
          <cell r="D76">
            <v>3</v>
          </cell>
          <cell r="E76">
            <v>4.8</v>
          </cell>
          <cell r="F76">
            <v>12.6</v>
          </cell>
          <cell r="G76">
            <v>20.399999999999999</v>
          </cell>
          <cell r="H76">
            <v>24</v>
          </cell>
          <cell r="I76">
            <v>16</v>
          </cell>
          <cell r="J76">
            <v>12</v>
          </cell>
          <cell r="M76">
            <v>52</v>
          </cell>
          <cell r="N76">
            <v>52</v>
          </cell>
          <cell r="P76">
            <v>72</v>
          </cell>
          <cell r="R76" t="str">
            <v>A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4.5</v>
          </cell>
          <cell r="E77">
            <v>4.5</v>
          </cell>
          <cell r="F77">
            <v>12.9</v>
          </cell>
          <cell r="G77">
            <v>21.9</v>
          </cell>
          <cell r="H77">
            <v>20</v>
          </cell>
          <cell r="I77">
            <v>12</v>
          </cell>
          <cell r="J77">
            <v>11</v>
          </cell>
          <cell r="M77">
            <v>43</v>
          </cell>
          <cell r="N77">
            <v>43</v>
          </cell>
          <cell r="P77">
            <v>65</v>
          </cell>
          <cell r="R77" t="str">
            <v>B</v>
          </cell>
        </row>
        <row r="78">
          <cell r="B78" t="str">
            <v>E022-01-1511/2017</v>
          </cell>
          <cell r="C78" t="str">
            <v>METHU David Njoroge</v>
          </cell>
          <cell r="D78">
            <v>2.7</v>
          </cell>
          <cell r="E78">
            <v>4.5</v>
          </cell>
          <cell r="F78">
            <v>12.9</v>
          </cell>
          <cell r="G78">
            <v>20.100000000000001</v>
          </cell>
          <cell r="M78" t="str">
            <v/>
          </cell>
          <cell r="N78" t="str">
            <v>-</v>
          </cell>
          <cell r="P78" t="str">
            <v>20.1C</v>
          </cell>
          <cell r="R78" t="str">
            <v>-</v>
          </cell>
        </row>
        <row r="79">
          <cell r="B79" t="str">
            <v>E022-01-1517/2017</v>
          </cell>
          <cell r="C79" t="str">
            <v>MATHENGE Kennedy Karingith</v>
          </cell>
          <cell r="D79" t="str">
            <v/>
          </cell>
          <cell r="E79" t="str">
            <v/>
          </cell>
          <cell r="F79" t="str">
            <v>-</v>
          </cell>
          <cell r="G79" t="str">
            <v>-</v>
          </cell>
          <cell r="M79" t="str">
            <v/>
          </cell>
          <cell r="N79" t="str">
            <v>-</v>
          </cell>
          <cell r="P79" t="str">
            <v>-</v>
          </cell>
          <cell r="R79" t="str">
            <v>-</v>
          </cell>
        </row>
        <row r="80">
          <cell r="B80" t="str">
            <v>E022-01-1538/2017</v>
          </cell>
          <cell r="C80" t="str">
            <v>WILFRED Roy Obimbo</v>
          </cell>
          <cell r="D80">
            <v>3.5</v>
          </cell>
          <cell r="E80">
            <v>4.3</v>
          </cell>
          <cell r="F80">
            <v>13.2</v>
          </cell>
          <cell r="G80">
            <v>21</v>
          </cell>
          <cell r="H80">
            <v>20</v>
          </cell>
          <cell r="I80">
            <v>12</v>
          </cell>
          <cell r="J80">
            <v>12</v>
          </cell>
          <cell r="M80">
            <v>44</v>
          </cell>
          <cell r="N80">
            <v>44</v>
          </cell>
          <cell r="P80">
            <v>65</v>
          </cell>
          <cell r="R80" t="str">
            <v>B</v>
          </cell>
        </row>
        <row r="81">
          <cell r="B81" t="str">
            <v>E022-01-1540/2017</v>
          </cell>
          <cell r="C81" t="str">
            <v>MUTETE Amos Mosoito</v>
          </cell>
          <cell r="D81">
            <v>5.5</v>
          </cell>
          <cell r="E81">
            <v>3.8</v>
          </cell>
          <cell r="F81">
            <v>12.6</v>
          </cell>
          <cell r="G81">
            <v>21.9</v>
          </cell>
          <cell r="H81">
            <v>9</v>
          </cell>
          <cell r="I81">
            <v>10</v>
          </cell>
          <cell r="J81">
            <v>11</v>
          </cell>
          <cell r="M81">
            <v>30</v>
          </cell>
          <cell r="N81">
            <v>30</v>
          </cell>
          <cell r="P81">
            <v>52</v>
          </cell>
          <cell r="R81" t="str">
            <v>C</v>
          </cell>
        </row>
        <row r="82">
          <cell r="B82" t="str">
            <v>E022-01-1542/2017</v>
          </cell>
          <cell r="C82" t="str">
            <v>EDWIN KAMAU MUTHIKE</v>
          </cell>
          <cell r="D82" t="str">
            <v/>
          </cell>
          <cell r="E82" t="str">
            <v/>
          </cell>
          <cell r="F82" t="str">
            <v>-</v>
          </cell>
          <cell r="G82" t="str">
            <v>-</v>
          </cell>
          <cell r="M82" t="str">
            <v/>
          </cell>
          <cell r="N82" t="str">
            <v>-</v>
          </cell>
          <cell r="P82" t="str">
            <v>-</v>
          </cell>
          <cell r="R82" t="str">
            <v>-</v>
          </cell>
        </row>
        <row r="83">
          <cell r="B83" t="str">
            <v>E022-01-1567/2017</v>
          </cell>
          <cell r="C83" t="str">
            <v>MWANGI Harun Njuguna</v>
          </cell>
          <cell r="D83">
            <v>5</v>
          </cell>
          <cell r="E83">
            <v>4</v>
          </cell>
          <cell r="F83">
            <v>12.9</v>
          </cell>
          <cell r="G83">
            <v>21.9</v>
          </cell>
          <cell r="H83">
            <v>7</v>
          </cell>
          <cell r="I83">
            <v>16</v>
          </cell>
          <cell r="J83">
            <v>9</v>
          </cell>
          <cell r="M83">
            <v>32</v>
          </cell>
          <cell r="N83">
            <v>32</v>
          </cell>
          <cell r="P83">
            <v>54</v>
          </cell>
          <cell r="R83" t="str">
            <v>C</v>
          </cell>
        </row>
        <row r="84">
          <cell r="B84" t="str">
            <v>E022-01-1594/2017</v>
          </cell>
          <cell r="C84" t="str">
            <v>GITAHI Charles Ndegwa</v>
          </cell>
          <cell r="D84">
            <v>6.2</v>
          </cell>
          <cell r="E84">
            <v>4.3</v>
          </cell>
          <cell r="F84">
            <v>12.6</v>
          </cell>
          <cell r="G84">
            <v>23.1</v>
          </cell>
          <cell r="H84">
            <v>25</v>
          </cell>
          <cell r="I84">
            <v>14</v>
          </cell>
          <cell r="J84">
            <v>16</v>
          </cell>
          <cell r="M84">
            <v>55</v>
          </cell>
          <cell r="N84">
            <v>55</v>
          </cell>
          <cell r="P84">
            <v>78</v>
          </cell>
          <cell r="R84" t="str">
            <v>A</v>
          </cell>
        </row>
        <row r="85">
          <cell r="B85" t="str">
            <v>E022-01-1607/2017</v>
          </cell>
          <cell r="C85" t="str">
            <v>GICHARU Moses Mwangi</v>
          </cell>
          <cell r="D85">
            <v>5.8</v>
          </cell>
          <cell r="E85">
            <v>4.8</v>
          </cell>
          <cell r="F85">
            <v>13.8</v>
          </cell>
          <cell r="G85">
            <v>24.4</v>
          </cell>
          <cell r="H85">
            <v>14</v>
          </cell>
          <cell r="J85">
            <v>16</v>
          </cell>
          <cell r="K85">
            <v>9</v>
          </cell>
          <cell r="M85">
            <v>39</v>
          </cell>
          <cell r="N85">
            <v>39</v>
          </cell>
          <cell r="P85">
            <v>63</v>
          </cell>
          <cell r="R85" t="str">
            <v>B</v>
          </cell>
        </row>
        <row r="86">
          <cell r="B86" t="str">
            <v>E022-01-1717/2017</v>
          </cell>
          <cell r="C86" t="str">
            <v>RII Kennedy Gitigi</v>
          </cell>
          <cell r="D86">
            <v>3.7</v>
          </cell>
          <cell r="E86">
            <v>4.5</v>
          </cell>
          <cell r="F86">
            <v>13.2</v>
          </cell>
          <cell r="G86">
            <v>21.4</v>
          </cell>
          <cell r="H86">
            <v>1</v>
          </cell>
          <cell r="I86">
            <v>12</v>
          </cell>
          <cell r="J86">
            <v>12</v>
          </cell>
          <cell r="M86">
            <v>25</v>
          </cell>
          <cell r="N86">
            <v>25</v>
          </cell>
          <cell r="P86">
            <v>46</v>
          </cell>
          <cell r="R86" t="str">
            <v>D</v>
          </cell>
        </row>
        <row r="87">
          <cell r="B87" t="str">
            <v>E022-01-1724/2017</v>
          </cell>
          <cell r="C87" t="str">
            <v>MOSES MUIGUA KARIUKI</v>
          </cell>
          <cell r="D87" t="str">
            <v/>
          </cell>
          <cell r="E87">
            <v>4.5</v>
          </cell>
          <cell r="F87">
            <v>13.8</v>
          </cell>
          <cell r="G87">
            <v>18.3</v>
          </cell>
          <cell r="H87">
            <v>12</v>
          </cell>
          <cell r="I87">
            <v>14</v>
          </cell>
          <cell r="J87">
            <v>15</v>
          </cell>
          <cell r="M87">
            <v>41</v>
          </cell>
          <cell r="N87">
            <v>41</v>
          </cell>
          <cell r="P87">
            <v>59</v>
          </cell>
          <cell r="R87" t="str">
            <v>C</v>
          </cell>
        </row>
        <row r="88">
          <cell r="B88" t="str">
            <v>E022-01-0859/2016</v>
          </cell>
          <cell r="C88" t="str">
            <v>NJUGUNA Faith Muthoni</v>
          </cell>
          <cell r="D88">
            <v>4.7</v>
          </cell>
          <cell r="E88">
            <v>4.3</v>
          </cell>
          <cell r="F88">
            <v>12</v>
          </cell>
          <cell r="G88">
            <v>21</v>
          </cell>
          <cell r="H88">
            <v>25</v>
          </cell>
          <cell r="I88">
            <v>14</v>
          </cell>
          <cell r="J88">
            <v>17</v>
          </cell>
          <cell r="M88">
            <v>56</v>
          </cell>
          <cell r="N88">
            <v>56</v>
          </cell>
          <cell r="P88">
            <v>77</v>
          </cell>
          <cell r="R88" t="str">
            <v>A</v>
          </cell>
        </row>
        <row r="89">
          <cell r="B89" t="str">
            <v>E022-01-2109/2016</v>
          </cell>
          <cell r="C89" t="str">
            <v>AMOS CHEMWENA</v>
          </cell>
          <cell r="D89">
            <v>2.7</v>
          </cell>
          <cell r="E89">
            <v>4.3</v>
          </cell>
          <cell r="F89">
            <v>13.5</v>
          </cell>
          <cell r="G89">
            <v>20.5</v>
          </cell>
          <cell r="H89">
            <v>22</v>
          </cell>
          <cell r="I89">
            <v>14</v>
          </cell>
          <cell r="J89">
            <v>6</v>
          </cell>
          <cell r="M89">
            <v>42</v>
          </cell>
          <cell r="N89">
            <v>42</v>
          </cell>
          <cell r="P89">
            <v>63</v>
          </cell>
          <cell r="R89" t="str">
            <v>B</v>
          </cell>
        </row>
        <row r="90">
          <cell r="B90" t="str">
            <v>E022-01-0797/2014</v>
          </cell>
          <cell r="D90">
            <v>3.3</v>
          </cell>
          <cell r="E90">
            <v>3.5</v>
          </cell>
          <cell r="F90">
            <v>12</v>
          </cell>
          <cell r="G90">
            <v>19.5</v>
          </cell>
          <cell r="H90">
            <v>6</v>
          </cell>
          <cell r="I90">
            <v>10</v>
          </cell>
          <cell r="J90">
            <v>9</v>
          </cell>
          <cell r="M90">
            <v>25</v>
          </cell>
          <cell r="N90">
            <v>25</v>
          </cell>
          <cell r="P90">
            <v>45</v>
          </cell>
          <cell r="R90" t="str">
            <v>D</v>
          </cell>
        </row>
        <row r="91">
          <cell r="B91" t="str">
            <v>E022-01-1791/2016</v>
          </cell>
          <cell r="D91" t="e">
            <v>#N/A</v>
          </cell>
          <cell r="E91" t="e">
            <v>#N/A</v>
          </cell>
          <cell r="F91">
            <v>12</v>
          </cell>
          <cell r="G91">
            <v>19.5</v>
          </cell>
          <cell r="H91">
            <v>10</v>
          </cell>
          <cell r="I91">
            <v>12</v>
          </cell>
          <cell r="J91">
            <v>17</v>
          </cell>
          <cell r="M91">
            <v>39</v>
          </cell>
          <cell r="N91">
            <v>39</v>
          </cell>
          <cell r="P91">
            <v>59</v>
          </cell>
          <cell r="R91" t="str">
            <v>C</v>
          </cell>
        </row>
        <row r="92">
          <cell r="B92" t="str">
            <v>E022-01-1884/2016</v>
          </cell>
          <cell r="D92" t="e">
            <v>#N/A</v>
          </cell>
          <cell r="E92" t="e">
            <v>#N/A</v>
          </cell>
          <cell r="F92">
            <v>12</v>
          </cell>
          <cell r="G92">
            <v>19.5</v>
          </cell>
          <cell r="H92">
            <v>8</v>
          </cell>
          <cell r="I92">
            <v>13</v>
          </cell>
          <cell r="J92">
            <v>12</v>
          </cell>
          <cell r="M92">
            <v>33</v>
          </cell>
          <cell r="N92">
            <v>33</v>
          </cell>
          <cell r="P92">
            <v>53</v>
          </cell>
          <cell r="R92" t="str">
            <v>C</v>
          </cell>
        </row>
        <row r="93">
          <cell r="B93" t="str">
            <v>E022-01-2065/2016</v>
          </cell>
          <cell r="D93">
            <v>2.5</v>
          </cell>
          <cell r="E93">
            <v>4.3</v>
          </cell>
          <cell r="F93">
            <v>12</v>
          </cell>
          <cell r="G93">
            <v>19.5</v>
          </cell>
          <cell r="H93">
            <v>14</v>
          </cell>
          <cell r="I93">
            <v>12</v>
          </cell>
          <cell r="J93">
            <v>16</v>
          </cell>
          <cell r="M93">
            <v>42</v>
          </cell>
          <cell r="N93">
            <v>42</v>
          </cell>
          <cell r="P93">
            <v>62</v>
          </cell>
          <cell r="R93" t="str">
            <v>B</v>
          </cell>
        </row>
        <row r="94">
          <cell r="M94" t="str">
            <v xml:space="preserve"> </v>
          </cell>
          <cell r="R94" t="str">
            <v>-</v>
          </cell>
        </row>
        <row r="95">
          <cell r="M95" t="str">
            <v xml:space="preserve"> </v>
          </cell>
        </row>
      </sheetData>
      <sheetData sheetId="9" refreshError="1">
        <row r="12">
          <cell r="B12" t="str">
            <v>E022-01-0692/2017</v>
          </cell>
          <cell r="C12" t="str">
            <v>NYINGI BRIAN GAKERE</v>
          </cell>
          <cell r="D12" t="str">
            <v/>
          </cell>
          <cell r="E12" t="str">
            <v/>
          </cell>
          <cell r="F12" t="str">
            <v>-</v>
          </cell>
          <cell r="G12" t="str">
            <v>-</v>
          </cell>
          <cell r="M12" t="str">
            <v/>
          </cell>
          <cell r="N12" t="str">
            <v>-</v>
          </cell>
          <cell r="P12" t="str">
            <v>-</v>
          </cell>
          <cell r="R12" t="str">
            <v>-</v>
          </cell>
        </row>
        <row r="13">
          <cell r="B13" t="str">
            <v>E022-01-0693/2017</v>
          </cell>
          <cell r="C13" t="str">
            <v>MWANGI JUSTUS NJOGU</v>
          </cell>
          <cell r="D13">
            <v>7.5</v>
          </cell>
          <cell r="E13">
            <v>3.5</v>
          </cell>
          <cell r="F13">
            <v>8.3000000000000007</v>
          </cell>
          <cell r="G13">
            <v>19.3</v>
          </cell>
          <cell r="M13" t="str">
            <v/>
          </cell>
          <cell r="N13" t="str">
            <v>-</v>
          </cell>
          <cell r="P13" t="str">
            <v>19.3C</v>
          </cell>
          <cell r="R13" t="str">
            <v>-</v>
          </cell>
        </row>
        <row r="14">
          <cell r="B14" t="str">
            <v>E022-01-0694/2017</v>
          </cell>
          <cell r="C14" t="str">
            <v>KIMANI JACKLINE MBUTU</v>
          </cell>
          <cell r="D14">
            <v>8</v>
          </cell>
          <cell r="E14">
            <v>4.5</v>
          </cell>
          <cell r="F14">
            <v>8.6999999999999993</v>
          </cell>
          <cell r="G14">
            <v>21.2</v>
          </cell>
          <cell r="I14">
            <v>2</v>
          </cell>
          <cell r="J14">
            <v>7</v>
          </cell>
          <cell r="K14">
            <v>5.5</v>
          </cell>
          <cell r="M14">
            <v>14.5</v>
          </cell>
          <cell r="N14">
            <v>14.5</v>
          </cell>
          <cell r="P14">
            <v>36</v>
          </cell>
          <cell r="R14" t="str">
            <v>FAIL</v>
          </cell>
        </row>
        <row r="15">
          <cell r="B15" t="str">
            <v>E022-01-0695/2017</v>
          </cell>
          <cell r="C15" t="str">
            <v>NDUATI DANIEL CHEGE</v>
          </cell>
          <cell r="D15">
            <v>7.8</v>
          </cell>
          <cell r="E15">
            <v>4.5</v>
          </cell>
          <cell r="F15">
            <v>9.3000000000000007</v>
          </cell>
          <cell r="G15">
            <v>21.6</v>
          </cell>
          <cell r="H15">
            <v>4</v>
          </cell>
          <cell r="J15">
            <v>11</v>
          </cell>
          <cell r="K15">
            <v>3</v>
          </cell>
          <cell r="M15">
            <v>18</v>
          </cell>
          <cell r="N15">
            <v>18</v>
          </cell>
          <cell r="P15">
            <v>40</v>
          </cell>
          <cell r="R15" t="str">
            <v>D</v>
          </cell>
        </row>
        <row r="16">
          <cell r="B16" t="str">
            <v>E022-01-0696/2017</v>
          </cell>
          <cell r="C16" t="str">
            <v>MWANGI NANCY THUGURI</v>
          </cell>
          <cell r="D16">
            <v>7.8</v>
          </cell>
          <cell r="E16">
            <v>5</v>
          </cell>
          <cell r="F16">
            <v>9.6999999999999993</v>
          </cell>
          <cell r="G16">
            <v>22.5</v>
          </cell>
          <cell r="H16">
            <v>5.5</v>
          </cell>
          <cell r="I16">
            <v>6</v>
          </cell>
          <cell r="J16">
            <v>6</v>
          </cell>
          <cell r="M16">
            <v>17.5</v>
          </cell>
          <cell r="N16">
            <v>17.5</v>
          </cell>
          <cell r="P16">
            <v>40</v>
          </cell>
          <cell r="R16" t="str">
            <v>D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7.8</v>
          </cell>
          <cell r="E17">
            <v>3</v>
          </cell>
          <cell r="F17">
            <v>8.6999999999999993</v>
          </cell>
          <cell r="G17">
            <v>19.5</v>
          </cell>
          <cell r="I17">
            <v>6.5</v>
          </cell>
          <cell r="J17">
            <v>10.5</v>
          </cell>
          <cell r="K17">
            <v>7.5</v>
          </cell>
          <cell r="M17">
            <v>24.5</v>
          </cell>
          <cell r="N17">
            <v>24.5</v>
          </cell>
          <cell r="P17">
            <v>44</v>
          </cell>
          <cell r="R17" t="str">
            <v>D</v>
          </cell>
        </row>
        <row r="18">
          <cell r="B18" t="str">
            <v>E022-01-0698/2017</v>
          </cell>
          <cell r="C18" t="str">
            <v>MURIUKI SIMON MWANGI</v>
          </cell>
          <cell r="D18">
            <v>7.5</v>
          </cell>
          <cell r="E18">
            <v>4</v>
          </cell>
          <cell r="F18">
            <v>9.6999999999999993</v>
          </cell>
          <cell r="G18">
            <v>21.2</v>
          </cell>
          <cell r="J18">
            <v>3.5</v>
          </cell>
          <cell r="K18">
            <v>3.5</v>
          </cell>
          <cell r="L18">
            <v>1</v>
          </cell>
          <cell r="M18">
            <v>8</v>
          </cell>
          <cell r="N18">
            <v>8</v>
          </cell>
          <cell r="P18">
            <v>29</v>
          </cell>
          <cell r="R18" t="str">
            <v>FAIL</v>
          </cell>
        </row>
        <row r="19">
          <cell r="B19" t="str">
            <v>E022-01-0699/2017</v>
          </cell>
          <cell r="C19" t="str">
            <v>CANIA EDWIN MUGWERU</v>
          </cell>
          <cell r="D19" t="str">
            <v/>
          </cell>
          <cell r="E19" t="str">
            <v/>
          </cell>
          <cell r="F19" t="str">
            <v>ERROR</v>
          </cell>
          <cell r="G19" t="str">
            <v>CHECK</v>
          </cell>
          <cell r="I19">
            <v>10.5</v>
          </cell>
          <cell r="K19">
            <v>8</v>
          </cell>
          <cell r="L19">
            <v>3</v>
          </cell>
          <cell r="M19">
            <v>21.5</v>
          </cell>
          <cell r="N19">
            <v>21.5</v>
          </cell>
          <cell r="P19" t="str">
            <v>CHECK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8</v>
          </cell>
          <cell r="E20">
            <v>4.5</v>
          </cell>
          <cell r="F20">
            <v>9</v>
          </cell>
          <cell r="G20">
            <v>21.5</v>
          </cell>
          <cell r="I20">
            <v>12.5</v>
          </cell>
          <cell r="J20">
            <v>13</v>
          </cell>
          <cell r="K20">
            <v>10</v>
          </cell>
          <cell r="M20">
            <v>35.5</v>
          </cell>
          <cell r="N20">
            <v>35.5</v>
          </cell>
          <cell r="P20">
            <v>57</v>
          </cell>
          <cell r="R20" t="str">
            <v>C</v>
          </cell>
        </row>
        <row r="21">
          <cell r="B21" t="str">
            <v>E022-01-0701/2017</v>
          </cell>
          <cell r="C21" t="str">
            <v>MWANGI FRANCIS KAHUHO</v>
          </cell>
          <cell r="D21">
            <v>7.5</v>
          </cell>
          <cell r="E21">
            <v>4</v>
          </cell>
          <cell r="F21">
            <v>8.3000000000000007</v>
          </cell>
          <cell r="G21">
            <v>19.8</v>
          </cell>
          <cell r="H21">
            <v>5.5</v>
          </cell>
          <cell r="J21">
            <v>3</v>
          </cell>
          <cell r="L21">
            <v>5.5</v>
          </cell>
          <cell r="M21">
            <v>14</v>
          </cell>
          <cell r="N21">
            <v>14</v>
          </cell>
          <cell r="P21">
            <v>34</v>
          </cell>
          <cell r="R21" t="str">
            <v>FAIL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7.8</v>
          </cell>
          <cell r="E23">
            <v>3.5</v>
          </cell>
          <cell r="F23">
            <v>9.6999999999999993</v>
          </cell>
          <cell r="G23">
            <v>21</v>
          </cell>
          <cell r="H23">
            <v>5.5</v>
          </cell>
          <cell r="J23">
            <v>6.5</v>
          </cell>
          <cell r="K23">
            <v>3</v>
          </cell>
          <cell r="M23">
            <v>15</v>
          </cell>
          <cell r="N23">
            <v>15</v>
          </cell>
          <cell r="P23">
            <v>36</v>
          </cell>
          <cell r="R23" t="str">
            <v>FAIL</v>
          </cell>
        </row>
        <row r="24">
          <cell r="B24" t="str">
            <v>E022-01-0704/2017</v>
          </cell>
          <cell r="C24" t="str">
            <v>KARIUKI AMOS KIMITI</v>
          </cell>
          <cell r="D24">
            <v>7.8</v>
          </cell>
          <cell r="E24">
            <v>4.5</v>
          </cell>
          <cell r="F24">
            <v>9</v>
          </cell>
          <cell r="G24">
            <v>21.3</v>
          </cell>
          <cell r="J24">
            <v>4</v>
          </cell>
          <cell r="K24">
            <v>6.5</v>
          </cell>
          <cell r="L24">
            <v>2.5</v>
          </cell>
          <cell r="M24">
            <v>13</v>
          </cell>
          <cell r="N24">
            <v>13</v>
          </cell>
          <cell r="P24">
            <v>34</v>
          </cell>
          <cell r="R24" t="str">
            <v>FAIL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8.3000000000000007</v>
          </cell>
          <cell r="E25">
            <v>3.5</v>
          </cell>
          <cell r="F25">
            <v>8.3000000000000007</v>
          </cell>
          <cell r="G25">
            <v>20.100000000000001</v>
          </cell>
          <cell r="I25">
            <v>16</v>
          </cell>
          <cell r="J25">
            <v>15</v>
          </cell>
          <cell r="K25">
            <v>13</v>
          </cell>
          <cell r="M25">
            <v>44</v>
          </cell>
          <cell r="N25">
            <v>44</v>
          </cell>
          <cell r="P25">
            <v>64</v>
          </cell>
          <cell r="R25" t="str">
            <v>B</v>
          </cell>
        </row>
        <row r="26">
          <cell r="B26" t="str">
            <v>E022-01-0706/2017</v>
          </cell>
          <cell r="C26" t="str">
            <v>KARIUKI MOUREEN NJOKI</v>
          </cell>
          <cell r="D26">
            <v>7.5</v>
          </cell>
          <cell r="E26">
            <v>4.5</v>
          </cell>
          <cell r="F26">
            <v>9.1</v>
          </cell>
          <cell r="G26">
            <v>21.1</v>
          </cell>
          <cell r="J26">
            <v>17.5</v>
          </cell>
          <cell r="K26">
            <v>10</v>
          </cell>
          <cell r="L26">
            <v>5.5</v>
          </cell>
          <cell r="M26">
            <v>33</v>
          </cell>
          <cell r="N26">
            <v>33</v>
          </cell>
          <cell r="P26">
            <v>54</v>
          </cell>
          <cell r="R26" t="str">
            <v>C</v>
          </cell>
        </row>
        <row r="27">
          <cell r="B27" t="str">
            <v>E022-01-0707/2017</v>
          </cell>
          <cell r="C27" t="str">
            <v>GITHU SOLOMON MUHUNYO</v>
          </cell>
          <cell r="D27">
            <v>7.8</v>
          </cell>
          <cell r="E27">
            <v>4.5</v>
          </cell>
          <cell r="F27">
            <v>9.6999999999999993</v>
          </cell>
          <cell r="G27">
            <v>22</v>
          </cell>
          <cell r="H27">
            <v>5</v>
          </cell>
          <cell r="J27">
            <v>7.5</v>
          </cell>
          <cell r="L27">
            <v>6</v>
          </cell>
          <cell r="M27">
            <v>18.5</v>
          </cell>
          <cell r="N27">
            <v>18.5</v>
          </cell>
          <cell r="P27">
            <v>41</v>
          </cell>
          <cell r="R27" t="str">
            <v>D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7.5</v>
          </cell>
          <cell r="E28">
            <v>4</v>
          </cell>
          <cell r="F28">
            <v>9</v>
          </cell>
          <cell r="G28">
            <v>20.5</v>
          </cell>
          <cell r="H28">
            <v>1</v>
          </cell>
          <cell r="I28">
            <v>2</v>
          </cell>
          <cell r="J28">
            <v>6.5</v>
          </cell>
          <cell r="M28">
            <v>9.5</v>
          </cell>
          <cell r="N28">
            <v>9.5</v>
          </cell>
          <cell r="P28">
            <v>30</v>
          </cell>
          <cell r="R28" t="str">
            <v>FAIL</v>
          </cell>
        </row>
        <row r="29">
          <cell r="B29" t="str">
            <v>E022-01-0710/2017</v>
          </cell>
          <cell r="C29" t="str">
            <v>RIKA CHARLES KARIBU</v>
          </cell>
          <cell r="D29">
            <v>7.5</v>
          </cell>
          <cell r="E29">
            <v>4</v>
          </cell>
          <cell r="F29">
            <v>8</v>
          </cell>
          <cell r="G29">
            <v>19.5</v>
          </cell>
          <cell r="H29">
            <v>1</v>
          </cell>
          <cell r="J29">
            <v>6.5</v>
          </cell>
          <cell r="K29">
            <v>2</v>
          </cell>
          <cell r="M29">
            <v>9.5</v>
          </cell>
          <cell r="N29">
            <v>9.5</v>
          </cell>
          <cell r="P29">
            <v>29</v>
          </cell>
          <cell r="R29" t="str">
            <v>FAIL</v>
          </cell>
        </row>
        <row r="30">
          <cell r="B30" t="str">
            <v>E022-01-0711/2017</v>
          </cell>
          <cell r="C30" t="str">
            <v>KIGAMBA SIMON MURAYA</v>
          </cell>
          <cell r="D30">
            <v>7.5</v>
          </cell>
          <cell r="E30">
            <v>3</v>
          </cell>
          <cell r="F30">
            <v>9.6999999999999993</v>
          </cell>
          <cell r="G30">
            <v>20.2</v>
          </cell>
          <cell r="H30">
            <v>4</v>
          </cell>
          <cell r="I30">
            <v>12</v>
          </cell>
          <cell r="J30">
            <v>9</v>
          </cell>
          <cell r="M30">
            <v>25</v>
          </cell>
          <cell r="N30">
            <v>25</v>
          </cell>
          <cell r="P30">
            <v>45</v>
          </cell>
          <cell r="R30" t="str">
            <v>D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8</v>
          </cell>
          <cell r="E31">
            <v>3.5</v>
          </cell>
          <cell r="F31">
            <v>9.3000000000000007</v>
          </cell>
          <cell r="G31">
            <v>20.8</v>
          </cell>
          <cell r="I31">
            <v>3.3</v>
          </cell>
          <cell r="J31">
            <v>4.5</v>
          </cell>
          <cell r="K31">
            <v>6.5</v>
          </cell>
          <cell r="M31">
            <v>14.3</v>
          </cell>
          <cell r="N31">
            <v>14.3</v>
          </cell>
          <cell r="P31">
            <v>35</v>
          </cell>
          <cell r="R31" t="str">
            <v>FAIL</v>
          </cell>
        </row>
        <row r="32">
          <cell r="B32" t="str">
            <v>E022-01-0713/2017</v>
          </cell>
          <cell r="C32" t="str">
            <v>KAHIGA RIMI LEMMY</v>
          </cell>
          <cell r="D32">
            <v>8.3000000000000007</v>
          </cell>
          <cell r="E32">
            <v>4.5</v>
          </cell>
          <cell r="F32">
            <v>9.6999999999999993</v>
          </cell>
          <cell r="G32">
            <v>22.5</v>
          </cell>
          <cell r="I32">
            <v>6.5</v>
          </cell>
          <cell r="J32">
            <v>7</v>
          </cell>
          <cell r="K32">
            <v>4</v>
          </cell>
          <cell r="M32">
            <v>17.5</v>
          </cell>
          <cell r="N32">
            <v>17.5</v>
          </cell>
          <cell r="P32">
            <v>40</v>
          </cell>
          <cell r="R32" t="str">
            <v>D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7.3</v>
          </cell>
          <cell r="E33">
            <v>4</v>
          </cell>
          <cell r="F33">
            <v>10</v>
          </cell>
          <cell r="G33">
            <v>21.3</v>
          </cell>
          <cell r="I33">
            <v>6</v>
          </cell>
          <cell r="J33">
            <v>5</v>
          </cell>
          <cell r="K33">
            <v>8</v>
          </cell>
          <cell r="M33">
            <v>19</v>
          </cell>
          <cell r="N33">
            <v>19</v>
          </cell>
          <cell r="P33">
            <v>40</v>
          </cell>
          <cell r="R33" t="str">
            <v>D</v>
          </cell>
        </row>
        <row r="34">
          <cell r="B34" t="str">
            <v>E022-01-0715/2017</v>
          </cell>
          <cell r="C34" t="str">
            <v>MULYUNGI C MWENDWA</v>
          </cell>
          <cell r="D34">
            <v>7.8</v>
          </cell>
          <cell r="E34">
            <v>3</v>
          </cell>
          <cell r="F34">
            <v>9</v>
          </cell>
          <cell r="G34">
            <v>19.8</v>
          </cell>
          <cell r="H34">
            <v>4</v>
          </cell>
          <cell r="I34">
            <v>2</v>
          </cell>
          <cell r="J34">
            <v>6</v>
          </cell>
          <cell r="M34">
            <v>12</v>
          </cell>
          <cell r="N34">
            <v>12</v>
          </cell>
          <cell r="P34">
            <v>32</v>
          </cell>
          <cell r="R34" t="str">
            <v>FAIL</v>
          </cell>
        </row>
        <row r="35">
          <cell r="B35" t="str">
            <v>E022-01-0716/2017</v>
          </cell>
          <cell r="C35" t="str">
            <v>KANGOTI DENIS KARIUKI</v>
          </cell>
          <cell r="D35">
            <v>8.3000000000000007</v>
          </cell>
          <cell r="E35">
            <v>4</v>
          </cell>
          <cell r="F35">
            <v>9.3000000000000007</v>
          </cell>
          <cell r="G35">
            <v>21.6</v>
          </cell>
          <cell r="H35">
            <v>9</v>
          </cell>
          <cell r="I35">
            <v>4.5</v>
          </cell>
          <cell r="K35">
            <v>2</v>
          </cell>
          <cell r="M35">
            <v>15.5</v>
          </cell>
          <cell r="N35">
            <v>15.5</v>
          </cell>
          <cell r="P35">
            <v>37</v>
          </cell>
          <cell r="R35" t="str">
            <v>FAIL</v>
          </cell>
        </row>
        <row r="36">
          <cell r="B36" t="str">
            <v>E022-01-0717/2017</v>
          </cell>
          <cell r="C36" t="str">
            <v>BRIAN MWIRIGI</v>
          </cell>
          <cell r="D36">
            <v>7.5</v>
          </cell>
          <cell r="E36">
            <v>3.5</v>
          </cell>
          <cell r="F36">
            <v>9.6999999999999993</v>
          </cell>
          <cell r="G36">
            <v>20.7</v>
          </cell>
          <cell r="H36">
            <v>2.5</v>
          </cell>
          <cell r="J36">
            <v>7</v>
          </cell>
          <cell r="K36">
            <v>3</v>
          </cell>
          <cell r="M36">
            <v>12.5</v>
          </cell>
          <cell r="N36">
            <v>12.5</v>
          </cell>
          <cell r="P36">
            <v>33</v>
          </cell>
          <cell r="R36" t="str">
            <v>FAIL</v>
          </cell>
        </row>
        <row r="37">
          <cell r="B37" t="str">
            <v>E022-01-0718/2017</v>
          </cell>
          <cell r="C37" t="str">
            <v>KABURU MURETI JAMES</v>
          </cell>
          <cell r="D37">
            <v>7.8</v>
          </cell>
          <cell r="E37">
            <v>4</v>
          </cell>
          <cell r="F37">
            <v>9.6999999999999993</v>
          </cell>
          <cell r="G37">
            <v>21.5</v>
          </cell>
          <cell r="H37">
            <v>6</v>
          </cell>
          <cell r="I37">
            <v>7</v>
          </cell>
          <cell r="L37">
            <v>7</v>
          </cell>
          <cell r="M37">
            <v>20</v>
          </cell>
          <cell r="N37">
            <v>20</v>
          </cell>
          <cell r="P37">
            <v>42</v>
          </cell>
          <cell r="R37" t="str">
            <v>D</v>
          </cell>
        </row>
        <row r="38">
          <cell r="B38" t="str">
            <v>E022-01-0719/2017</v>
          </cell>
          <cell r="C38" t="str">
            <v>MUGUNA TONY</v>
          </cell>
          <cell r="D38">
            <v>7.8</v>
          </cell>
          <cell r="E38">
            <v>3.5</v>
          </cell>
          <cell r="F38">
            <v>9</v>
          </cell>
          <cell r="G38">
            <v>20.3</v>
          </cell>
          <cell r="J38">
            <v>11</v>
          </cell>
          <cell r="K38">
            <v>10</v>
          </cell>
          <cell r="L38">
            <v>5.5</v>
          </cell>
          <cell r="M38">
            <v>26.5</v>
          </cell>
          <cell r="N38">
            <v>26.5</v>
          </cell>
          <cell r="P38">
            <v>47</v>
          </cell>
          <cell r="R38" t="str">
            <v>D</v>
          </cell>
        </row>
        <row r="39">
          <cell r="B39" t="str">
            <v>E022-01-0720/2017</v>
          </cell>
          <cell r="C39" t="str">
            <v>IAN W OWOUR</v>
          </cell>
          <cell r="D39">
            <v>8</v>
          </cell>
          <cell r="E39">
            <v>3.5</v>
          </cell>
          <cell r="F39">
            <v>10</v>
          </cell>
          <cell r="G39">
            <v>21.5</v>
          </cell>
          <cell r="J39">
            <v>3.5</v>
          </cell>
          <cell r="K39">
            <v>11</v>
          </cell>
          <cell r="L39">
            <v>3.5</v>
          </cell>
          <cell r="M39">
            <v>18</v>
          </cell>
          <cell r="N39">
            <v>18</v>
          </cell>
          <cell r="P39">
            <v>40</v>
          </cell>
          <cell r="R39" t="str">
            <v>D</v>
          </cell>
        </row>
        <row r="40">
          <cell r="B40" t="str">
            <v>E022-01-0721/2017</v>
          </cell>
          <cell r="C40" t="str">
            <v>MAGAJU BRIAN MURIMI</v>
          </cell>
          <cell r="D40">
            <v>7.8</v>
          </cell>
          <cell r="E40">
            <v>4</v>
          </cell>
          <cell r="F40">
            <v>8.6999999999999993</v>
          </cell>
          <cell r="G40">
            <v>20.5</v>
          </cell>
          <cell r="H40">
            <v>1</v>
          </cell>
          <cell r="I40">
            <v>8.5</v>
          </cell>
          <cell r="J40">
            <v>1.5</v>
          </cell>
          <cell r="M40">
            <v>11</v>
          </cell>
          <cell r="N40">
            <v>11</v>
          </cell>
          <cell r="P40">
            <v>32</v>
          </cell>
          <cell r="R40" t="str">
            <v>FAIL</v>
          </cell>
        </row>
        <row r="41">
          <cell r="B41" t="str">
            <v>E022-01-0722/2017</v>
          </cell>
          <cell r="C41" t="str">
            <v>MAWIRA HUMPHREY</v>
          </cell>
          <cell r="D41">
            <v>7.5</v>
          </cell>
          <cell r="E41">
            <v>3.5</v>
          </cell>
          <cell r="F41">
            <v>9</v>
          </cell>
          <cell r="G41">
            <v>20</v>
          </cell>
          <cell r="H41">
            <v>5</v>
          </cell>
          <cell r="I41">
            <v>11</v>
          </cell>
          <cell r="J41">
            <v>9.5</v>
          </cell>
          <cell r="M41">
            <v>25.5</v>
          </cell>
          <cell r="N41">
            <v>25.5</v>
          </cell>
          <cell r="P41">
            <v>46</v>
          </cell>
          <cell r="R41" t="str">
            <v>D</v>
          </cell>
        </row>
        <row r="42">
          <cell r="B42" t="str">
            <v>E022-01-0723/2017</v>
          </cell>
          <cell r="C42" t="str">
            <v>WERU ISAAC MWANGI</v>
          </cell>
          <cell r="D42">
            <v>7.8</v>
          </cell>
          <cell r="E42">
            <v>4</v>
          </cell>
          <cell r="F42">
            <v>10</v>
          </cell>
          <cell r="G42">
            <v>21.8</v>
          </cell>
          <cell r="H42">
            <v>2</v>
          </cell>
          <cell r="I42">
            <v>8</v>
          </cell>
          <cell r="J42">
            <v>8</v>
          </cell>
          <cell r="M42">
            <v>18</v>
          </cell>
          <cell r="N42">
            <v>18</v>
          </cell>
          <cell r="P42">
            <v>40</v>
          </cell>
          <cell r="R42" t="str">
            <v>D</v>
          </cell>
        </row>
        <row r="43">
          <cell r="B43" t="str">
            <v>E022-01-0724/2017</v>
          </cell>
          <cell r="C43" t="str">
            <v>KIMANI FAITH WANJIKU</v>
          </cell>
          <cell r="D43">
            <v>7.5</v>
          </cell>
          <cell r="E43">
            <v>3.5</v>
          </cell>
          <cell r="F43">
            <v>10.199999999999999</v>
          </cell>
          <cell r="G43">
            <v>21.2</v>
          </cell>
          <cell r="I43">
            <v>19</v>
          </cell>
          <cell r="J43">
            <v>15</v>
          </cell>
          <cell r="L43">
            <v>4</v>
          </cell>
          <cell r="M43">
            <v>38</v>
          </cell>
          <cell r="N43">
            <v>38</v>
          </cell>
          <cell r="P43">
            <v>59</v>
          </cell>
          <cell r="R43" t="str">
            <v>C</v>
          </cell>
        </row>
        <row r="44">
          <cell r="B44" t="str">
            <v>E022-01-0725/2017</v>
          </cell>
          <cell r="C44" t="str">
            <v>MURIUKI KELVIN MUGO</v>
          </cell>
          <cell r="D44">
            <v>7.3</v>
          </cell>
          <cell r="E44">
            <v>4</v>
          </cell>
          <cell r="F44">
            <v>9.6999999999999993</v>
          </cell>
          <cell r="G44">
            <v>21</v>
          </cell>
          <cell r="I44">
            <v>10.5</v>
          </cell>
          <cell r="K44">
            <v>4.5</v>
          </cell>
          <cell r="L44">
            <v>9</v>
          </cell>
          <cell r="M44">
            <v>24</v>
          </cell>
          <cell r="N44">
            <v>24</v>
          </cell>
          <cell r="P44">
            <v>45</v>
          </cell>
          <cell r="R44" t="str">
            <v>D</v>
          </cell>
        </row>
        <row r="45">
          <cell r="B45" t="str">
            <v>E022-01-0726/2017</v>
          </cell>
          <cell r="C45" t="str">
            <v>MWONDI ISAAC VENANT</v>
          </cell>
          <cell r="D45">
            <v>8</v>
          </cell>
          <cell r="E45">
            <v>3.5</v>
          </cell>
          <cell r="F45">
            <v>9.6999999999999993</v>
          </cell>
          <cell r="G45">
            <v>21.2</v>
          </cell>
          <cell r="H45">
            <v>3</v>
          </cell>
          <cell r="I45">
            <v>12</v>
          </cell>
          <cell r="L45">
            <v>2</v>
          </cell>
          <cell r="M45">
            <v>17</v>
          </cell>
          <cell r="N45">
            <v>17</v>
          </cell>
          <cell r="P45">
            <v>38</v>
          </cell>
          <cell r="R45" t="str">
            <v>FAIL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7.3</v>
          </cell>
          <cell r="E46">
            <v>4</v>
          </cell>
          <cell r="F46">
            <v>9.3000000000000007</v>
          </cell>
          <cell r="G46">
            <v>20.6</v>
          </cell>
          <cell r="H46">
            <v>8.5</v>
          </cell>
          <cell r="J46">
            <v>12.5</v>
          </cell>
          <cell r="L46">
            <v>6</v>
          </cell>
          <cell r="M46">
            <v>27</v>
          </cell>
          <cell r="N46">
            <v>27</v>
          </cell>
          <cell r="P46">
            <v>48</v>
          </cell>
          <cell r="R46" t="str">
            <v>D</v>
          </cell>
        </row>
        <row r="47">
          <cell r="B47" t="str">
            <v>E022-01-0728/2017</v>
          </cell>
          <cell r="C47" t="str">
            <v>WARAGA G KAMAU</v>
          </cell>
          <cell r="D47">
            <v>7.5</v>
          </cell>
          <cell r="E47">
            <v>3.5</v>
          </cell>
          <cell r="F47">
            <v>9.3000000000000007</v>
          </cell>
          <cell r="G47">
            <v>20.3</v>
          </cell>
          <cell r="I47">
            <v>10</v>
          </cell>
          <cell r="J47">
            <v>4</v>
          </cell>
          <cell r="K47">
            <v>6.5</v>
          </cell>
          <cell r="M47">
            <v>20.5</v>
          </cell>
          <cell r="N47">
            <v>20.5</v>
          </cell>
          <cell r="P47">
            <v>41</v>
          </cell>
          <cell r="R47" t="str">
            <v>D</v>
          </cell>
        </row>
        <row r="48">
          <cell r="B48" t="str">
            <v>E022-01-0729/2017</v>
          </cell>
          <cell r="C48" t="str">
            <v>MUREI ELIAS KIPLAGAT</v>
          </cell>
          <cell r="D48">
            <v>7.5</v>
          </cell>
          <cell r="E48">
            <v>4</v>
          </cell>
          <cell r="F48">
            <v>9</v>
          </cell>
          <cell r="G48">
            <v>20.5</v>
          </cell>
          <cell r="H48">
            <v>7</v>
          </cell>
          <cell r="I48">
            <v>9.5</v>
          </cell>
          <cell r="J48">
            <v>6</v>
          </cell>
          <cell r="M48">
            <v>22.5</v>
          </cell>
          <cell r="N48">
            <v>22.5</v>
          </cell>
          <cell r="P48">
            <v>43</v>
          </cell>
          <cell r="R48" t="str">
            <v>D</v>
          </cell>
        </row>
        <row r="49">
          <cell r="B49" t="str">
            <v>E022-01-0730/2017</v>
          </cell>
          <cell r="C49" t="str">
            <v>MAKUMBA OSCAR MOMANYI</v>
          </cell>
          <cell r="D49">
            <v>7.3</v>
          </cell>
          <cell r="E49">
            <v>4</v>
          </cell>
          <cell r="F49">
            <v>9</v>
          </cell>
          <cell r="G49">
            <v>20.3</v>
          </cell>
          <cell r="I49">
            <v>6.5</v>
          </cell>
          <cell r="J49">
            <v>5</v>
          </cell>
          <cell r="K49">
            <v>3</v>
          </cell>
          <cell r="M49">
            <v>14.5</v>
          </cell>
          <cell r="N49">
            <v>14.5</v>
          </cell>
          <cell r="P49">
            <v>35</v>
          </cell>
          <cell r="R49" t="str">
            <v>FAIL</v>
          </cell>
        </row>
        <row r="50">
          <cell r="B50" t="str">
            <v>E022-01-0731/2017</v>
          </cell>
          <cell r="C50" t="str">
            <v>WANJALA H MIKE</v>
          </cell>
          <cell r="D50">
            <v>7.3</v>
          </cell>
          <cell r="E50">
            <v>3.5</v>
          </cell>
          <cell r="F50">
            <v>9.6999999999999993</v>
          </cell>
          <cell r="G50">
            <v>20.5</v>
          </cell>
          <cell r="H50">
            <v>6</v>
          </cell>
          <cell r="J50">
            <v>14</v>
          </cell>
          <cell r="K50">
            <v>9</v>
          </cell>
          <cell r="M50">
            <v>29</v>
          </cell>
          <cell r="N50">
            <v>29</v>
          </cell>
          <cell r="P50">
            <v>50</v>
          </cell>
          <cell r="R50" t="str">
            <v>C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8</v>
          </cell>
          <cell r="E51">
            <v>4.5</v>
          </cell>
          <cell r="F51">
            <v>9</v>
          </cell>
          <cell r="G51">
            <v>21.5</v>
          </cell>
          <cell r="I51">
            <v>8.5</v>
          </cell>
          <cell r="J51">
            <v>8.5</v>
          </cell>
          <cell r="K51">
            <v>6</v>
          </cell>
          <cell r="M51">
            <v>23</v>
          </cell>
          <cell r="N51">
            <v>23</v>
          </cell>
          <cell r="P51">
            <v>45</v>
          </cell>
          <cell r="R51" t="str">
            <v>D</v>
          </cell>
        </row>
        <row r="52">
          <cell r="B52" t="str">
            <v>E022-01-0733/2017</v>
          </cell>
          <cell r="C52" t="str">
            <v>KIBET KELVIN</v>
          </cell>
          <cell r="D52">
            <v>7.3</v>
          </cell>
          <cell r="E52">
            <v>3</v>
          </cell>
          <cell r="F52">
            <v>9.6999999999999993</v>
          </cell>
          <cell r="G52">
            <v>20</v>
          </cell>
          <cell r="H52">
            <v>3.5</v>
          </cell>
          <cell r="I52">
            <v>5</v>
          </cell>
          <cell r="J52">
            <v>4.5</v>
          </cell>
          <cell r="M52">
            <v>13</v>
          </cell>
          <cell r="N52">
            <v>13</v>
          </cell>
          <cell r="P52">
            <v>33</v>
          </cell>
          <cell r="R52" t="str">
            <v>FAIL</v>
          </cell>
        </row>
        <row r="53">
          <cell r="B53" t="str">
            <v>E022-01-0734/2017</v>
          </cell>
          <cell r="C53" t="str">
            <v>NELLY CHEPTOO</v>
          </cell>
          <cell r="D53">
            <v>7.5</v>
          </cell>
          <cell r="E53">
            <v>4.5</v>
          </cell>
          <cell r="F53">
            <v>9.6999999999999993</v>
          </cell>
          <cell r="G53">
            <v>21.7</v>
          </cell>
          <cell r="I53">
            <v>5.5</v>
          </cell>
          <cell r="J53">
            <v>5.5</v>
          </cell>
          <cell r="K53">
            <v>9</v>
          </cell>
          <cell r="M53">
            <v>20</v>
          </cell>
          <cell r="N53">
            <v>20</v>
          </cell>
          <cell r="P53">
            <v>42</v>
          </cell>
          <cell r="R53" t="str">
            <v>D</v>
          </cell>
        </row>
        <row r="54">
          <cell r="B54" t="str">
            <v>E022-01-0735/2017</v>
          </cell>
          <cell r="C54" t="str">
            <v>NZAU AUDREY NZILANI</v>
          </cell>
          <cell r="D54">
            <v>7.8</v>
          </cell>
          <cell r="E54">
            <v>4</v>
          </cell>
          <cell r="F54">
            <v>9</v>
          </cell>
          <cell r="G54">
            <v>20.8</v>
          </cell>
          <cell r="I54">
            <v>11.5</v>
          </cell>
          <cell r="J54">
            <v>4</v>
          </cell>
          <cell r="K54">
            <v>10.5</v>
          </cell>
          <cell r="M54">
            <v>26</v>
          </cell>
          <cell r="N54">
            <v>26</v>
          </cell>
          <cell r="P54">
            <v>47</v>
          </cell>
          <cell r="R54" t="str">
            <v>D</v>
          </cell>
        </row>
        <row r="55">
          <cell r="B55" t="str">
            <v>E022-01-0737/2017</v>
          </cell>
          <cell r="C55" t="str">
            <v>ADEGU GLORIA VUHYA</v>
          </cell>
          <cell r="D55">
            <v>7.5</v>
          </cell>
          <cell r="E55">
            <v>4</v>
          </cell>
          <cell r="F55">
            <v>9.3000000000000007</v>
          </cell>
          <cell r="G55">
            <v>20.8</v>
          </cell>
          <cell r="H55">
            <v>7</v>
          </cell>
          <cell r="J55">
            <v>9</v>
          </cell>
          <cell r="L55">
            <v>5.5</v>
          </cell>
          <cell r="M55">
            <v>21.5</v>
          </cell>
          <cell r="N55">
            <v>21.5</v>
          </cell>
          <cell r="P55">
            <v>42</v>
          </cell>
          <cell r="R55" t="str">
            <v>D</v>
          </cell>
        </row>
        <row r="56">
          <cell r="B56" t="str">
            <v>E022-01-0738/2017</v>
          </cell>
          <cell r="C56" t="str">
            <v>ROBERT KAMAU NJOROGE</v>
          </cell>
          <cell r="D56">
            <v>7</v>
          </cell>
          <cell r="E56">
            <v>3.5</v>
          </cell>
          <cell r="F56">
            <v>9.6999999999999993</v>
          </cell>
          <cell r="G56">
            <v>20.2</v>
          </cell>
          <cell r="J56">
            <v>7.5</v>
          </cell>
          <cell r="K56">
            <v>7</v>
          </cell>
          <cell r="L56">
            <v>5.5</v>
          </cell>
          <cell r="M56">
            <v>20</v>
          </cell>
          <cell r="N56">
            <v>20</v>
          </cell>
          <cell r="P56">
            <v>40</v>
          </cell>
          <cell r="R56" t="str">
            <v>D</v>
          </cell>
        </row>
        <row r="57">
          <cell r="B57" t="str">
            <v>E022-01-0739/2017</v>
          </cell>
          <cell r="C57" t="str">
            <v>WANJIRU GIDEON WARUI</v>
          </cell>
          <cell r="D57">
            <v>7.8</v>
          </cell>
          <cell r="E57">
            <v>3.5</v>
          </cell>
          <cell r="F57">
            <v>9.6999999999999993</v>
          </cell>
          <cell r="G57">
            <v>21</v>
          </cell>
          <cell r="H57">
            <v>6</v>
          </cell>
          <cell r="J57">
            <v>3.5</v>
          </cell>
          <cell r="K57">
            <v>1</v>
          </cell>
          <cell r="M57">
            <v>10.5</v>
          </cell>
          <cell r="N57">
            <v>10.5</v>
          </cell>
          <cell r="P57">
            <v>32</v>
          </cell>
          <cell r="R57" t="str">
            <v>FAIL</v>
          </cell>
        </row>
        <row r="58">
          <cell r="B58" t="str">
            <v>E022-01-0740/2017</v>
          </cell>
          <cell r="C58" t="str">
            <v>KARIUKI JOHN WACHIRA</v>
          </cell>
          <cell r="D58">
            <v>7.8</v>
          </cell>
          <cell r="E58">
            <v>4.5</v>
          </cell>
          <cell r="F58">
            <v>10</v>
          </cell>
          <cell r="G58">
            <v>22.3</v>
          </cell>
          <cell r="H58">
            <v>4.5</v>
          </cell>
          <cell r="I58">
            <v>7</v>
          </cell>
          <cell r="J58">
            <v>6.5</v>
          </cell>
          <cell r="M58">
            <v>18</v>
          </cell>
          <cell r="N58">
            <v>18</v>
          </cell>
          <cell r="P58">
            <v>40</v>
          </cell>
          <cell r="R58" t="str">
            <v>D</v>
          </cell>
        </row>
        <row r="59">
          <cell r="B59" t="str">
            <v>E022-01-0741/2017</v>
          </cell>
          <cell r="C59" t="str">
            <v>KIPKOECH BENEDICT</v>
          </cell>
          <cell r="D59">
            <v>7.8</v>
          </cell>
          <cell r="E59">
            <v>4</v>
          </cell>
          <cell r="F59">
            <v>9.6999999999999993</v>
          </cell>
          <cell r="G59">
            <v>21.5</v>
          </cell>
          <cell r="I59">
            <v>2</v>
          </cell>
          <cell r="J59">
            <v>9</v>
          </cell>
          <cell r="K59">
            <v>9</v>
          </cell>
          <cell r="M59">
            <v>20</v>
          </cell>
          <cell r="N59">
            <v>20</v>
          </cell>
          <cell r="P59">
            <v>42</v>
          </cell>
          <cell r="R59" t="str">
            <v>D</v>
          </cell>
        </row>
        <row r="60">
          <cell r="B60" t="str">
            <v>E022-01-0742/2017</v>
          </cell>
          <cell r="C60" t="str">
            <v>NJERI SIMON MUIGAI</v>
          </cell>
          <cell r="D60">
            <v>7.8</v>
          </cell>
          <cell r="E60">
            <v>4</v>
          </cell>
          <cell r="F60">
            <v>9.3000000000000007</v>
          </cell>
          <cell r="G60">
            <v>21.1</v>
          </cell>
          <cell r="H60">
            <v>6</v>
          </cell>
          <cell r="J60">
            <v>16</v>
          </cell>
          <cell r="K60">
            <v>12</v>
          </cell>
          <cell r="M60">
            <v>34</v>
          </cell>
          <cell r="N60">
            <v>34</v>
          </cell>
          <cell r="P60">
            <v>55</v>
          </cell>
          <cell r="R60" t="str">
            <v>C</v>
          </cell>
        </row>
        <row r="61">
          <cell r="B61" t="str">
            <v>E022-01-0743/2017</v>
          </cell>
          <cell r="C61" t="str">
            <v>KIMUTAI EVANS</v>
          </cell>
          <cell r="D61">
            <v>7.5</v>
          </cell>
          <cell r="E61">
            <v>3.5</v>
          </cell>
          <cell r="F61">
            <v>9</v>
          </cell>
          <cell r="G61">
            <v>20</v>
          </cell>
          <cell r="I61">
            <v>10.5</v>
          </cell>
          <cell r="J61">
            <v>7</v>
          </cell>
          <cell r="K61">
            <v>6</v>
          </cell>
          <cell r="M61">
            <v>23.5</v>
          </cell>
          <cell r="N61">
            <v>23.5</v>
          </cell>
          <cell r="P61">
            <v>44</v>
          </cell>
          <cell r="R61" t="str">
            <v>D</v>
          </cell>
        </row>
        <row r="62">
          <cell r="B62" t="str">
            <v>E022-01-0744/2017</v>
          </cell>
          <cell r="C62" t="str">
            <v>KIPNGENO FELIX</v>
          </cell>
          <cell r="D62">
            <v>7.8</v>
          </cell>
          <cell r="E62">
            <v>4.5</v>
          </cell>
          <cell r="F62">
            <v>9.3000000000000007</v>
          </cell>
          <cell r="G62">
            <v>21.6</v>
          </cell>
          <cell r="I62">
            <v>8</v>
          </cell>
          <cell r="J62">
            <v>6.5</v>
          </cell>
          <cell r="K62">
            <v>7</v>
          </cell>
          <cell r="M62">
            <v>21.5</v>
          </cell>
          <cell r="N62">
            <v>21.5</v>
          </cell>
          <cell r="P62">
            <v>43</v>
          </cell>
          <cell r="R62" t="str">
            <v>D</v>
          </cell>
        </row>
        <row r="63">
          <cell r="B63" t="str">
            <v>E022-01-0745/2017</v>
          </cell>
          <cell r="C63" t="str">
            <v>CHEPNGETICH MERCY</v>
          </cell>
          <cell r="D63">
            <v>7.5</v>
          </cell>
          <cell r="E63">
            <v>5</v>
          </cell>
          <cell r="F63">
            <v>10</v>
          </cell>
          <cell r="G63">
            <v>22.5</v>
          </cell>
          <cell r="I63">
            <v>9</v>
          </cell>
          <cell r="J63">
            <v>5.5</v>
          </cell>
          <cell r="K63">
            <v>3.5</v>
          </cell>
          <cell r="M63">
            <v>18</v>
          </cell>
          <cell r="N63">
            <v>18</v>
          </cell>
          <cell r="P63">
            <v>41</v>
          </cell>
          <cell r="R63" t="str">
            <v>D</v>
          </cell>
        </row>
        <row r="64">
          <cell r="B64" t="str">
            <v>E022-01-0746/2017</v>
          </cell>
          <cell r="C64" t="str">
            <v>MWANGI M WACHIRA</v>
          </cell>
          <cell r="D64">
            <v>8</v>
          </cell>
          <cell r="E64">
            <v>4.5</v>
          </cell>
          <cell r="F64">
            <v>9</v>
          </cell>
          <cell r="G64">
            <v>21.5</v>
          </cell>
          <cell r="I64">
            <v>20</v>
          </cell>
          <cell r="J64">
            <v>14</v>
          </cell>
          <cell r="L64">
            <v>7.5</v>
          </cell>
          <cell r="M64">
            <v>41.5</v>
          </cell>
          <cell r="N64">
            <v>41.5</v>
          </cell>
          <cell r="P64">
            <v>63</v>
          </cell>
          <cell r="R64" t="str">
            <v>B</v>
          </cell>
        </row>
        <row r="65">
          <cell r="B65" t="str">
            <v>E022-01-0747/2017</v>
          </cell>
          <cell r="C65" t="str">
            <v>ONYUNA AGGREY OMONDI</v>
          </cell>
          <cell r="D65">
            <v>7.3</v>
          </cell>
          <cell r="E65">
            <v>3</v>
          </cell>
          <cell r="F65">
            <v>10</v>
          </cell>
          <cell r="G65">
            <v>20.3</v>
          </cell>
          <cell r="I65">
            <v>3</v>
          </cell>
          <cell r="J65">
            <v>11</v>
          </cell>
          <cell r="K65">
            <v>6</v>
          </cell>
          <cell r="M65">
            <v>20</v>
          </cell>
          <cell r="N65">
            <v>20</v>
          </cell>
          <cell r="P65">
            <v>40</v>
          </cell>
          <cell r="R65" t="str">
            <v>D</v>
          </cell>
        </row>
        <row r="66">
          <cell r="B66" t="str">
            <v>E022-01-0748/2017</v>
          </cell>
          <cell r="C66" t="str">
            <v>SIMIYU M MICAH</v>
          </cell>
          <cell r="D66">
            <v>7.8</v>
          </cell>
          <cell r="E66">
            <v>4.5</v>
          </cell>
          <cell r="F66">
            <v>9.3000000000000007</v>
          </cell>
          <cell r="G66">
            <v>21.6</v>
          </cell>
          <cell r="M66" t="str">
            <v/>
          </cell>
          <cell r="N66" t="str">
            <v>-</v>
          </cell>
          <cell r="P66" t="str">
            <v>21.6C</v>
          </cell>
          <cell r="R66" t="str">
            <v>-</v>
          </cell>
        </row>
        <row r="67">
          <cell r="B67" t="str">
            <v>E022-01-0749/2017</v>
          </cell>
          <cell r="C67" t="str">
            <v>NAFULA FAITH</v>
          </cell>
          <cell r="D67">
            <v>7.5</v>
          </cell>
          <cell r="E67">
            <v>3.5</v>
          </cell>
          <cell r="F67">
            <v>9.6999999999999993</v>
          </cell>
          <cell r="G67">
            <v>20.7</v>
          </cell>
          <cell r="H67">
            <v>7</v>
          </cell>
          <cell r="I67">
            <v>17.5</v>
          </cell>
          <cell r="J67">
            <v>7</v>
          </cell>
          <cell r="M67">
            <v>31.5</v>
          </cell>
          <cell r="N67">
            <v>31.5</v>
          </cell>
          <cell r="P67">
            <v>52</v>
          </cell>
          <cell r="R67" t="str">
            <v>C</v>
          </cell>
        </row>
        <row r="68">
          <cell r="B68" t="str">
            <v>E022-01-0750/2017</v>
          </cell>
          <cell r="C68" t="str">
            <v>LELAN KIPLIMO SAMMY</v>
          </cell>
          <cell r="D68">
            <v>7.5</v>
          </cell>
          <cell r="E68">
            <v>4</v>
          </cell>
          <cell r="F68">
            <v>9.3000000000000007</v>
          </cell>
          <cell r="G68">
            <v>20.8</v>
          </cell>
          <cell r="H68">
            <v>2.5</v>
          </cell>
          <cell r="J68">
            <v>12.5</v>
          </cell>
          <cell r="L68">
            <v>6.5</v>
          </cell>
          <cell r="M68">
            <v>21.5</v>
          </cell>
          <cell r="N68">
            <v>21.5</v>
          </cell>
          <cell r="P68">
            <v>42</v>
          </cell>
          <cell r="R68" t="str">
            <v>D</v>
          </cell>
        </row>
        <row r="69">
          <cell r="B69" t="str">
            <v>E022-01-0751/2017</v>
          </cell>
          <cell r="C69" t="str">
            <v>NJUGUNA MARK MAINA</v>
          </cell>
          <cell r="D69">
            <v>7.5</v>
          </cell>
          <cell r="E69">
            <v>4.5</v>
          </cell>
          <cell r="F69">
            <v>9.6999999999999993</v>
          </cell>
          <cell r="G69">
            <v>21.7</v>
          </cell>
          <cell r="H69">
            <v>4</v>
          </cell>
          <cell r="I69">
            <v>2.5</v>
          </cell>
          <cell r="J69">
            <v>5</v>
          </cell>
          <cell r="M69">
            <v>11.5</v>
          </cell>
          <cell r="N69">
            <v>11.5</v>
          </cell>
          <cell r="P69">
            <v>33</v>
          </cell>
          <cell r="R69" t="str">
            <v>FAIL</v>
          </cell>
        </row>
        <row r="70">
          <cell r="B70" t="str">
            <v>E022-01-0752/2017</v>
          </cell>
          <cell r="C70" t="str">
            <v>MOBAGI MORAA LORNA</v>
          </cell>
          <cell r="D70">
            <v>7.8</v>
          </cell>
          <cell r="E70">
            <v>3.5</v>
          </cell>
          <cell r="F70">
            <v>9.3000000000000007</v>
          </cell>
          <cell r="G70">
            <v>20.6</v>
          </cell>
          <cell r="H70">
            <v>7</v>
          </cell>
          <cell r="I70">
            <v>6.5</v>
          </cell>
          <cell r="J70">
            <v>9</v>
          </cell>
          <cell r="M70">
            <v>22.5</v>
          </cell>
          <cell r="N70">
            <v>22.5</v>
          </cell>
          <cell r="P70">
            <v>43</v>
          </cell>
          <cell r="R70" t="str">
            <v>D</v>
          </cell>
        </row>
        <row r="71">
          <cell r="B71" t="str">
            <v>E022-01-0753/2017</v>
          </cell>
          <cell r="C71" t="str">
            <v>OMONDI ROWLAND ODUOR</v>
          </cell>
          <cell r="D71">
            <v>7.3</v>
          </cell>
          <cell r="E71">
            <v>4</v>
          </cell>
          <cell r="F71">
            <v>8.6999999999999993</v>
          </cell>
          <cell r="G71">
            <v>20</v>
          </cell>
          <cell r="H71">
            <v>1.5</v>
          </cell>
          <cell r="J71">
            <v>4</v>
          </cell>
          <cell r="L71">
            <v>5</v>
          </cell>
          <cell r="M71">
            <v>10.5</v>
          </cell>
          <cell r="N71">
            <v>10.5</v>
          </cell>
          <cell r="P71">
            <v>31</v>
          </cell>
          <cell r="R71" t="str">
            <v>FAIL</v>
          </cell>
        </row>
        <row r="72">
          <cell r="B72" t="str">
            <v>E022-01-0754/2017</v>
          </cell>
          <cell r="C72" t="str">
            <v>OCHIENG VINCENT OUMA</v>
          </cell>
          <cell r="D72">
            <v>7.8</v>
          </cell>
          <cell r="E72">
            <v>3.5</v>
          </cell>
          <cell r="F72">
            <v>9.6999999999999993</v>
          </cell>
          <cell r="G72">
            <v>21</v>
          </cell>
          <cell r="H72">
            <v>2</v>
          </cell>
          <cell r="J72">
            <v>7</v>
          </cell>
          <cell r="K72">
            <v>3</v>
          </cell>
          <cell r="M72">
            <v>12</v>
          </cell>
          <cell r="N72">
            <v>12</v>
          </cell>
          <cell r="P72">
            <v>33</v>
          </cell>
          <cell r="R72" t="str">
            <v>FAIL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7.8</v>
          </cell>
          <cell r="E73">
            <v>4.5</v>
          </cell>
          <cell r="F73">
            <v>9</v>
          </cell>
          <cell r="G73">
            <v>21.3</v>
          </cell>
          <cell r="I73">
            <v>4.5</v>
          </cell>
          <cell r="J73">
            <v>11</v>
          </cell>
          <cell r="K73">
            <v>6</v>
          </cell>
          <cell r="M73">
            <v>21.5</v>
          </cell>
          <cell r="N73">
            <v>21.5</v>
          </cell>
          <cell r="P73">
            <v>43</v>
          </cell>
          <cell r="R73" t="str">
            <v>D</v>
          </cell>
        </row>
        <row r="74">
          <cell r="B74" t="str">
            <v>E022-01-0956/2017</v>
          </cell>
          <cell r="C74" t="str">
            <v>OMONDI Jeremy Ochieng</v>
          </cell>
          <cell r="D74">
            <v>7.5</v>
          </cell>
          <cell r="E74">
            <v>3.5</v>
          </cell>
          <cell r="F74" t="str">
            <v>-</v>
          </cell>
          <cell r="G74" t="str">
            <v>11-P</v>
          </cell>
          <cell r="M74" t="str">
            <v/>
          </cell>
          <cell r="N74" t="str">
            <v>-</v>
          </cell>
          <cell r="P74" t="str">
            <v>-</v>
          </cell>
          <cell r="R74" t="str">
            <v>-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7.8</v>
          </cell>
          <cell r="E75">
            <v>5</v>
          </cell>
          <cell r="F75">
            <v>10</v>
          </cell>
          <cell r="G75">
            <v>22.8</v>
          </cell>
          <cell r="H75">
            <v>7</v>
          </cell>
          <cell r="I75">
            <v>4</v>
          </cell>
          <cell r="J75">
            <v>6.5</v>
          </cell>
          <cell r="M75">
            <v>17.5</v>
          </cell>
          <cell r="N75">
            <v>17.5</v>
          </cell>
          <cell r="P75">
            <v>40</v>
          </cell>
          <cell r="R75" t="str">
            <v>D</v>
          </cell>
        </row>
        <row r="76">
          <cell r="B76" t="str">
            <v>E022-01-1336/2017</v>
          </cell>
          <cell r="C76" t="str">
            <v>KABUE Brian Ngaruiya</v>
          </cell>
          <cell r="D76">
            <v>8</v>
          </cell>
          <cell r="E76">
            <v>4</v>
          </cell>
          <cell r="F76">
            <v>9</v>
          </cell>
          <cell r="G76">
            <v>21</v>
          </cell>
          <cell r="H76">
            <v>6</v>
          </cell>
          <cell r="I76">
            <v>3</v>
          </cell>
          <cell r="J76">
            <v>5</v>
          </cell>
          <cell r="M76">
            <v>14</v>
          </cell>
          <cell r="N76">
            <v>14</v>
          </cell>
          <cell r="P76">
            <v>35</v>
          </cell>
          <cell r="R76" t="str">
            <v>FAIL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7.5</v>
          </cell>
          <cell r="E77">
            <v>3</v>
          </cell>
          <cell r="F77">
            <v>9.6999999999999993</v>
          </cell>
          <cell r="G77">
            <v>20.2</v>
          </cell>
          <cell r="J77">
            <v>6</v>
          </cell>
          <cell r="K77">
            <v>4</v>
          </cell>
          <cell r="L77">
            <v>1</v>
          </cell>
          <cell r="M77">
            <v>11</v>
          </cell>
          <cell r="N77">
            <v>11</v>
          </cell>
          <cell r="P77">
            <v>31</v>
          </cell>
          <cell r="R77" t="str">
            <v>FAIL</v>
          </cell>
        </row>
        <row r="78">
          <cell r="B78" t="str">
            <v>E022-01-1511/2017</v>
          </cell>
          <cell r="C78" t="str">
            <v>METHU David Njoroge</v>
          </cell>
          <cell r="D78">
            <v>7.3</v>
          </cell>
          <cell r="E78">
            <v>4.5</v>
          </cell>
          <cell r="F78">
            <v>9</v>
          </cell>
          <cell r="G78">
            <v>20.8</v>
          </cell>
          <cell r="M78" t="str">
            <v/>
          </cell>
          <cell r="N78" t="str">
            <v>-</v>
          </cell>
          <cell r="P78" t="str">
            <v>20.8C</v>
          </cell>
          <cell r="R78" t="str">
            <v>-</v>
          </cell>
        </row>
        <row r="79">
          <cell r="B79" t="str">
            <v>E022-01-1538/2017</v>
          </cell>
          <cell r="C79" t="str">
            <v>WILFRED Roy Obimbo</v>
          </cell>
          <cell r="D79">
            <v>7</v>
          </cell>
          <cell r="E79">
            <v>3</v>
          </cell>
          <cell r="F79">
            <v>8.3000000000000007</v>
          </cell>
          <cell r="G79">
            <v>18.3</v>
          </cell>
          <cell r="H79">
            <v>4</v>
          </cell>
          <cell r="I79">
            <v>2.5</v>
          </cell>
          <cell r="J79">
            <v>6</v>
          </cell>
          <cell r="M79">
            <v>12.5</v>
          </cell>
          <cell r="N79">
            <v>12.5</v>
          </cell>
          <cell r="P79">
            <v>31</v>
          </cell>
          <cell r="R79" t="str">
            <v>FAIL</v>
          </cell>
        </row>
        <row r="80">
          <cell r="B80" t="str">
            <v>E022-01-1540/2017</v>
          </cell>
          <cell r="C80" t="str">
            <v>MUTETE Amos Mosoito</v>
          </cell>
          <cell r="D80">
            <v>7.5</v>
          </cell>
          <cell r="E80">
            <v>4.5</v>
          </cell>
          <cell r="F80">
            <v>9.6999999999999993</v>
          </cell>
          <cell r="G80">
            <v>21.7</v>
          </cell>
          <cell r="H80">
            <v>6.5</v>
          </cell>
          <cell r="J80">
            <v>2.5</v>
          </cell>
          <cell r="L80">
            <v>4</v>
          </cell>
          <cell r="M80">
            <v>13</v>
          </cell>
          <cell r="N80">
            <v>13</v>
          </cell>
          <cell r="P80">
            <v>35</v>
          </cell>
          <cell r="R80" t="str">
            <v>FAIL</v>
          </cell>
        </row>
        <row r="81">
          <cell r="B81" t="str">
            <v>E022-01-1567/2017</v>
          </cell>
          <cell r="C81" t="str">
            <v>MWANGI Harun Njuguna</v>
          </cell>
          <cell r="D81">
            <v>7.5</v>
          </cell>
          <cell r="E81">
            <v>3.5</v>
          </cell>
          <cell r="F81">
            <v>9</v>
          </cell>
          <cell r="G81">
            <v>20</v>
          </cell>
          <cell r="I81">
            <v>5.5</v>
          </cell>
          <cell r="J81">
            <v>9</v>
          </cell>
          <cell r="K81">
            <v>11.5</v>
          </cell>
          <cell r="M81">
            <v>26</v>
          </cell>
          <cell r="N81">
            <v>26</v>
          </cell>
          <cell r="P81">
            <v>46</v>
          </cell>
          <cell r="R81" t="str">
            <v>D</v>
          </cell>
        </row>
        <row r="82">
          <cell r="B82" t="str">
            <v>E022-01-1594/2017</v>
          </cell>
          <cell r="C82" t="str">
            <v>GITAHI Charles Ndegwa</v>
          </cell>
          <cell r="D82">
            <v>7.5</v>
          </cell>
          <cell r="E82">
            <v>4.5</v>
          </cell>
          <cell r="F82">
            <v>9.6999999999999993</v>
          </cell>
          <cell r="G82">
            <v>21.7</v>
          </cell>
          <cell r="H82">
            <v>3.5</v>
          </cell>
          <cell r="J82">
            <v>9.5</v>
          </cell>
          <cell r="L82">
            <v>6</v>
          </cell>
          <cell r="M82">
            <v>19</v>
          </cell>
          <cell r="N82">
            <v>19</v>
          </cell>
          <cell r="P82">
            <v>41</v>
          </cell>
          <cell r="R82" t="str">
            <v>D</v>
          </cell>
        </row>
        <row r="83">
          <cell r="B83" t="str">
            <v>E022-01-1607/2017</v>
          </cell>
          <cell r="C83" t="str">
            <v>GICHARU Moses Mwangi</v>
          </cell>
          <cell r="D83">
            <v>7.5</v>
          </cell>
          <cell r="E83">
            <v>3.5</v>
          </cell>
          <cell r="F83">
            <v>9.6999999999999993</v>
          </cell>
          <cell r="G83">
            <v>20.7</v>
          </cell>
          <cell r="H83">
            <v>8</v>
          </cell>
          <cell r="I83">
            <v>11.5</v>
          </cell>
          <cell r="J83">
            <v>7</v>
          </cell>
          <cell r="M83">
            <v>26.5</v>
          </cell>
          <cell r="N83">
            <v>26.5</v>
          </cell>
          <cell r="P83">
            <v>47</v>
          </cell>
          <cell r="R83" t="str">
            <v>D</v>
          </cell>
        </row>
        <row r="84">
          <cell r="B84" t="str">
            <v>E022-01-1717/2017</v>
          </cell>
          <cell r="C84" t="str">
            <v>RII Kennedy Gitigi</v>
          </cell>
          <cell r="D84">
            <v>7.5</v>
          </cell>
          <cell r="E84">
            <v>4.5</v>
          </cell>
          <cell r="F84">
            <v>8</v>
          </cell>
          <cell r="G84">
            <v>20</v>
          </cell>
          <cell r="H84">
            <v>3</v>
          </cell>
          <cell r="J84">
            <v>5</v>
          </cell>
          <cell r="L84">
            <v>2</v>
          </cell>
          <cell r="M84">
            <v>10</v>
          </cell>
          <cell r="N84">
            <v>10</v>
          </cell>
          <cell r="P84">
            <v>30</v>
          </cell>
          <cell r="R84" t="str">
            <v>FAIL</v>
          </cell>
        </row>
        <row r="85">
          <cell r="B85" t="str">
            <v>E022-01-1724/2017</v>
          </cell>
          <cell r="C85" t="str">
            <v>MOSES MUIGUA KARIUKI</v>
          </cell>
          <cell r="D85">
            <v>7.5</v>
          </cell>
          <cell r="E85">
            <v>3.5</v>
          </cell>
          <cell r="F85">
            <v>9</v>
          </cell>
          <cell r="G85">
            <v>20</v>
          </cell>
          <cell r="H85">
            <v>10</v>
          </cell>
          <cell r="J85">
            <v>4</v>
          </cell>
          <cell r="K85">
            <v>5.5</v>
          </cell>
          <cell r="M85">
            <v>19.5</v>
          </cell>
          <cell r="N85">
            <v>19.5</v>
          </cell>
          <cell r="P85">
            <v>40</v>
          </cell>
          <cell r="R85" t="str">
            <v>D</v>
          </cell>
        </row>
        <row r="86">
          <cell r="B86" t="str">
            <v>E022-01-0859/2016</v>
          </cell>
          <cell r="C86" t="str">
            <v>NJUGUNA Faith Muthoni</v>
          </cell>
          <cell r="D86">
            <v>7.8</v>
          </cell>
          <cell r="E86">
            <v>4</v>
          </cell>
          <cell r="F86">
            <v>9.6999999999999993</v>
          </cell>
          <cell r="G86">
            <v>21.5</v>
          </cell>
          <cell r="H86">
            <v>6</v>
          </cell>
          <cell r="J86">
            <v>17</v>
          </cell>
          <cell r="K86">
            <v>5.5</v>
          </cell>
          <cell r="M86">
            <v>28.5</v>
          </cell>
          <cell r="N86">
            <v>28.5</v>
          </cell>
          <cell r="P86">
            <v>50</v>
          </cell>
          <cell r="R86" t="str">
            <v>C</v>
          </cell>
        </row>
        <row r="87">
          <cell r="B87" t="str">
            <v>E022-01-2109/2016</v>
          </cell>
          <cell r="C87" t="str">
            <v>AMOS CHEMWENA</v>
          </cell>
          <cell r="D87">
            <v>7.3</v>
          </cell>
          <cell r="E87">
            <v>4</v>
          </cell>
          <cell r="F87">
            <v>9.3000000000000007</v>
          </cell>
          <cell r="G87">
            <v>20.6</v>
          </cell>
          <cell r="J87">
            <v>2</v>
          </cell>
          <cell r="K87">
            <v>5.5</v>
          </cell>
          <cell r="L87">
            <v>1</v>
          </cell>
          <cell r="M87">
            <v>8.5</v>
          </cell>
          <cell r="N87">
            <v>8.5</v>
          </cell>
          <cell r="P87">
            <v>29</v>
          </cell>
          <cell r="R87" t="str">
            <v>FAIL</v>
          </cell>
        </row>
        <row r="88">
          <cell r="B88" t="str">
            <v>E022-01-2065/2016</v>
          </cell>
          <cell r="C88" t="str">
            <v>MAINA Samuel Gathogo</v>
          </cell>
          <cell r="D88">
            <v>7.8</v>
          </cell>
          <cell r="E88">
            <v>3.5</v>
          </cell>
          <cell r="F88">
            <v>9</v>
          </cell>
          <cell r="G88">
            <v>20.3</v>
          </cell>
          <cell r="H88">
            <v>4</v>
          </cell>
          <cell r="I88">
            <v>3</v>
          </cell>
          <cell r="J88">
            <v>3</v>
          </cell>
          <cell r="M88">
            <v>10</v>
          </cell>
          <cell r="N88">
            <v>10</v>
          </cell>
          <cell r="P88">
            <v>30</v>
          </cell>
          <cell r="R88" t="str">
            <v>FAIL</v>
          </cell>
        </row>
        <row r="89">
          <cell r="B89" t="str">
            <v>E022-01-1791-2016</v>
          </cell>
          <cell r="C89" t="str">
            <v>KAMAU NDUNGU PAUL</v>
          </cell>
          <cell r="D89">
            <v>7.3</v>
          </cell>
          <cell r="E89">
            <v>4</v>
          </cell>
          <cell r="F89">
            <v>9.6999999999999993</v>
          </cell>
          <cell r="G89">
            <v>21</v>
          </cell>
          <cell r="H89">
            <v>4.5</v>
          </cell>
          <cell r="J89">
            <v>3</v>
          </cell>
          <cell r="K89">
            <v>5</v>
          </cell>
          <cell r="M89">
            <v>12.5</v>
          </cell>
          <cell r="N89">
            <v>12.5</v>
          </cell>
          <cell r="P89">
            <v>34</v>
          </cell>
          <cell r="R89" t="str">
            <v>FAIL</v>
          </cell>
        </row>
        <row r="90">
          <cell r="B90" t="str">
            <v>E022-01-0797/2014</v>
          </cell>
          <cell r="C90" t="str">
            <v>MWANGI Kelvin Kariuki</v>
          </cell>
          <cell r="D90">
            <v>7.8</v>
          </cell>
          <cell r="E90">
            <v>3</v>
          </cell>
          <cell r="F90">
            <v>8.6999999999999993</v>
          </cell>
          <cell r="G90">
            <v>19.5</v>
          </cell>
          <cell r="H90">
            <v>5</v>
          </cell>
          <cell r="J90">
            <v>2.5</v>
          </cell>
          <cell r="L90">
            <v>2.5</v>
          </cell>
          <cell r="M90">
            <v>10</v>
          </cell>
          <cell r="N90">
            <v>10</v>
          </cell>
          <cell r="P90">
            <v>30</v>
          </cell>
          <cell r="R90" t="str">
            <v>FAIL</v>
          </cell>
        </row>
        <row r="91">
          <cell r="B91" t="str">
            <v>E022-01-0813/2015</v>
          </cell>
          <cell r="D91" t="e">
            <v>#N/A</v>
          </cell>
          <cell r="H91">
            <v>1</v>
          </cell>
          <cell r="J91">
            <v>3.5</v>
          </cell>
          <cell r="K91">
            <v>6</v>
          </cell>
          <cell r="R91" t="str">
            <v>-</v>
          </cell>
        </row>
        <row r="92">
          <cell r="B92" t="str">
            <v>E022-01-1809/2016</v>
          </cell>
          <cell r="D92" t="e">
            <v>#N/A</v>
          </cell>
          <cell r="H92">
            <v>1</v>
          </cell>
          <cell r="J92">
            <v>1</v>
          </cell>
          <cell r="K92">
            <v>3.5</v>
          </cell>
          <cell r="R92" t="str">
            <v>-</v>
          </cell>
        </row>
        <row r="93">
          <cell r="B93" t="str">
            <v>E022-01-0860/2016</v>
          </cell>
          <cell r="D93" t="e">
            <v>#N/A</v>
          </cell>
          <cell r="H93">
            <v>2</v>
          </cell>
          <cell r="J93">
            <v>6</v>
          </cell>
          <cell r="K93">
            <v>6.5</v>
          </cell>
          <cell r="R93" t="str">
            <v>-</v>
          </cell>
        </row>
        <row r="94">
          <cell r="B94" t="str">
            <v>E022-01-1884/2016</v>
          </cell>
          <cell r="D94">
            <v>7.3</v>
          </cell>
          <cell r="H94">
            <v>4</v>
          </cell>
          <cell r="I94">
            <v>4.5</v>
          </cell>
          <cell r="J94">
            <v>6</v>
          </cell>
          <cell r="R94" t="str">
            <v>-</v>
          </cell>
        </row>
        <row r="95">
          <cell r="B95" t="str">
            <v>E022-01-1848/2016</v>
          </cell>
          <cell r="H95">
            <v>5</v>
          </cell>
          <cell r="I95">
            <v>10.5</v>
          </cell>
          <cell r="J95">
            <v>11.5</v>
          </cell>
          <cell r="R95" t="str">
            <v>-</v>
          </cell>
        </row>
        <row r="96">
          <cell r="B96" t="str">
            <v>E022-01-0927/2016</v>
          </cell>
          <cell r="H96">
            <v>1</v>
          </cell>
          <cell r="J96">
            <v>4</v>
          </cell>
          <cell r="K96">
            <v>2</v>
          </cell>
          <cell r="R96" t="str">
            <v>-</v>
          </cell>
        </row>
        <row r="97">
          <cell r="B97" t="str">
            <v>E022-01-0894/2016</v>
          </cell>
          <cell r="D97" t="e">
            <v>#N/A</v>
          </cell>
          <cell r="H97">
            <v>3.5</v>
          </cell>
          <cell r="J97">
            <v>2.5</v>
          </cell>
          <cell r="K97">
            <v>2</v>
          </cell>
          <cell r="R97" t="str">
            <v>-</v>
          </cell>
        </row>
        <row r="98">
          <cell r="B98" t="str">
            <v>E022-01-0864/2016</v>
          </cell>
          <cell r="D98" t="e">
            <v>#N/A</v>
          </cell>
          <cell r="H98">
            <v>2</v>
          </cell>
          <cell r="I98">
            <v>4.5</v>
          </cell>
          <cell r="J98">
            <v>7.5</v>
          </cell>
          <cell r="R98" t="str">
            <v>-</v>
          </cell>
        </row>
        <row r="99">
          <cell r="B99" t="str">
            <v>E022-01-0856/2016</v>
          </cell>
          <cell r="D99" t="e">
            <v>#N/A</v>
          </cell>
          <cell r="I99">
            <v>4</v>
          </cell>
          <cell r="J99">
            <v>3.5</v>
          </cell>
          <cell r="L99">
            <v>1</v>
          </cell>
          <cell r="R99" t="str">
            <v>-</v>
          </cell>
        </row>
      </sheetData>
      <sheetData sheetId="10" refreshError="1">
        <row r="12">
          <cell r="B12" t="str">
            <v>E022-01-0692/2017</v>
          </cell>
          <cell r="C12" t="str">
            <v>NYINGI BRIAN GAKERE</v>
          </cell>
          <cell r="D12" t="str">
            <v/>
          </cell>
          <cell r="E12" t="str">
            <v/>
          </cell>
          <cell r="F12" t="str">
            <v>-</v>
          </cell>
          <cell r="G12" t="str">
            <v>-</v>
          </cell>
          <cell r="M12" t="str">
            <v/>
          </cell>
          <cell r="N12" t="str">
            <v>-</v>
          </cell>
          <cell r="P12" t="str">
            <v>-</v>
          </cell>
          <cell r="R12" t="str">
            <v>-</v>
          </cell>
        </row>
        <row r="13">
          <cell r="B13" t="str">
            <v>E022-01-0693/2017</v>
          </cell>
          <cell r="C13" t="str">
            <v>MWANGI JUSTUS NJOGU</v>
          </cell>
          <cell r="D13">
            <v>7.4</v>
          </cell>
          <cell r="E13">
            <v>4</v>
          </cell>
          <cell r="F13">
            <v>7.5</v>
          </cell>
          <cell r="G13">
            <v>18.899999999999999</v>
          </cell>
          <cell r="I13">
            <v>15</v>
          </cell>
          <cell r="J13">
            <v>9</v>
          </cell>
          <cell r="L13">
            <v>12</v>
          </cell>
          <cell r="M13">
            <v>36</v>
          </cell>
          <cell r="N13">
            <v>42</v>
          </cell>
          <cell r="P13">
            <v>61</v>
          </cell>
          <cell r="R13" t="str">
            <v>B</v>
          </cell>
        </row>
        <row r="14">
          <cell r="B14" t="str">
            <v>E022-01-0694/2017</v>
          </cell>
          <cell r="C14" t="str">
            <v>KIMANI JACKLINE MBUTU</v>
          </cell>
          <cell r="D14">
            <v>7</v>
          </cell>
          <cell r="E14">
            <v>4</v>
          </cell>
          <cell r="F14">
            <v>7.5</v>
          </cell>
          <cell r="G14">
            <v>18.5</v>
          </cell>
          <cell r="H14">
            <v>6</v>
          </cell>
          <cell r="J14">
            <v>8</v>
          </cell>
          <cell r="K14">
            <v>8.5</v>
          </cell>
          <cell r="M14">
            <v>22.5</v>
          </cell>
          <cell r="N14">
            <v>26.3</v>
          </cell>
          <cell r="P14">
            <v>45</v>
          </cell>
          <cell r="R14" t="str">
            <v>D</v>
          </cell>
        </row>
        <row r="15">
          <cell r="B15" t="str">
            <v>E022-01-0695/2017</v>
          </cell>
          <cell r="C15" t="str">
            <v>NDUATI DANIEL CHEGE</v>
          </cell>
          <cell r="D15">
            <v>8</v>
          </cell>
          <cell r="E15">
            <v>3.3</v>
          </cell>
          <cell r="F15">
            <v>5.5</v>
          </cell>
          <cell r="G15">
            <v>16.8</v>
          </cell>
          <cell r="M15" t="str">
            <v/>
          </cell>
          <cell r="N15" t="str">
            <v>-</v>
          </cell>
          <cell r="P15" t="str">
            <v>16.8C</v>
          </cell>
          <cell r="R15" t="str">
            <v>-</v>
          </cell>
        </row>
        <row r="16">
          <cell r="B16" t="str">
            <v>E022-01-0696/2017</v>
          </cell>
          <cell r="C16" t="str">
            <v>MWANGI NANCY THUGURI</v>
          </cell>
          <cell r="D16">
            <v>5</v>
          </cell>
          <cell r="E16">
            <v>3.8</v>
          </cell>
          <cell r="F16">
            <v>3.5</v>
          </cell>
          <cell r="G16">
            <v>12.3</v>
          </cell>
          <cell r="H16">
            <v>14</v>
          </cell>
          <cell r="I16">
            <v>1</v>
          </cell>
          <cell r="K16">
            <v>2</v>
          </cell>
          <cell r="M16">
            <v>17</v>
          </cell>
          <cell r="N16">
            <v>19.8</v>
          </cell>
          <cell r="P16">
            <v>32</v>
          </cell>
          <cell r="R16" t="str">
            <v>FAIL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7.9</v>
          </cell>
          <cell r="E17">
            <v>4.8</v>
          </cell>
          <cell r="F17">
            <v>6.5</v>
          </cell>
          <cell r="G17">
            <v>19.2</v>
          </cell>
          <cell r="J17">
            <v>16</v>
          </cell>
          <cell r="K17">
            <v>19</v>
          </cell>
          <cell r="L17">
            <v>17.5</v>
          </cell>
          <cell r="M17">
            <v>52.5</v>
          </cell>
          <cell r="N17">
            <v>61.3</v>
          </cell>
          <cell r="P17">
            <v>81</v>
          </cell>
          <cell r="R17" t="str">
            <v>A</v>
          </cell>
        </row>
        <row r="18">
          <cell r="B18" t="str">
            <v>E022-01-0698/2017</v>
          </cell>
          <cell r="C18" t="str">
            <v>MURIUKI SIMON MWANGI</v>
          </cell>
          <cell r="D18">
            <v>6.8</v>
          </cell>
          <cell r="E18">
            <v>4</v>
          </cell>
          <cell r="F18">
            <v>5.5</v>
          </cell>
          <cell r="G18">
            <v>16.3</v>
          </cell>
          <cell r="H18">
            <v>1</v>
          </cell>
          <cell r="I18">
            <v>6</v>
          </cell>
          <cell r="K18">
            <v>2</v>
          </cell>
          <cell r="M18">
            <v>9</v>
          </cell>
          <cell r="N18">
            <v>10.5</v>
          </cell>
          <cell r="P18">
            <v>27</v>
          </cell>
          <cell r="R18" t="str">
            <v>FAIL</v>
          </cell>
        </row>
        <row r="19">
          <cell r="B19" t="str">
            <v>E022-01-0699/2017</v>
          </cell>
          <cell r="C19" t="str">
            <v>CANIA EDWIN MUGWERU</v>
          </cell>
          <cell r="D19" t="str">
            <v/>
          </cell>
          <cell r="E19" t="str">
            <v/>
          </cell>
          <cell r="F19" t="str">
            <v>-</v>
          </cell>
          <cell r="G19" t="str">
            <v>-</v>
          </cell>
          <cell r="M19" t="str">
            <v/>
          </cell>
          <cell r="N19" t="str">
            <v>-</v>
          </cell>
          <cell r="P19" t="str">
            <v>-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7.5</v>
          </cell>
          <cell r="E20">
            <v>3.8</v>
          </cell>
          <cell r="F20">
            <v>9.5</v>
          </cell>
          <cell r="G20">
            <v>20.8</v>
          </cell>
          <cell r="H20">
            <v>13</v>
          </cell>
          <cell r="I20">
            <v>11.5</v>
          </cell>
          <cell r="J20">
            <v>14</v>
          </cell>
          <cell r="M20">
            <v>38.5</v>
          </cell>
          <cell r="N20">
            <v>44.9</v>
          </cell>
          <cell r="P20">
            <v>66</v>
          </cell>
          <cell r="R20" t="str">
            <v>B</v>
          </cell>
        </row>
        <row r="21">
          <cell r="B21" t="str">
            <v>E022-01-0701/2017</v>
          </cell>
          <cell r="C21" t="str">
            <v>MWANGI FRANCIS KAHUHO</v>
          </cell>
          <cell r="D21">
            <v>6.5</v>
          </cell>
          <cell r="E21">
            <v>4</v>
          </cell>
          <cell r="F21">
            <v>8.5</v>
          </cell>
          <cell r="G21">
            <v>19</v>
          </cell>
          <cell r="H21">
            <v>14</v>
          </cell>
          <cell r="I21">
            <v>3</v>
          </cell>
          <cell r="J21">
            <v>2</v>
          </cell>
          <cell r="M21">
            <v>19</v>
          </cell>
          <cell r="N21">
            <v>22.2</v>
          </cell>
          <cell r="P21">
            <v>41</v>
          </cell>
          <cell r="R21" t="str">
            <v>D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6</v>
          </cell>
          <cell r="E23">
            <v>3.8</v>
          </cell>
          <cell r="F23">
            <v>5.8</v>
          </cell>
          <cell r="G23">
            <v>15.6</v>
          </cell>
          <cell r="H23">
            <v>6.5</v>
          </cell>
          <cell r="I23">
            <v>6</v>
          </cell>
          <cell r="K23">
            <v>3</v>
          </cell>
          <cell r="M23">
            <v>15.5</v>
          </cell>
          <cell r="N23">
            <v>18.100000000000001</v>
          </cell>
          <cell r="P23">
            <v>34</v>
          </cell>
          <cell r="R23" t="str">
            <v>FAIL</v>
          </cell>
        </row>
        <row r="24">
          <cell r="B24" t="str">
            <v>E022-01-0704/2017</v>
          </cell>
          <cell r="C24" t="str">
            <v>KARIUKI AMOS KIMITI</v>
          </cell>
          <cell r="D24">
            <v>5.3</v>
          </cell>
          <cell r="E24">
            <v>3.5</v>
          </cell>
          <cell r="F24">
            <v>7.5</v>
          </cell>
          <cell r="G24">
            <v>16.3</v>
          </cell>
          <cell r="H24">
            <v>11</v>
          </cell>
          <cell r="I24">
            <v>9</v>
          </cell>
          <cell r="K24">
            <v>2</v>
          </cell>
          <cell r="M24">
            <v>22</v>
          </cell>
          <cell r="N24">
            <v>25.7</v>
          </cell>
          <cell r="P24">
            <v>42</v>
          </cell>
          <cell r="R24" t="str">
            <v>D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7.4</v>
          </cell>
          <cell r="E25">
            <v>3.3</v>
          </cell>
          <cell r="F25">
            <v>5.8</v>
          </cell>
          <cell r="G25">
            <v>16.5</v>
          </cell>
          <cell r="H25">
            <v>14</v>
          </cell>
          <cell r="K25">
            <v>16</v>
          </cell>
          <cell r="L25">
            <v>18.5</v>
          </cell>
          <cell r="M25">
            <v>48.5</v>
          </cell>
          <cell r="N25">
            <v>56.6</v>
          </cell>
          <cell r="P25">
            <v>73</v>
          </cell>
          <cell r="R25" t="str">
            <v>A</v>
          </cell>
        </row>
        <row r="26">
          <cell r="B26" t="str">
            <v>E022-01-0706/2017</v>
          </cell>
          <cell r="C26" t="str">
            <v>KARIUKI MOUREEN NJOKI</v>
          </cell>
          <cell r="D26">
            <v>8.3000000000000007</v>
          </cell>
          <cell r="E26">
            <v>3.5</v>
          </cell>
          <cell r="F26">
            <v>8</v>
          </cell>
          <cell r="G26">
            <v>19.8</v>
          </cell>
          <cell r="H26">
            <v>14</v>
          </cell>
          <cell r="J26">
            <v>15</v>
          </cell>
          <cell r="L26">
            <v>20</v>
          </cell>
          <cell r="M26">
            <v>49</v>
          </cell>
          <cell r="N26">
            <v>57.2</v>
          </cell>
          <cell r="P26">
            <v>77</v>
          </cell>
          <cell r="R26" t="str">
            <v>A</v>
          </cell>
        </row>
        <row r="27">
          <cell r="B27" t="str">
            <v>E022-01-0707/2017</v>
          </cell>
          <cell r="C27" t="str">
            <v>GITHU SOLOMON MUHUNYO</v>
          </cell>
          <cell r="D27">
            <v>6</v>
          </cell>
          <cell r="E27">
            <v>4</v>
          </cell>
          <cell r="F27">
            <v>4.5</v>
          </cell>
          <cell r="G27">
            <v>14.5</v>
          </cell>
          <cell r="H27">
            <v>16</v>
          </cell>
          <cell r="I27">
            <v>7.5</v>
          </cell>
          <cell r="L27">
            <v>8</v>
          </cell>
          <cell r="M27">
            <v>31.5</v>
          </cell>
          <cell r="N27">
            <v>36.799999999999997</v>
          </cell>
          <cell r="P27">
            <v>51</v>
          </cell>
          <cell r="R27" t="str">
            <v>C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7.4</v>
          </cell>
          <cell r="E28">
            <v>4.5</v>
          </cell>
          <cell r="F28">
            <v>6.5</v>
          </cell>
          <cell r="G28">
            <v>18.399999999999999</v>
          </cell>
          <cell r="H28">
            <v>20</v>
          </cell>
          <cell r="I28">
            <v>12</v>
          </cell>
          <cell r="J28">
            <v>3</v>
          </cell>
          <cell r="M28">
            <v>35</v>
          </cell>
          <cell r="N28">
            <v>40.799999999999997</v>
          </cell>
          <cell r="P28">
            <v>59</v>
          </cell>
          <cell r="R28" t="str">
            <v>C</v>
          </cell>
        </row>
        <row r="29">
          <cell r="B29" t="str">
            <v>E022-01-0710/2017</v>
          </cell>
          <cell r="C29" t="str">
            <v>RIKA CHARLES KARIBU</v>
          </cell>
          <cell r="D29">
            <v>4.3</v>
          </cell>
          <cell r="E29">
            <v>2.8</v>
          </cell>
          <cell r="F29">
            <v>3.5</v>
          </cell>
          <cell r="G29">
            <v>10.6</v>
          </cell>
          <cell r="H29">
            <v>3</v>
          </cell>
          <cell r="K29">
            <v>2</v>
          </cell>
          <cell r="L29">
            <v>4</v>
          </cell>
          <cell r="M29">
            <v>9</v>
          </cell>
          <cell r="N29">
            <v>10.5</v>
          </cell>
          <cell r="P29">
            <v>21</v>
          </cell>
          <cell r="R29" t="str">
            <v>FAIL</v>
          </cell>
        </row>
        <row r="30">
          <cell r="B30" t="str">
            <v>E022-01-0711/2017</v>
          </cell>
          <cell r="C30" t="str">
            <v>KIGAMBA SIMON MURAYA</v>
          </cell>
          <cell r="D30">
            <v>7.3</v>
          </cell>
          <cell r="E30">
            <v>4.3</v>
          </cell>
          <cell r="F30">
            <v>8</v>
          </cell>
          <cell r="G30">
            <v>19.600000000000001</v>
          </cell>
          <cell r="H30">
            <v>2</v>
          </cell>
          <cell r="I30">
            <v>5</v>
          </cell>
          <cell r="L30">
            <v>11.5</v>
          </cell>
          <cell r="M30">
            <v>18.5</v>
          </cell>
          <cell r="N30">
            <v>21.6</v>
          </cell>
          <cell r="P30">
            <v>41</v>
          </cell>
          <cell r="R30" t="str">
            <v>D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7.8</v>
          </cell>
          <cell r="E31">
            <v>3.5</v>
          </cell>
          <cell r="F31">
            <v>6.5</v>
          </cell>
          <cell r="G31">
            <v>17.8</v>
          </cell>
          <cell r="I31">
            <v>9.5</v>
          </cell>
          <cell r="J31">
            <v>10</v>
          </cell>
          <cell r="K31">
            <v>3.5</v>
          </cell>
          <cell r="M31">
            <v>23</v>
          </cell>
          <cell r="N31">
            <v>26.8</v>
          </cell>
          <cell r="P31">
            <v>45</v>
          </cell>
          <cell r="R31" t="str">
            <v>D</v>
          </cell>
        </row>
        <row r="32">
          <cell r="B32" t="str">
            <v>E022-01-0713/2017</v>
          </cell>
          <cell r="C32" t="str">
            <v>KAHIGA RIMI LEMMY</v>
          </cell>
          <cell r="D32">
            <v>5.0999999999999996</v>
          </cell>
          <cell r="E32">
            <v>3.8</v>
          </cell>
          <cell r="F32">
            <v>7.5</v>
          </cell>
          <cell r="G32">
            <v>16.399999999999999</v>
          </cell>
          <cell r="M32" t="str">
            <v/>
          </cell>
          <cell r="N32" t="str">
            <v>-</v>
          </cell>
          <cell r="P32" t="str">
            <v>16.4C</v>
          </cell>
          <cell r="R32" t="str">
            <v>-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6.8</v>
          </cell>
          <cell r="E33">
            <v>3.8</v>
          </cell>
          <cell r="F33">
            <v>7.5</v>
          </cell>
          <cell r="G33">
            <v>18.100000000000001</v>
          </cell>
          <cell r="H33">
            <v>11</v>
          </cell>
          <cell r="I33">
            <v>8</v>
          </cell>
          <cell r="J33">
            <v>17</v>
          </cell>
          <cell r="M33">
            <v>36</v>
          </cell>
          <cell r="N33">
            <v>42</v>
          </cell>
          <cell r="P33">
            <v>60</v>
          </cell>
          <cell r="R33" t="str">
            <v>B</v>
          </cell>
        </row>
        <row r="34">
          <cell r="B34" t="str">
            <v>E022-01-0715/2017</v>
          </cell>
          <cell r="C34" t="str">
            <v>MULYUNGI C MWENDWA</v>
          </cell>
          <cell r="D34">
            <v>7.8</v>
          </cell>
          <cell r="E34">
            <v>3.3</v>
          </cell>
          <cell r="F34">
            <v>10</v>
          </cell>
          <cell r="G34">
            <v>21.1</v>
          </cell>
          <cell r="H34">
            <v>12</v>
          </cell>
          <cell r="I34">
            <v>4.5</v>
          </cell>
          <cell r="K34">
            <v>2</v>
          </cell>
          <cell r="M34">
            <v>18.5</v>
          </cell>
          <cell r="N34">
            <v>21.6</v>
          </cell>
          <cell r="P34">
            <v>43</v>
          </cell>
          <cell r="R34" t="str">
            <v>D</v>
          </cell>
        </row>
        <row r="35">
          <cell r="B35" t="str">
            <v>E022-01-0716/2017</v>
          </cell>
          <cell r="C35" t="str">
            <v>KANGOTI DENIS KARIUKI</v>
          </cell>
          <cell r="D35">
            <v>5.3</v>
          </cell>
          <cell r="E35">
            <v>3.3</v>
          </cell>
          <cell r="F35">
            <v>7</v>
          </cell>
          <cell r="G35">
            <v>15.6</v>
          </cell>
          <cell r="H35">
            <v>4</v>
          </cell>
          <cell r="K35">
            <v>13</v>
          </cell>
          <cell r="L35">
            <v>4</v>
          </cell>
          <cell r="M35">
            <v>21</v>
          </cell>
          <cell r="N35">
            <v>24.5</v>
          </cell>
          <cell r="P35">
            <v>40</v>
          </cell>
          <cell r="R35" t="str">
            <v>D</v>
          </cell>
        </row>
        <row r="36">
          <cell r="B36" t="str">
            <v>E022-01-0717/2017</v>
          </cell>
          <cell r="C36" t="str">
            <v>BRIAN MWIRIGI</v>
          </cell>
          <cell r="D36">
            <v>7.4</v>
          </cell>
          <cell r="E36">
            <v>3.5</v>
          </cell>
          <cell r="F36">
            <v>6</v>
          </cell>
          <cell r="G36">
            <v>16.899999999999999</v>
          </cell>
          <cell r="I36">
            <v>3.5</v>
          </cell>
          <cell r="J36">
            <v>6</v>
          </cell>
          <cell r="K36">
            <v>4</v>
          </cell>
          <cell r="M36">
            <v>13.5</v>
          </cell>
          <cell r="N36">
            <v>15.8</v>
          </cell>
          <cell r="P36">
            <v>33</v>
          </cell>
          <cell r="R36" t="str">
            <v>FAIL</v>
          </cell>
        </row>
        <row r="37">
          <cell r="B37" t="str">
            <v>E022-01-0718/2017</v>
          </cell>
          <cell r="C37" t="str">
            <v>KABURU MURETI JAMES</v>
          </cell>
          <cell r="D37">
            <v>6</v>
          </cell>
          <cell r="E37">
            <v>4</v>
          </cell>
          <cell r="F37">
            <v>5</v>
          </cell>
          <cell r="G37">
            <v>15</v>
          </cell>
          <cell r="H37">
            <v>5</v>
          </cell>
          <cell r="I37">
            <v>4</v>
          </cell>
          <cell r="J37">
            <v>4</v>
          </cell>
          <cell r="M37">
            <v>13</v>
          </cell>
          <cell r="N37">
            <v>15.2</v>
          </cell>
          <cell r="P37">
            <v>30</v>
          </cell>
          <cell r="R37" t="str">
            <v>FAIL</v>
          </cell>
        </row>
        <row r="38">
          <cell r="B38" t="str">
            <v>E022-01-0719/2017</v>
          </cell>
          <cell r="C38" t="str">
            <v>MUGUNA TONY</v>
          </cell>
          <cell r="D38">
            <v>7</v>
          </cell>
          <cell r="E38">
            <v>4</v>
          </cell>
          <cell r="F38">
            <v>7.5</v>
          </cell>
          <cell r="G38">
            <v>18.5</v>
          </cell>
          <cell r="H38">
            <v>8</v>
          </cell>
          <cell r="J38">
            <v>13</v>
          </cell>
          <cell r="K38">
            <v>12.5</v>
          </cell>
          <cell r="M38">
            <v>33.5</v>
          </cell>
          <cell r="N38">
            <v>39.1</v>
          </cell>
          <cell r="P38">
            <v>58</v>
          </cell>
          <cell r="R38" t="str">
            <v>C</v>
          </cell>
        </row>
        <row r="39">
          <cell r="B39" t="str">
            <v>E022-01-0720/2017</v>
          </cell>
          <cell r="C39" t="str">
            <v>IAN W OWOUR</v>
          </cell>
          <cell r="D39">
            <v>7.4</v>
          </cell>
          <cell r="E39">
            <v>3.8</v>
          </cell>
          <cell r="F39">
            <v>7.5</v>
          </cell>
          <cell r="G39">
            <v>18.7</v>
          </cell>
          <cell r="H39">
            <v>6</v>
          </cell>
          <cell r="I39">
            <v>5</v>
          </cell>
          <cell r="J39">
            <v>8</v>
          </cell>
          <cell r="M39">
            <v>19</v>
          </cell>
          <cell r="N39">
            <v>22.2</v>
          </cell>
          <cell r="P39">
            <v>41</v>
          </cell>
          <cell r="R39" t="str">
            <v>D</v>
          </cell>
        </row>
        <row r="40">
          <cell r="B40" t="str">
            <v>E022-01-0721/2017</v>
          </cell>
          <cell r="C40" t="str">
            <v>MAGAJU BRIAN MURIMI</v>
          </cell>
          <cell r="D40">
            <v>7.3</v>
          </cell>
          <cell r="E40">
            <v>4</v>
          </cell>
          <cell r="F40">
            <v>4.5</v>
          </cell>
          <cell r="G40">
            <v>15.8</v>
          </cell>
          <cell r="H40">
            <v>8</v>
          </cell>
          <cell r="I40">
            <v>5</v>
          </cell>
          <cell r="J40">
            <v>5</v>
          </cell>
          <cell r="M40">
            <v>18</v>
          </cell>
          <cell r="N40">
            <v>21</v>
          </cell>
          <cell r="P40">
            <v>37</v>
          </cell>
          <cell r="R40" t="str">
            <v>FAIL</v>
          </cell>
        </row>
        <row r="41">
          <cell r="B41" t="str">
            <v>E022-01-0722/2017</v>
          </cell>
          <cell r="C41" t="str">
            <v>MAWIRA HUMPHREY</v>
          </cell>
          <cell r="D41">
            <v>7.9</v>
          </cell>
          <cell r="E41">
            <v>4</v>
          </cell>
          <cell r="F41">
            <v>5.8</v>
          </cell>
          <cell r="G41">
            <v>17.7</v>
          </cell>
          <cell r="H41">
            <v>4</v>
          </cell>
          <cell r="J41">
            <v>11</v>
          </cell>
          <cell r="K41">
            <v>7.5</v>
          </cell>
          <cell r="M41">
            <v>22.5</v>
          </cell>
          <cell r="N41">
            <v>26.3</v>
          </cell>
          <cell r="P41">
            <v>44</v>
          </cell>
          <cell r="R41" t="str">
            <v>D</v>
          </cell>
        </row>
        <row r="42">
          <cell r="B42" t="str">
            <v>E022-01-0723/2017</v>
          </cell>
          <cell r="C42" t="str">
            <v>WERU ISAAC MWANGI</v>
          </cell>
          <cell r="D42">
            <v>7.5</v>
          </cell>
          <cell r="E42">
            <v>4</v>
          </cell>
          <cell r="F42">
            <v>10.5</v>
          </cell>
          <cell r="G42">
            <v>22</v>
          </cell>
          <cell r="H42">
            <v>5</v>
          </cell>
          <cell r="K42">
            <v>4.5</v>
          </cell>
          <cell r="L42">
            <v>5.5</v>
          </cell>
          <cell r="M42">
            <v>15</v>
          </cell>
          <cell r="N42">
            <v>17.5</v>
          </cell>
          <cell r="P42">
            <v>40</v>
          </cell>
          <cell r="R42" t="str">
            <v>D</v>
          </cell>
        </row>
        <row r="43">
          <cell r="B43" t="str">
            <v>E022-01-0724/2017</v>
          </cell>
          <cell r="C43" t="str">
            <v>KIMANI FAITH WANJIKU</v>
          </cell>
          <cell r="D43">
            <v>8.5</v>
          </cell>
          <cell r="E43">
            <v>4</v>
          </cell>
          <cell r="F43">
            <v>6.5</v>
          </cell>
          <cell r="G43">
            <v>19</v>
          </cell>
          <cell r="H43">
            <v>15</v>
          </cell>
          <cell r="I43">
            <v>14</v>
          </cell>
          <cell r="L43">
            <v>7</v>
          </cell>
          <cell r="M43">
            <v>36</v>
          </cell>
          <cell r="N43">
            <v>42</v>
          </cell>
          <cell r="P43">
            <v>61</v>
          </cell>
          <cell r="R43" t="str">
            <v>B</v>
          </cell>
        </row>
        <row r="44">
          <cell r="B44" t="str">
            <v>E022-01-0725/2017</v>
          </cell>
          <cell r="C44" t="str">
            <v>MURIUKI KELVIN MUGO</v>
          </cell>
          <cell r="D44">
            <v>7.5</v>
          </cell>
          <cell r="E44">
            <v>4</v>
          </cell>
          <cell r="F44">
            <v>5</v>
          </cell>
          <cell r="G44">
            <v>16.5</v>
          </cell>
          <cell r="H44">
            <v>10</v>
          </cell>
          <cell r="I44">
            <v>9</v>
          </cell>
          <cell r="L44">
            <v>1</v>
          </cell>
          <cell r="M44">
            <v>20</v>
          </cell>
          <cell r="N44">
            <v>23.3</v>
          </cell>
          <cell r="P44">
            <v>40</v>
          </cell>
          <cell r="R44" t="str">
            <v>D</v>
          </cell>
        </row>
        <row r="45">
          <cell r="B45" t="str">
            <v>E022-01-0726/2017</v>
          </cell>
          <cell r="C45" t="str">
            <v>MWONDI ISAAC VENANT</v>
          </cell>
          <cell r="D45">
            <v>7</v>
          </cell>
          <cell r="E45">
            <v>4.5</v>
          </cell>
          <cell r="F45">
            <v>5</v>
          </cell>
          <cell r="G45">
            <v>16.5</v>
          </cell>
          <cell r="H45">
            <v>8</v>
          </cell>
          <cell r="J45">
            <v>6</v>
          </cell>
          <cell r="K45">
            <v>7</v>
          </cell>
          <cell r="M45">
            <v>21</v>
          </cell>
          <cell r="N45">
            <v>24.5</v>
          </cell>
          <cell r="P45">
            <v>41</v>
          </cell>
          <cell r="R45" t="str">
            <v>D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7.5</v>
          </cell>
          <cell r="E46">
            <v>4.5</v>
          </cell>
          <cell r="F46">
            <v>7.5</v>
          </cell>
          <cell r="G46">
            <v>19.5</v>
          </cell>
          <cell r="H46">
            <v>13</v>
          </cell>
          <cell r="I46">
            <v>15</v>
          </cell>
          <cell r="J46">
            <v>11.5</v>
          </cell>
          <cell r="M46">
            <v>39.5</v>
          </cell>
          <cell r="N46">
            <v>46.1</v>
          </cell>
          <cell r="P46">
            <v>66</v>
          </cell>
          <cell r="R46" t="str">
            <v>B</v>
          </cell>
        </row>
        <row r="47">
          <cell r="B47" t="str">
            <v>E022-01-0728/2017</v>
          </cell>
          <cell r="C47" t="str">
            <v>WARAGA G KAMAU</v>
          </cell>
          <cell r="D47">
            <v>8.3000000000000007</v>
          </cell>
          <cell r="E47">
            <v>3.3</v>
          </cell>
          <cell r="F47">
            <v>6</v>
          </cell>
          <cell r="G47">
            <v>17.600000000000001</v>
          </cell>
          <cell r="H47">
            <v>7</v>
          </cell>
          <cell r="J47">
            <v>6</v>
          </cell>
          <cell r="L47">
            <v>8</v>
          </cell>
          <cell r="M47">
            <v>21</v>
          </cell>
          <cell r="N47">
            <v>24.5</v>
          </cell>
          <cell r="P47">
            <v>42</v>
          </cell>
          <cell r="R47" t="str">
            <v>D</v>
          </cell>
        </row>
        <row r="48">
          <cell r="B48" t="str">
            <v>E022-01-0729/2017</v>
          </cell>
          <cell r="C48" t="str">
            <v>MUREI ELIAS KIPLAGAT</v>
          </cell>
          <cell r="D48">
            <v>8.3000000000000007</v>
          </cell>
          <cell r="E48">
            <v>4</v>
          </cell>
          <cell r="F48">
            <v>10</v>
          </cell>
          <cell r="G48">
            <v>22.3</v>
          </cell>
          <cell r="H48">
            <v>15</v>
          </cell>
          <cell r="K48">
            <v>5</v>
          </cell>
          <cell r="L48">
            <v>6.5</v>
          </cell>
          <cell r="M48">
            <v>26.5</v>
          </cell>
          <cell r="N48">
            <v>30.9</v>
          </cell>
          <cell r="P48">
            <v>53</v>
          </cell>
          <cell r="R48" t="str">
            <v>C</v>
          </cell>
        </row>
        <row r="49">
          <cell r="B49" t="str">
            <v>E022-01-0730/2017</v>
          </cell>
          <cell r="C49" t="str">
            <v>MAKUMBA OSCAR MOMANYI</v>
          </cell>
          <cell r="D49">
            <v>7</v>
          </cell>
          <cell r="E49">
            <v>4</v>
          </cell>
          <cell r="F49">
            <v>3.5</v>
          </cell>
          <cell r="G49">
            <v>14.5</v>
          </cell>
          <cell r="H49">
            <v>10</v>
          </cell>
          <cell r="I49">
            <v>12</v>
          </cell>
          <cell r="L49">
            <v>4</v>
          </cell>
          <cell r="M49">
            <v>26</v>
          </cell>
          <cell r="N49">
            <v>30.3</v>
          </cell>
          <cell r="P49">
            <v>45</v>
          </cell>
          <cell r="R49" t="str">
            <v>D</v>
          </cell>
        </row>
        <row r="50">
          <cell r="B50" t="str">
            <v>E022-01-0731/2017</v>
          </cell>
          <cell r="C50" t="str">
            <v>WANJALA H MIKE</v>
          </cell>
          <cell r="D50">
            <v>7.8</v>
          </cell>
          <cell r="E50">
            <v>4</v>
          </cell>
          <cell r="F50">
            <v>7</v>
          </cell>
          <cell r="G50">
            <v>18.8</v>
          </cell>
          <cell r="H50">
            <v>18</v>
          </cell>
          <cell r="I50">
            <v>10.5</v>
          </cell>
          <cell r="J50">
            <v>4</v>
          </cell>
          <cell r="M50">
            <v>32.5</v>
          </cell>
          <cell r="N50">
            <v>37.9</v>
          </cell>
          <cell r="P50">
            <v>57</v>
          </cell>
          <cell r="R50" t="str">
            <v>C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7.3</v>
          </cell>
          <cell r="E51">
            <v>3.8</v>
          </cell>
          <cell r="F51">
            <v>5</v>
          </cell>
          <cell r="G51">
            <v>16.100000000000001</v>
          </cell>
          <cell r="H51">
            <v>3</v>
          </cell>
          <cell r="K51">
            <v>5</v>
          </cell>
          <cell r="L51">
            <v>6</v>
          </cell>
          <cell r="M51">
            <v>14</v>
          </cell>
          <cell r="N51">
            <v>16.3</v>
          </cell>
          <cell r="P51">
            <v>32</v>
          </cell>
          <cell r="R51" t="str">
            <v>FAIL</v>
          </cell>
        </row>
        <row r="52">
          <cell r="B52" t="str">
            <v>E022-01-0733/2017</v>
          </cell>
          <cell r="C52" t="str">
            <v>KIBET KELVIN</v>
          </cell>
          <cell r="D52">
            <v>7.1</v>
          </cell>
          <cell r="E52">
            <v>4</v>
          </cell>
          <cell r="F52">
            <v>7</v>
          </cell>
          <cell r="G52">
            <v>18.100000000000001</v>
          </cell>
          <cell r="H52">
            <v>4</v>
          </cell>
          <cell r="J52">
            <v>4</v>
          </cell>
          <cell r="L52">
            <v>5</v>
          </cell>
          <cell r="M52">
            <v>13</v>
          </cell>
          <cell r="N52">
            <v>15.2</v>
          </cell>
          <cell r="P52">
            <v>33</v>
          </cell>
          <cell r="R52" t="str">
            <v>FAIL</v>
          </cell>
        </row>
        <row r="53">
          <cell r="B53" t="str">
            <v>E022-01-0734/2017</v>
          </cell>
          <cell r="C53" t="str">
            <v>NELLY CHEPTOO</v>
          </cell>
          <cell r="D53">
            <v>6.5</v>
          </cell>
          <cell r="E53">
            <v>3.8</v>
          </cell>
          <cell r="F53">
            <v>6.5</v>
          </cell>
          <cell r="G53">
            <v>16.8</v>
          </cell>
          <cell r="H53">
            <v>7</v>
          </cell>
          <cell r="I53">
            <v>11</v>
          </cell>
          <cell r="J53">
            <v>7</v>
          </cell>
          <cell r="M53">
            <v>25</v>
          </cell>
          <cell r="N53">
            <v>29.2</v>
          </cell>
          <cell r="P53">
            <v>46</v>
          </cell>
          <cell r="R53" t="str">
            <v>D</v>
          </cell>
        </row>
        <row r="54">
          <cell r="B54" t="str">
            <v>E022-01-0735/2017</v>
          </cell>
          <cell r="C54" t="str">
            <v>NZAU AUDREY NZILANI</v>
          </cell>
          <cell r="D54">
            <v>8.3000000000000007</v>
          </cell>
          <cell r="E54">
            <v>3.5</v>
          </cell>
          <cell r="F54">
            <v>7.5</v>
          </cell>
          <cell r="G54">
            <v>19.3</v>
          </cell>
          <cell r="H54">
            <v>14</v>
          </cell>
          <cell r="I54">
            <v>8.5</v>
          </cell>
          <cell r="J54">
            <v>15</v>
          </cell>
          <cell r="M54">
            <v>37.5</v>
          </cell>
          <cell r="N54">
            <v>43.8</v>
          </cell>
          <cell r="P54">
            <v>63</v>
          </cell>
          <cell r="R54" t="str">
            <v>B</v>
          </cell>
        </row>
        <row r="55">
          <cell r="B55" t="str">
            <v>E022-01-0737/2017</v>
          </cell>
          <cell r="C55" t="str">
            <v>ADEGU GLORIA VUHYA</v>
          </cell>
          <cell r="D55">
            <v>8.3000000000000007</v>
          </cell>
          <cell r="E55">
            <v>3.3</v>
          </cell>
          <cell r="F55">
            <v>5</v>
          </cell>
          <cell r="G55">
            <v>16.600000000000001</v>
          </cell>
          <cell r="H55">
            <v>15</v>
          </cell>
          <cell r="I55">
            <v>9</v>
          </cell>
          <cell r="J55">
            <v>14</v>
          </cell>
          <cell r="M55">
            <v>38</v>
          </cell>
          <cell r="N55">
            <v>44.3</v>
          </cell>
          <cell r="P55">
            <v>61</v>
          </cell>
          <cell r="R55" t="str">
            <v>B</v>
          </cell>
        </row>
        <row r="56">
          <cell r="B56" t="str">
            <v>E022-01-0738/2017</v>
          </cell>
          <cell r="C56" t="str">
            <v>ROBERT KAMAU NJOROGE</v>
          </cell>
          <cell r="D56">
            <v>7</v>
          </cell>
          <cell r="E56">
            <v>3.8</v>
          </cell>
          <cell r="F56">
            <v>5.5</v>
          </cell>
          <cell r="G56">
            <v>16.3</v>
          </cell>
          <cell r="H56">
            <v>8</v>
          </cell>
          <cell r="J56">
            <v>19</v>
          </cell>
          <cell r="K56">
            <v>5</v>
          </cell>
          <cell r="M56">
            <v>32</v>
          </cell>
          <cell r="N56">
            <v>37.299999999999997</v>
          </cell>
          <cell r="P56">
            <v>54</v>
          </cell>
          <cell r="R56" t="str">
            <v>C</v>
          </cell>
        </row>
        <row r="57">
          <cell r="B57" t="str">
            <v>E022-01-0739/2017</v>
          </cell>
          <cell r="C57" t="str">
            <v>WANJIRU GIDEON WARUI</v>
          </cell>
          <cell r="D57">
            <v>6.1</v>
          </cell>
          <cell r="E57">
            <v>4</v>
          </cell>
          <cell r="F57">
            <v>5</v>
          </cell>
          <cell r="G57">
            <v>15.1</v>
          </cell>
          <cell r="H57">
            <v>16</v>
          </cell>
          <cell r="I57">
            <v>4.5</v>
          </cell>
          <cell r="L57">
            <v>3</v>
          </cell>
          <cell r="M57">
            <v>23.5</v>
          </cell>
          <cell r="N57">
            <v>27.4</v>
          </cell>
          <cell r="P57">
            <v>43</v>
          </cell>
          <cell r="R57" t="str">
            <v>D</v>
          </cell>
        </row>
        <row r="58">
          <cell r="B58" t="str">
            <v>E022-01-0740/2017</v>
          </cell>
          <cell r="C58" t="str">
            <v>KARIUKI JOHN WACHIRA</v>
          </cell>
          <cell r="D58">
            <v>7.4</v>
          </cell>
          <cell r="E58">
            <v>4</v>
          </cell>
          <cell r="F58">
            <v>8</v>
          </cell>
          <cell r="G58">
            <v>19.399999999999999</v>
          </cell>
          <cell r="H58">
            <v>7</v>
          </cell>
          <cell r="J58">
            <v>7</v>
          </cell>
          <cell r="L58">
            <v>6.5</v>
          </cell>
          <cell r="M58">
            <v>20.5</v>
          </cell>
          <cell r="N58">
            <v>23.9</v>
          </cell>
          <cell r="P58">
            <v>43</v>
          </cell>
          <cell r="R58" t="str">
            <v>D</v>
          </cell>
        </row>
        <row r="59">
          <cell r="B59" t="str">
            <v>E022-01-0741/2017</v>
          </cell>
          <cell r="C59" t="str">
            <v>KIPKOECH BENEDICT</v>
          </cell>
          <cell r="D59">
            <v>7.3</v>
          </cell>
          <cell r="E59">
            <v>3.8</v>
          </cell>
          <cell r="F59">
            <v>7.5</v>
          </cell>
          <cell r="G59">
            <v>18.600000000000001</v>
          </cell>
          <cell r="H59">
            <v>9</v>
          </cell>
          <cell r="I59">
            <v>5.5</v>
          </cell>
          <cell r="L59">
            <v>6</v>
          </cell>
          <cell r="M59">
            <v>20.5</v>
          </cell>
          <cell r="N59">
            <v>23.9</v>
          </cell>
          <cell r="P59">
            <v>43</v>
          </cell>
          <cell r="R59" t="str">
            <v>D</v>
          </cell>
        </row>
        <row r="60">
          <cell r="B60" t="str">
            <v>E022-01-0742/2017</v>
          </cell>
          <cell r="C60" t="str">
            <v>NJERI SIMON MUIGAI</v>
          </cell>
          <cell r="D60">
            <v>8.1</v>
          </cell>
          <cell r="E60">
            <v>3.8</v>
          </cell>
          <cell r="F60">
            <v>5</v>
          </cell>
          <cell r="G60">
            <v>16.899999999999999</v>
          </cell>
          <cell r="H60">
            <v>10</v>
          </cell>
          <cell r="K60">
            <v>14</v>
          </cell>
          <cell r="L60">
            <v>6.5</v>
          </cell>
          <cell r="M60">
            <v>30.5</v>
          </cell>
          <cell r="N60">
            <v>35.6</v>
          </cell>
          <cell r="P60">
            <v>53</v>
          </cell>
          <cell r="R60" t="str">
            <v>C</v>
          </cell>
        </row>
        <row r="61">
          <cell r="B61" t="str">
            <v>E022-01-0743/2017</v>
          </cell>
          <cell r="C61" t="str">
            <v>KIMUTAI EVANS</v>
          </cell>
          <cell r="D61">
            <v>7.4</v>
          </cell>
          <cell r="E61">
            <v>3.5</v>
          </cell>
          <cell r="F61">
            <v>4.5</v>
          </cell>
          <cell r="G61">
            <v>15.4</v>
          </cell>
          <cell r="I61">
            <v>13</v>
          </cell>
          <cell r="K61">
            <v>5.5</v>
          </cell>
          <cell r="L61">
            <v>5</v>
          </cell>
          <cell r="M61">
            <v>23.5</v>
          </cell>
          <cell r="N61">
            <v>27.4</v>
          </cell>
          <cell r="P61">
            <v>43</v>
          </cell>
          <cell r="R61" t="str">
            <v>D</v>
          </cell>
        </row>
        <row r="62">
          <cell r="B62" t="str">
            <v>E022-01-0744/2017</v>
          </cell>
          <cell r="C62" t="str">
            <v>KIPNGENO FELIX</v>
          </cell>
          <cell r="D62">
            <v>8.3000000000000007</v>
          </cell>
          <cell r="E62">
            <v>4.5</v>
          </cell>
          <cell r="F62">
            <v>6</v>
          </cell>
          <cell r="G62">
            <v>18.8</v>
          </cell>
          <cell r="H62">
            <v>5</v>
          </cell>
          <cell r="I62">
            <v>5.5</v>
          </cell>
          <cell r="K62">
            <v>9.5</v>
          </cell>
          <cell r="M62">
            <v>20</v>
          </cell>
          <cell r="N62">
            <v>23.3</v>
          </cell>
          <cell r="P62">
            <v>42</v>
          </cell>
          <cell r="R62" t="str">
            <v>D</v>
          </cell>
        </row>
        <row r="63">
          <cell r="B63" t="str">
            <v>E022-01-0745/2017</v>
          </cell>
          <cell r="C63" t="str">
            <v>CHEPNGETICH MERCY</v>
          </cell>
          <cell r="D63">
            <v>8.3000000000000007</v>
          </cell>
          <cell r="E63">
            <v>3.8</v>
          </cell>
          <cell r="F63">
            <v>6.5</v>
          </cell>
          <cell r="G63">
            <v>18.600000000000001</v>
          </cell>
          <cell r="H63">
            <v>10</v>
          </cell>
          <cell r="I63">
            <v>11.5</v>
          </cell>
          <cell r="J63">
            <v>17</v>
          </cell>
          <cell r="M63">
            <v>38.5</v>
          </cell>
          <cell r="N63">
            <v>44.9</v>
          </cell>
          <cell r="P63">
            <v>64</v>
          </cell>
          <cell r="R63" t="str">
            <v>B</v>
          </cell>
        </row>
        <row r="64">
          <cell r="B64" t="str">
            <v>E022-01-0746/2017</v>
          </cell>
          <cell r="C64" t="str">
            <v>MWANGI M WACHIRA</v>
          </cell>
          <cell r="D64">
            <v>7.8</v>
          </cell>
          <cell r="E64">
            <v>3</v>
          </cell>
          <cell r="F64">
            <v>6.5</v>
          </cell>
          <cell r="G64">
            <v>17.3</v>
          </cell>
          <cell r="H64">
            <v>20</v>
          </cell>
          <cell r="I64">
            <v>14</v>
          </cell>
          <cell r="J64">
            <v>10</v>
          </cell>
          <cell r="M64">
            <v>44</v>
          </cell>
          <cell r="N64">
            <v>51.3</v>
          </cell>
          <cell r="P64">
            <v>69</v>
          </cell>
          <cell r="R64" t="str">
            <v>B</v>
          </cell>
        </row>
        <row r="65">
          <cell r="B65" t="str">
            <v>E022-01-0747/2017</v>
          </cell>
          <cell r="C65" t="str">
            <v>ONYUNA AGGREY OMONDI</v>
          </cell>
          <cell r="D65">
            <v>5.9</v>
          </cell>
          <cell r="E65">
            <v>3.3</v>
          </cell>
          <cell r="F65">
            <v>8</v>
          </cell>
          <cell r="G65">
            <v>17.2</v>
          </cell>
          <cell r="I65">
            <v>10</v>
          </cell>
          <cell r="K65">
            <v>14</v>
          </cell>
          <cell r="L65">
            <v>6</v>
          </cell>
          <cell r="M65">
            <v>30</v>
          </cell>
          <cell r="N65">
            <v>35</v>
          </cell>
          <cell r="P65">
            <v>52</v>
          </cell>
          <cell r="R65" t="str">
            <v>C</v>
          </cell>
        </row>
        <row r="66">
          <cell r="B66" t="str">
            <v>E022-01-0748/2017</v>
          </cell>
          <cell r="C66" t="str">
            <v>SIMIYU M MICAH</v>
          </cell>
          <cell r="D66">
            <v>6.5</v>
          </cell>
          <cell r="E66">
            <v>3</v>
          </cell>
          <cell r="F66">
            <v>8</v>
          </cell>
          <cell r="G66">
            <v>17.5</v>
          </cell>
          <cell r="M66" t="str">
            <v/>
          </cell>
          <cell r="N66" t="str">
            <v>-</v>
          </cell>
          <cell r="P66" t="str">
            <v>17.5C</v>
          </cell>
          <cell r="R66" t="str">
            <v>-</v>
          </cell>
        </row>
        <row r="67">
          <cell r="B67" t="str">
            <v>E022-01-0749/2017</v>
          </cell>
          <cell r="C67" t="str">
            <v>NAFULA FAITH</v>
          </cell>
          <cell r="D67">
            <v>7.3</v>
          </cell>
          <cell r="E67">
            <v>3.8</v>
          </cell>
          <cell r="F67">
            <v>8.5</v>
          </cell>
          <cell r="G67">
            <v>19.600000000000001</v>
          </cell>
          <cell r="H67">
            <v>15</v>
          </cell>
          <cell r="J67">
            <v>9</v>
          </cell>
          <cell r="L67">
            <v>9.5</v>
          </cell>
          <cell r="M67">
            <v>33.5</v>
          </cell>
          <cell r="N67">
            <v>39.1</v>
          </cell>
          <cell r="P67">
            <v>59</v>
          </cell>
          <cell r="R67" t="str">
            <v>C</v>
          </cell>
        </row>
        <row r="68">
          <cell r="B68" t="str">
            <v>E022-01-0750/2017</v>
          </cell>
          <cell r="C68" t="str">
            <v>LELAN KIPLIMO SAMMY</v>
          </cell>
          <cell r="D68">
            <v>4.5</v>
          </cell>
          <cell r="E68">
            <v>3.8</v>
          </cell>
          <cell r="F68">
            <v>5.5</v>
          </cell>
          <cell r="G68">
            <v>13.8</v>
          </cell>
          <cell r="H68">
            <v>6</v>
          </cell>
          <cell r="J68">
            <v>5</v>
          </cell>
          <cell r="L68">
            <v>11.5</v>
          </cell>
          <cell r="M68">
            <v>22.5</v>
          </cell>
          <cell r="N68">
            <v>26.3</v>
          </cell>
          <cell r="P68">
            <v>40</v>
          </cell>
          <cell r="R68" t="str">
            <v>D</v>
          </cell>
        </row>
        <row r="69">
          <cell r="B69" t="str">
            <v>E022-01-0751/2017</v>
          </cell>
          <cell r="C69" t="str">
            <v>NJUGUNA MARK MAINA</v>
          </cell>
          <cell r="D69">
            <v>6</v>
          </cell>
          <cell r="E69">
            <v>4.5</v>
          </cell>
          <cell r="F69">
            <v>5.5</v>
          </cell>
          <cell r="G69">
            <v>16</v>
          </cell>
          <cell r="H69">
            <v>4</v>
          </cell>
          <cell r="I69">
            <v>9</v>
          </cell>
          <cell r="J69">
            <v>9</v>
          </cell>
          <cell r="M69">
            <v>22</v>
          </cell>
          <cell r="N69">
            <v>25.7</v>
          </cell>
          <cell r="P69">
            <v>42</v>
          </cell>
          <cell r="R69" t="str">
            <v>D</v>
          </cell>
        </row>
        <row r="70">
          <cell r="B70" t="str">
            <v>E022-01-0752/2017</v>
          </cell>
          <cell r="C70" t="str">
            <v>MOBAGI MORAA LORNA</v>
          </cell>
          <cell r="D70">
            <v>7.5</v>
          </cell>
          <cell r="E70">
            <v>4.5</v>
          </cell>
          <cell r="F70">
            <v>9</v>
          </cell>
          <cell r="G70">
            <v>21</v>
          </cell>
          <cell r="H70">
            <v>4</v>
          </cell>
          <cell r="K70">
            <v>5</v>
          </cell>
          <cell r="L70">
            <v>8</v>
          </cell>
          <cell r="M70">
            <v>17</v>
          </cell>
          <cell r="N70">
            <v>19.8</v>
          </cell>
          <cell r="P70">
            <v>41</v>
          </cell>
          <cell r="R70" t="str">
            <v>D</v>
          </cell>
        </row>
        <row r="71">
          <cell r="B71" t="str">
            <v>E022-01-0753/2017</v>
          </cell>
          <cell r="C71" t="str">
            <v>OMONDI ROWLAND ODUOR</v>
          </cell>
          <cell r="D71">
            <v>7.5</v>
          </cell>
          <cell r="E71">
            <v>4</v>
          </cell>
          <cell r="F71">
            <v>5.5</v>
          </cell>
          <cell r="G71">
            <v>17</v>
          </cell>
          <cell r="H71">
            <v>4</v>
          </cell>
          <cell r="I71">
            <v>1</v>
          </cell>
          <cell r="K71">
            <v>0</v>
          </cell>
          <cell r="M71">
            <v>5</v>
          </cell>
          <cell r="N71">
            <v>5.8</v>
          </cell>
          <cell r="P71">
            <v>23</v>
          </cell>
          <cell r="R71" t="str">
            <v>FAIL</v>
          </cell>
        </row>
        <row r="72">
          <cell r="B72" t="str">
            <v>E022-01-0754/2017</v>
          </cell>
          <cell r="C72" t="str">
            <v>OCHIENG VINCENT OUMA</v>
          </cell>
          <cell r="D72">
            <v>6</v>
          </cell>
          <cell r="E72">
            <v>3.8</v>
          </cell>
          <cell r="F72">
            <v>8.5</v>
          </cell>
          <cell r="G72">
            <v>18.3</v>
          </cell>
          <cell r="H72">
            <v>3</v>
          </cell>
          <cell r="I72">
            <v>4</v>
          </cell>
          <cell r="L72">
            <v>5</v>
          </cell>
          <cell r="M72">
            <v>12</v>
          </cell>
          <cell r="N72">
            <v>14</v>
          </cell>
          <cell r="P72">
            <v>32</v>
          </cell>
          <cell r="R72" t="str">
            <v>FAIL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6.8</v>
          </cell>
          <cell r="E73">
            <v>3.8</v>
          </cell>
          <cell r="F73">
            <v>8.5</v>
          </cell>
          <cell r="G73">
            <v>19.100000000000001</v>
          </cell>
          <cell r="M73" t="str">
            <v/>
          </cell>
          <cell r="N73" t="str">
            <v>-</v>
          </cell>
          <cell r="P73" t="str">
            <v>19.1C</v>
          </cell>
          <cell r="R73" t="str">
            <v>-</v>
          </cell>
        </row>
        <row r="74">
          <cell r="B74" t="str">
            <v>E022-01-0956/2017</v>
          </cell>
          <cell r="C74" t="str">
            <v>OMONDI Jeremy Ochieng</v>
          </cell>
          <cell r="D74">
            <v>4.8</v>
          </cell>
          <cell r="E74">
            <v>3.3</v>
          </cell>
          <cell r="F74">
            <v>7.5</v>
          </cell>
          <cell r="G74">
            <v>15.6</v>
          </cell>
          <cell r="H74">
            <v>13</v>
          </cell>
          <cell r="K74">
            <v>4</v>
          </cell>
          <cell r="L74">
            <v>5</v>
          </cell>
          <cell r="M74">
            <v>22</v>
          </cell>
          <cell r="N74">
            <v>25.7</v>
          </cell>
          <cell r="P74">
            <v>41</v>
          </cell>
          <cell r="R74" t="str">
            <v>D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7.9</v>
          </cell>
          <cell r="E75">
            <v>3.3</v>
          </cell>
          <cell r="F75">
            <v>8.5</v>
          </cell>
          <cell r="G75">
            <v>19.7</v>
          </cell>
          <cell r="H75">
            <v>11</v>
          </cell>
          <cell r="I75">
            <v>11.5</v>
          </cell>
          <cell r="L75">
            <v>9</v>
          </cell>
          <cell r="M75">
            <v>31.5</v>
          </cell>
          <cell r="N75">
            <v>36.799999999999997</v>
          </cell>
          <cell r="P75">
            <v>57</v>
          </cell>
          <cell r="R75" t="str">
            <v>C</v>
          </cell>
        </row>
        <row r="76">
          <cell r="B76" t="str">
            <v>E022-01-1336/2017</v>
          </cell>
          <cell r="C76" t="str">
            <v>KABUE Brian Ngaruiya</v>
          </cell>
          <cell r="D76">
            <v>8</v>
          </cell>
          <cell r="E76">
            <v>3.3</v>
          </cell>
          <cell r="F76">
            <v>7</v>
          </cell>
          <cell r="G76">
            <v>18.3</v>
          </cell>
          <cell r="H76">
            <v>10</v>
          </cell>
          <cell r="I76">
            <v>13</v>
          </cell>
          <cell r="J76">
            <v>3</v>
          </cell>
          <cell r="M76">
            <v>26</v>
          </cell>
          <cell r="N76">
            <v>30.3</v>
          </cell>
          <cell r="P76">
            <v>49</v>
          </cell>
          <cell r="R76" t="str">
            <v>D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7.5</v>
          </cell>
          <cell r="E77">
            <v>3.5</v>
          </cell>
          <cell r="F77">
            <v>7</v>
          </cell>
          <cell r="G77">
            <v>18</v>
          </cell>
          <cell r="H77">
            <v>8</v>
          </cell>
          <cell r="K77">
            <v>9.5</v>
          </cell>
          <cell r="L77">
            <v>9</v>
          </cell>
          <cell r="M77">
            <v>26.5</v>
          </cell>
          <cell r="N77">
            <v>30.9</v>
          </cell>
          <cell r="P77">
            <v>49</v>
          </cell>
          <cell r="R77" t="str">
            <v>D</v>
          </cell>
        </row>
        <row r="78">
          <cell r="B78" t="str">
            <v>E022-01-1511/2017</v>
          </cell>
          <cell r="C78" t="str">
            <v>METHU David Njoroge</v>
          </cell>
          <cell r="D78">
            <v>7.3</v>
          </cell>
          <cell r="E78">
            <v>4.5</v>
          </cell>
          <cell r="F78">
            <v>5</v>
          </cell>
          <cell r="G78">
            <v>16.8</v>
          </cell>
          <cell r="M78" t="str">
            <v/>
          </cell>
          <cell r="N78" t="str">
            <v>-</v>
          </cell>
          <cell r="P78" t="str">
            <v>16.8C</v>
          </cell>
          <cell r="R78" t="str">
            <v>-</v>
          </cell>
        </row>
        <row r="79">
          <cell r="B79" t="str">
            <v>E022-01-1538/2017</v>
          </cell>
          <cell r="C79" t="str">
            <v>WILFRED Roy Obimbo</v>
          </cell>
          <cell r="D79">
            <v>4.8</v>
          </cell>
          <cell r="E79">
            <v>3.5</v>
          </cell>
          <cell r="F79">
            <v>3.5</v>
          </cell>
          <cell r="G79">
            <v>11.8</v>
          </cell>
          <cell r="H79">
            <v>9</v>
          </cell>
          <cell r="I79">
            <v>1</v>
          </cell>
          <cell r="J79">
            <v>1</v>
          </cell>
          <cell r="M79">
            <v>11</v>
          </cell>
          <cell r="N79">
            <v>12.8</v>
          </cell>
          <cell r="P79">
            <v>25</v>
          </cell>
          <cell r="R79" t="str">
            <v>FAIL</v>
          </cell>
        </row>
        <row r="80">
          <cell r="B80" t="str">
            <v>E022-01-1540/2017</v>
          </cell>
          <cell r="C80" t="str">
            <v>MUTETE Amos Mosoito</v>
          </cell>
          <cell r="D80">
            <v>7.1</v>
          </cell>
          <cell r="E80">
            <v>3.5</v>
          </cell>
          <cell r="F80">
            <v>6.5</v>
          </cell>
          <cell r="G80">
            <v>17.100000000000001</v>
          </cell>
          <cell r="H80">
            <v>12</v>
          </cell>
          <cell r="I80">
            <v>9</v>
          </cell>
          <cell r="J80">
            <v>14</v>
          </cell>
          <cell r="M80">
            <v>35</v>
          </cell>
          <cell r="N80">
            <v>40.799999999999997</v>
          </cell>
          <cell r="P80">
            <v>58</v>
          </cell>
          <cell r="R80" t="str">
            <v>C</v>
          </cell>
        </row>
        <row r="81">
          <cell r="B81" t="str">
            <v>E022-01-1567/2017</v>
          </cell>
          <cell r="C81" t="str">
            <v>MWANGI Harun Njuguna</v>
          </cell>
          <cell r="D81">
            <v>6.5</v>
          </cell>
          <cell r="E81">
            <v>4</v>
          </cell>
          <cell r="F81">
            <v>5.8</v>
          </cell>
          <cell r="G81">
            <v>16.3</v>
          </cell>
          <cell r="H81">
            <v>8</v>
          </cell>
          <cell r="J81">
            <v>7</v>
          </cell>
          <cell r="L81">
            <v>3</v>
          </cell>
          <cell r="M81">
            <v>18</v>
          </cell>
          <cell r="N81">
            <v>21</v>
          </cell>
          <cell r="P81">
            <v>37</v>
          </cell>
          <cell r="R81" t="str">
            <v>FAIL</v>
          </cell>
        </row>
        <row r="82">
          <cell r="B82" t="str">
            <v>E022-01-1594/2017</v>
          </cell>
          <cell r="C82" t="str">
            <v>GITAHI Charles Ndegwa</v>
          </cell>
          <cell r="D82">
            <v>6.9</v>
          </cell>
          <cell r="E82">
            <v>4</v>
          </cell>
          <cell r="F82">
            <v>5.5</v>
          </cell>
          <cell r="G82">
            <v>16.399999999999999</v>
          </cell>
          <cell r="H82">
            <v>15.5</v>
          </cell>
          <cell r="K82">
            <v>12</v>
          </cell>
          <cell r="L82">
            <v>16.5</v>
          </cell>
          <cell r="M82">
            <v>44</v>
          </cell>
          <cell r="N82">
            <v>51.3</v>
          </cell>
          <cell r="P82">
            <v>68</v>
          </cell>
          <cell r="R82" t="str">
            <v>B</v>
          </cell>
        </row>
        <row r="83">
          <cell r="B83" t="str">
            <v>E022-01-1607/2017</v>
          </cell>
          <cell r="C83" t="str">
            <v>GICHARU Moses Mwangi</v>
          </cell>
          <cell r="D83">
            <v>7.8</v>
          </cell>
          <cell r="E83">
            <v>3.5</v>
          </cell>
          <cell r="F83">
            <v>4.5</v>
          </cell>
          <cell r="G83">
            <v>15.8</v>
          </cell>
          <cell r="H83">
            <v>11</v>
          </cell>
          <cell r="J83">
            <v>7</v>
          </cell>
          <cell r="L83">
            <v>5</v>
          </cell>
          <cell r="M83">
            <v>23</v>
          </cell>
          <cell r="N83">
            <v>26.8</v>
          </cell>
          <cell r="P83">
            <v>43</v>
          </cell>
          <cell r="R83" t="str">
            <v>D</v>
          </cell>
        </row>
        <row r="84">
          <cell r="B84" t="str">
            <v>E022-01-1717/2017</v>
          </cell>
          <cell r="C84" t="str">
            <v>RII Kennedy Gitigi</v>
          </cell>
          <cell r="D84">
            <v>7.3</v>
          </cell>
          <cell r="E84">
            <v>3.8</v>
          </cell>
          <cell r="F84">
            <v>5</v>
          </cell>
          <cell r="G84">
            <v>16.100000000000001</v>
          </cell>
          <cell r="H84">
            <v>5</v>
          </cell>
          <cell r="I84">
            <v>6</v>
          </cell>
          <cell r="K84">
            <v>17</v>
          </cell>
          <cell r="M84">
            <v>28</v>
          </cell>
          <cell r="N84">
            <v>32.700000000000003</v>
          </cell>
          <cell r="P84">
            <v>49</v>
          </cell>
          <cell r="R84" t="str">
            <v>D</v>
          </cell>
        </row>
        <row r="85">
          <cell r="B85" t="str">
            <v>E022-01-1724/2017</v>
          </cell>
          <cell r="C85" t="str">
            <v>MOSES MUIGUA KARIUKI</v>
          </cell>
          <cell r="D85">
            <v>3.5</v>
          </cell>
          <cell r="E85">
            <v>3.8</v>
          </cell>
          <cell r="F85">
            <v>8</v>
          </cell>
          <cell r="G85">
            <v>15.3</v>
          </cell>
          <cell r="H85">
            <v>16</v>
          </cell>
          <cell r="I85">
            <v>2.5</v>
          </cell>
          <cell r="L85">
            <v>3</v>
          </cell>
          <cell r="M85">
            <v>21.5</v>
          </cell>
          <cell r="N85">
            <v>25.1</v>
          </cell>
          <cell r="P85">
            <v>40</v>
          </cell>
          <cell r="R85" t="str">
            <v>D</v>
          </cell>
        </row>
        <row r="86">
          <cell r="B86" t="str">
            <v>E022-01-0859/2016</v>
          </cell>
          <cell r="C86" t="str">
            <v>NJUGUNA Faith Muthoni</v>
          </cell>
          <cell r="D86">
            <v>7.1</v>
          </cell>
          <cell r="E86">
            <v>4.8</v>
          </cell>
          <cell r="F86">
            <v>8</v>
          </cell>
          <cell r="G86">
            <v>19.899999999999999</v>
          </cell>
          <cell r="H86">
            <v>9</v>
          </cell>
          <cell r="J86">
            <v>8</v>
          </cell>
          <cell r="K86">
            <v>4</v>
          </cell>
          <cell r="M86">
            <v>21</v>
          </cell>
          <cell r="N86">
            <v>24.5</v>
          </cell>
          <cell r="P86">
            <v>44</v>
          </cell>
          <cell r="R86" t="str">
            <v>D</v>
          </cell>
        </row>
        <row r="87">
          <cell r="B87" t="str">
            <v>E022-01-2109/2016</v>
          </cell>
          <cell r="C87" t="str">
            <v>AMOS CHEMWENA</v>
          </cell>
          <cell r="D87">
            <v>5.8</v>
          </cell>
          <cell r="E87">
            <v>3.8</v>
          </cell>
          <cell r="F87">
            <v>7.5</v>
          </cell>
          <cell r="G87">
            <v>17.100000000000001</v>
          </cell>
          <cell r="H87">
            <v>7</v>
          </cell>
          <cell r="I87">
            <v>13</v>
          </cell>
          <cell r="J87">
            <v>5</v>
          </cell>
          <cell r="M87">
            <v>25</v>
          </cell>
          <cell r="N87">
            <v>29.2</v>
          </cell>
          <cell r="P87">
            <v>46</v>
          </cell>
          <cell r="R87" t="str">
            <v>D</v>
          </cell>
        </row>
        <row r="88">
          <cell r="B88" t="str">
            <v>E022-01-2065/2016</v>
          </cell>
          <cell r="C88" t="str">
            <v>MAINA Samuel Gathogo</v>
          </cell>
          <cell r="D88">
            <v>7.3</v>
          </cell>
          <cell r="E88">
            <v>3.5</v>
          </cell>
          <cell r="F88">
            <v>6.5</v>
          </cell>
          <cell r="G88">
            <v>17.3</v>
          </cell>
          <cell r="H88">
            <v>10</v>
          </cell>
          <cell r="I88">
            <v>4</v>
          </cell>
          <cell r="J88">
            <v>2</v>
          </cell>
          <cell r="M88">
            <v>16</v>
          </cell>
          <cell r="N88">
            <v>18.7</v>
          </cell>
          <cell r="P88">
            <v>36</v>
          </cell>
          <cell r="R88" t="str">
            <v>FAIL</v>
          </cell>
        </row>
        <row r="89">
          <cell r="B89" t="str">
            <v>E022-01-1791-2016</v>
          </cell>
          <cell r="C89" t="str">
            <v>KAMAU NDUNGU PAUL</v>
          </cell>
          <cell r="D89">
            <v>7.4</v>
          </cell>
          <cell r="E89">
            <v>4</v>
          </cell>
          <cell r="F89">
            <v>6.5</v>
          </cell>
          <cell r="G89">
            <v>17.899999999999999</v>
          </cell>
          <cell r="M89" t="str">
            <v/>
          </cell>
          <cell r="N89" t="str">
            <v>-</v>
          </cell>
          <cell r="P89" t="str">
            <v>17.9C</v>
          </cell>
          <cell r="R89" t="str">
            <v>-</v>
          </cell>
        </row>
        <row r="90">
          <cell r="B90" t="str">
            <v>E022-01-0797/2014</v>
          </cell>
          <cell r="C90" t="str">
            <v>MWANGI Kelvin Kariuki</v>
          </cell>
          <cell r="D90">
            <v>7.6</v>
          </cell>
          <cell r="E90">
            <v>4</v>
          </cell>
          <cell r="F90">
            <v>8</v>
          </cell>
          <cell r="G90">
            <v>19.600000000000001</v>
          </cell>
          <cell r="H90">
            <v>4</v>
          </cell>
          <cell r="I90">
            <v>4</v>
          </cell>
          <cell r="K90">
            <v>2</v>
          </cell>
          <cell r="M90">
            <v>10</v>
          </cell>
          <cell r="N90">
            <v>11.7</v>
          </cell>
          <cell r="P90">
            <v>31</v>
          </cell>
          <cell r="R90" t="str">
            <v>FAIL</v>
          </cell>
        </row>
        <row r="91">
          <cell r="B91" t="str">
            <v>E022-01-1107/2013</v>
          </cell>
          <cell r="D91" t="str">
            <v/>
          </cell>
          <cell r="E91" t="str">
            <v/>
          </cell>
          <cell r="F91" t="str">
            <v>-</v>
          </cell>
          <cell r="G91" t="str">
            <v>-</v>
          </cell>
          <cell r="H91">
            <v>10</v>
          </cell>
          <cell r="J91">
            <v>6</v>
          </cell>
          <cell r="K91">
            <v>3.5</v>
          </cell>
          <cell r="M91">
            <v>19.5</v>
          </cell>
          <cell r="N91">
            <v>22.8</v>
          </cell>
          <cell r="P91" t="str">
            <v>22.8E</v>
          </cell>
          <cell r="R91" t="str">
            <v>-</v>
          </cell>
        </row>
        <row r="92">
          <cell r="B92" t="str">
            <v>E022-01-0860/2016</v>
          </cell>
          <cell r="D92" t="str">
            <v/>
          </cell>
          <cell r="E92" t="str">
            <v/>
          </cell>
          <cell r="F92" t="str">
            <v>-</v>
          </cell>
          <cell r="G92" t="str">
            <v>-</v>
          </cell>
          <cell r="H92">
            <v>9</v>
          </cell>
          <cell r="I92">
            <v>5</v>
          </cell>
          <cell r="K92">
            <v>6.5</v>
          </cell>
          <cell r="M92">
            <v>20.5</v>
          </cell>
          <cell r="N92">
            <v>23.9</v>
          </cell>
          <cell r="P92" t="str">
            <v>23.9E</v>
          </cell>
          <cell r="R92" t="str">
            <v>-</v>
          </cell>
        </row>
        <row r="93">
          <cell r="B93" t="str">
            <v>E022-01-0819/2015</v>
          </cell>
          <cell r="D93" t="str">
            <v/>
          </cell>
          <cell r="E93" t="str">
            <v/>
          </cell>
          <cell r="F93" t="str">
            <v>-</v>
          </cell>
          <cell r="G93" t="str">
            <v>-</v>
          </cell>
          <cell r="H93">
            <v>14</v>
          </cell>
          <cell r="K93">
            <v>3</v>
          </cell>
          <cell r="L93">
            <v>1.5</v>
          </cell>
          <cell r="M93">
            <v>18.5</v>
          </cell>
          <cell r="N93">
            <v>21.6</v>
          </cell>
          <cell r="P93" t="str">
            <v>21.6E</v>
          </cell>
          <cell r="R93" t="str">
            <v>-</v>
          </cell>
        </row>
        <row r="94">
          <cell r="B94" t="str">
            <v>E022-01-0813/2015</v>
          </cell>
          <cell r="D94" t="str">
            <v/>
          </cell>
          <cell r="E94" t="str">
            <v/>
          </cell>
          <cell r="F94" t="str">
            <v>-</v>
          </cell>
          <cell r="G94" t="str">
            <v>-</v>
          </cell>
          <cell r="H94">
            <v>3</v>
          </cell>
          <cell r="K94">
            <v>2</v>
          </cell>
          <cell r="L94">
            <v>1</v>
          </cell>
          <cell r="M94">
            <v>6</v>
          </cell>
          <cell r="N94">
            <v>7</v>
          </cell>
          <cell r="P94" t="str">
            <v>7E</v>
          </cell>
          <cell r="R94" t="str">
            <v>-</v>
          </cell>
        </row>
        <row r="95">
          <cell r="B95" t="str">
            <v>E022-01-0828/2015</v>
          </cell>
          <cell r="D95" t="str">
            <v/>
          </cell>
          <cell r="E95" t="str">
            <v/>
          </cell>
          <cell r="F95" t="str">
            <v>-</v>
          </cell>
          <cell r="G95" t="str">
            <v>-</v>
          </cell>
          <cell r="H95">
            <v>8.5</v>
          </cell>
          <cell r="I95">
            <v>6</v>
          </cell>
          <cell r="J95">
            <v>16</v>
          </cell>
          <cell r="M95">
            <v>30.5</v>
          </cell>
          <cell r="N95">
            <v>35.6</v>
          </cell>
          <cell r="P95" t="str">
            <v>35.6E</v>
          </cell>
          <cell r="R95" t="str">
            <v>-</v>
          </cell>
        </row>
        <row r="96">
          <cell r="B96" t="str">
            <v>E022-01-1848/2016</v>
          </cell>
          <cell r="C96" t="str">
            <v>KANGETHE JOSEPH NJOROGE</v>
          </cell>
          <cell r="D96">
            <v>6</v>
          </cell>
          <cell r="E96">
            <v>3.8</v>
          </cell>
          <cell r="F96">
            <v>5</v>
          </cell>
          <cell r="G96">
            <v>14.8</v>
          </cell>
          <cell r="H96">
            <v>9</v>
          </cell>
          <cell r="J96">
            <v>12</v>
          </cell>
          <cell r="K96">
            <v>8</v>
          </cell>
          <cell r="M96">
            <v>29</v>
          </cell>
          <cell r="N96">
            <v>33.799999999999997</v>
          </cell>
          <cell r="P96">
            <v>49</v>
          </cell>
          <cell r="R96" t="str">
            <v>D</v>
          </cell>
        </row>
        <row r="97">
          <cell r="B97" t="str">
            <v>E022-01-1809/2016</v>
          </cell>
          <cell r="D97" t="str">
            <v/>
          </cell>
          <cell r="E97" t="str">
            <v/>
          </cell>
          <cell r="F97" t="str">
            <v>-</v>
          </cell>
          <cell r="G97" t="str">
            <v>-</v>
          </cell>
          <cell r="H97">
            <v>5</v>
          </cell>
          <cell r="J97">
            <v>6</v>
          </cell>
          <cell r="K97">
            <v>8</v>
          </cell>
          <cell r="M97">
            <v>19</v>
          </cell>
          <cell r="N97">
            <v>22.2</v>
          </cell>
          <cell r="P97" t="str">
            <v>22.2E</v>
          </cell>
          <cell r="R97" t="str">
            <v>-</v>
          </cell>
        </row>
        <row r="98">
          <cell r="B98" t="str">
            <v>E022-01-0927/2016</v>
          </cell>
          <cell r="D98" t="str">
            <v/>
          </cell>
          <cell r="E98" t="str">
            <v/>
          </cell>
          <cell r="F98" t="str">
            <v>-</v>
          </cell>
          <cell r="G98" t="str">
            <v>-</v>
          </cell>
          <cell r="H98">
            <v>9</v>
          </cell>
          <cell r="I98">
            <v>4.5</v>
          </cell>
          <cell r="L98">
            <v>5.5</v>
          </cell>
          <cell r="M98">
            <v>19</v>
          </cell>
          <cell r="N98">
            <v>22.2</v>
          </cell>
          <cell r="P98" t="str">
            <v>22.2E</v>
          </cell>
          <cell r="R98" t="str">
            <v>-</v>
          </cell>
        </row>
        <row r="99">
          <cell r="B99" t="str">
            <v>E022-01-1791/2016</v>
          </cell>
          <cell r="D99" t="str">
            <v/>
          </cell>
          <cell r="E99" t="str">
            <v/>
          </cell>
          <cell r="F99" t="str">
            <v>-</v>
          </cell>
          <cell r="G99" t="str">
            <v>-</v>
          </cell>
          <cell r="H99">
            <v>9</v>
          </cell>
          <cell r="I99">
            <v>3.5</v>
          </cell>
          <cell r="L99">
            <v>8</v>
          </cell>
          <cell r="M99">
            <v>20.5</v>
          </cell>
          <cell r="N99">
            <v>23.9</v>
          </cell>
          <cell r="P99" t="str">
            <v>23.9E</v>
          </cell>
          <cell r="R99" t="str">
            <v>-</v>
          </cell>
        </row>
        <row r="100">
          <cell r="B100" t="str">
            <v>E022-01-1884/2016</v>
          </cell>
          <cell r="C100" t="str">
            <v>MARANGA SIMON MUTHEE</v>
          </cell>
          <cell r="D100">
            <v>7.8</v>
          </cell>
          <cell r="E100">
            <v>4</v>
          </cell>
          <cell r="F100">
            <v>5.5</v>
          </cell>
          <cell r="G100">
            <v>17.3</v>
          </cell>
          <cell r="M100" t="str">
            <v/>
          </cell>
          <cell r="N100" t="str">
            <v>-</v>
          </cell>
          <cell r="P100" t="str">
            <v>17.3C</v>
          </cell>
          <cell r="R100" t="str">
            <v>-</v>
          </cell>
        </row>
        <row r="101">
          <cell r="D101" t="str">
            <v/>
          </cell>
          <cell r="R101" t="str">
            <v>-</v>
          </cell>
        </row>
        <row r="102">
          <cell r="D102" t="str">
            <v/>
          </cell>
          <cell r="R102" t="str">
            <v>-</v>
          </cell>
        </row>
        <row r="103">
          <cell r="D103" t="str">
            <v/>
          </cell>
          <cell r="R103" t="str">
            <v>-</v>
          </cell>
        </row>
        <row r="104">
          <cell r="D104" t="str">
            <v/>
          </cell>
          <cell r="R104" t="str">
            <v>-</v>
          </cell>
        </row>
        <row r="105">
          <cell r="D105" t="str">
            <v/>
          </cell>
          <cell r="R105" t="str">
            <v>-</v>
          </cell>
        </row>
        <row r="106">
          <cell r="D106" t="str">
            <v/>
          </cell>
          <cell r="R106" t="str">
            <v>-</v>
          </cell>
        </row>
        <row r="107">
          <cell r="D107" t="str">
            <v/>
          </cell>
          <cell r="R107" t="str">
            <v>-</v>
          </cell>
        </row>
      </sheetData>
      <sheetData sheetId="11" refreshError="1">
        <row r="15">
          <cell r="B15" t="str">
            <v>E022-01-0692/2017</v>
          </cell>
          <cell r="C15" t="str">
            <v>NYINGI BRIAN GAKERE</v>
          </cell>
        </row>
        <row r="16">
          <cell r="B16" t="str">
            <v>E022-01-0693/2017</v>
          </cell>
          <cell r="C16" t="str">
            <v>MWANGI JUSTUS NJOGU</v>
          </cell>
          <cell r="D16">
            <v>5</v>
          </cell>
          <cell r="E16">
            <v>7</v>
          </cell>
          <cell r="G16">
            <v>12</v>
          </cell>
          <cell r="H16">
            <v>3</v>
          </cell>
          <cell r="I16">
            <v>3</v>
          </cell>
          <cell r="J16">
            <v>6</v>
          </cell>
          <cell r="K16">
            <v>18</v>
          </cell>
          <cell r="L16">
            <v>15</v>
          </cell>
          <cell r="M16">
            <v>13</v>
          </cell>
          <cell r="N16">
            <v>9</v>
          </cell>
          <cell r="P16">
            <v>37</v>
          </cell>
          <cell r="Q16">
            <v>55</v>
          </cell>
          <cell r="T16" t="str">
            <v>C</v>
          </cell>
        </row>
        <row r="17">
          <cell r="B17" t="str">
            <v>E022-01-0694/2017</v>
          </cell>
          <cell r="C17" t="str">
            <v>KIMANI JACKLINE MBUTU</v>
          </cell>
          <cell r="D17">
            <v>7</v>
          </cell>
          <cell r="E17">
            <v>7</v>
          </cell>
          <cell r="G17">
            <v>14</v>
          </cell>
          <cell r="H17">
            <v>4.5</v>
          </cell>
          <cell r="I17">
            <v>4.5</v>
          </cell>
          <cell r="J17">
            <v>9</v>
          </cell>
          <cell r="K17">
            <v>23</v>
          </cell>
          <cell r="L17">
            <v>11</v>
          </cell>
          <cell r="M17">
            <v>12</v>
          </cell>
          <cell r="O17">
            <v>10</v>
          </cell>
          <cell r="P17">
            <v>33</v>
          </cell>
          <cell r="Q17">
            <v>56</v>
          </cell>
          <cell r="T17" t="str">
            <v>C</v>
          </cell>
        </row>
        <row r="18">
          <cell r="B18" t="str">
            <v>E022-01-0695/2017</v>
          </cell>
          <cell r="C18" t="str">
            <v>NDUATI DANIEL CHEGE</v>
          </cell>
          <cell r="D18">
            <v>7</v>
          </cell>
          <cell r="E18">
            <v>7</v>
          </cell>
          <cell r="G18">
            <v>14</v>
          </cell>
          <cell r="H18">
            <v>4.5</v>
          </cell>
          <cell r="I18">
            <v>4.5</v>
          </cell>
          <cell r="J18">
            <v>9</v>
          </cell>
          <cell r="K18">
            <v>23</v>
          </cell>
          <cell r="L18">
            <v>20</v>
          </cell>
          <cell r="M18">
            <v>9</v>
          </cell>
          <cell r="N18">
            <v>13</v>
          </cell>
          <cell r="P18">
            <v>42</v>
          </cell>
          <cell r="Q18">
            <v>65</v>
          </cell>
          <cell r="T18" t="str">
            <v>B</v>
          </cell>
        </row>
        <row r="19">
          <cell r="B19" t="str">
            <v>E022-01-0696/2017</v>
          </cell>
          <cell r="C19" t="str">
            <v>MWANGI NANCY THUGURI</v>
          </cell>
          <cell r="D19">
            <v>8</v>
          </cell>
          <cell r="E19">
            <v>6</v>
          </cell>
          <cell r="G19">
            <v>14</v>
          </cell>
          <cell r="H19">
            <v>2</v>
          </cell>
          <cell r="I19">
            <v>2</v>
          </cell>
          <cell r="J19">
            <v>4</v>
          </cell>
          <cell r="K19">
            <v>18</v>
          </cell>
          <cell r="L19">
            <v>15</v>
          </cell>
          <cell r="N19">
            <v>5</v>
          </cell>
          <cell r="O19">
            <v>6</v>
          </cell>
          <cell r="P19">
            <v>26</v>
          </cell>
          <cell r="Q19">
            <v>44</v>
          </cell>
          <cell r="T19" t="str">
            <v>D</v>
          </cell>
        </row>
        <row r="20">
          <cell r="B20" t="str">
            <v>E022-01-0697/2017</v>
          </cell>
          <cell r="C20" t="str">
            <v>GICHIMU VINCENT KARIMI</v>
          </cell>
          <cell r="D20">
            <v>8</v>
          </cell>
          <cell r="E20">
            <v>8</v>
          </cell>
          <cell r="G20">
            <v>16</v>
          </cell>
          <cell r="H20">
            <v>3</v>
          </cell>
          <cell r="I20">
            <v>3</v>
          </cell>
          <cell r="J20">
            <v>6</v>
          </cell>
          <cell r="K20">
            <v>22</v>
          </cell>
          <cell r="L20">
            <v>14</v>
          </cell>
          <cell r="M20">
            <v>8</v>
          </cell>
          <cell r="O20">
            <v>12</v>
          </cell>
          <cell r="P20">
            <v>34</v>
          </cell>
          <cell r="Q20">
            <v>56</v>
          </cell>
          <cell r="T20" t="str">
            <v>C</v>
          </cell>
        </row>
        <row r="21">
          <cell r="B21" t="str">
            <v>E022-01-0698/2017</v>
          </cell>
          <cell r="C21" t="str">
            <v>MURIUKI SIMON MWANGI</v>
          </cell>
          <cell r="D21">
            <v>5</v>
          </cell>
          <cell r="E21">
            <v>6</v>
          </cell>
          <cell r="G21">
            <v>11</v>
          </cell>
          <cell r="H21">
            <v>3.5</v>
          </cell>
          <cell r="I21">
            <v>3.5</v>
          </cell>
          <cell r="J21">
            <v>7</v>
          </cell>
          <cell r="K21">
            <v>18</v>
          </cell>
          <cell r="L21">
            <v>9</v>
          </cell>
          <cell r="M21">
            <v>5</v>
          </cell>
          <cell r="N21">
            <v>9</v>
          </cell>
          <cell r="P21">
            <v>23</v>
          </cell>
          <cell r="Q21">
            <v>41</v>
          </cell>
          <cell r="T21" t="str">
            <v>D</v>
          </cell>
        </row>
        <row r="22">
          <cell r="B22" t="str">
            <v>E022-01-0699/2017</v>
          </cell>
          <cell r="C22" t="str">
            <v>CANIA EDWIN MUGWERU</v>
          </cell>
        </row>
        <row r="23">
          <cell r="B23" t="str">
            <v>E022-01-0700/2017</v>
          </cell>
          <cell r="C23" t="str">
            <v>NGURE DENNIS MWAHU</v>
          </cell>
          <cell r="D23">
            <v>7</v>
          </cell>
          <cell r="E23">
            <v>7</v>
          </cell>
          <cell r="G23">
            <v>14</v>
          </cell>
          <cell r="H23">
            <v>3.5</v>
          </cell>
          <cell r="I23">
            <v>3.5</v>
          </cell>
          <cell r="J23">
            <v>7</v>
          </cell>
          <cell r="K23">
            <v>21</v>
          </cell>
          <cell r="L23">
            <v>21</v>
          </cell>
          <cell r="N23">
            <v>9</v>
          </cell>
          <cell r="O23">
            <v>15</v>
          </cell>
          <cell r="P23">
            <v>45</v>
          </cell>
          <cell r="Q23">
            <v>66</v>
          </cell>
          <cell r="T23" t="str">
            <v>B</v>
          </cell>
        </row>
        <row r="24">
          <cell r="B24" t="str">
            <v>E022-01-0701/2017</v>
          </cell>
          <cell r="C24" t="str">
            <v>MWANGI FRANCIS KAHUHO</v>
          </cell>
          <cell r="D24">
            <v>5</v>
          </cell>
          <cell r="E24">
            <v>7</v>
          </cell>
          <cell r="G24">
            <v>12</v>
          </cell>
          <cell r="H24">
            <v>4</v>
          </cell>
          <cell r="I24">
            <v>4</v>
          </cell>
          <cell r="J24">
            <v>8</v>
          </cell>
          <cell r="K24">
            <v>20</v>
          </cell>
          <cell r="L24">
            <v>13</v>
          </cell>
          <cell r="N24">
            <v>6</v>
          </cell>
          <cell r="O24">
            <v>10</v>
          </cell>
          <cell r="P24">
            <v>29</v>
          </cell>
          <cell r="Q24">
            <v>49</v>
          </cell>
          <cell r="T24" t="str">
            <v>D</v>
          </cell>
        </row>
        <row r="25">
          <cell r="B25" t="str">
            <v>E022-01-0702/2017</v>
          </cell>
          <cell r="C25" t="str">
            <v>MUNYIRI GEORGE KANGANGI</v>
          </cell>
        </row>
        <row r="26">
          <cell r="B26" t="str">
            <v>E022-01-0703/2017</v>
          </cell>
          <cell r="C26" t="str">
            <v>GATHUKIA LUKE NJOGU</v>
          </cell>
          <cell r="D26">
            <v>5</v>
          </cell>
          <cell r="E26">
            <v>7</v>
          </cell>
          <cell r="G26">
            <v>12</v>
          </cell>
          <cell r="H26">
            <v>4</v>
          </cell>
          <cell r="I26">
            <v>4</v>
          </cell>
          <cell r="J26">
            <v>8</v>
          </cell>
          <cell r="K26">
            <v>20</v>
          </cell>
          <cell r="L26">
            <v>10</v>
          </cell>
          <cell r="M26">
            <v>8</v>
          </cell>
          <cell r="O26">
            <v>13</v>
          </cell>
          <cell r="P26">
            <v>31</v>
          </cell>
          <cell r="Q26">
            <v>51</v>
          </cell>
          <cell r="T26" t="str">
            <v>C</v>
          </cell>
        </row>
        <row r="27">
          <cell r="B27" t="str">
            <v>E022-01-0704/2017</v>
          </cell>
          <cell r="C27" t="str">
            <v>KARIUKI AMOS KIMITI</v>
          </cell>
          <cell r="D27">
            <v>4</v>
          </cell>
          <cell r="E27">
            <v>7</v>
          </cell>
          <cell r="G27">
            <v>11</v>
          </cell>
          <cell r="H27">
            <v>4.5</v>
          </cell>
          <cell r="I27">
            <v>4.5</v>
          </cell>
          <cell r="J27">
            <v>9</v>
          </cell>
          <cell r="K27">
            <v>20</v>
          </cell>
          <cell r="L27">
            <v>16</v>
          </cell>
          <cell r="M27">
            <v>7</v>
          </cell>
          <cell r="N27">
            <v>7</v>
          </cell>
          <cell r="P27">
            <v>30</v>
          </cell>
          <cell r="Q27">
            <v>50</v>
          </cell>
          <cell r="T27" t="str">
            <v>C</v>
          </cell>
        </row>
        <row r="28">
          <cell r="B28" t="str">
            <v>E022-01-0705/2017</v>
          </cell>
          <cell r="C28" t="str">
            <v>WACHIRA MORRIS MURIITHI</v>
          </cell>
          <cell r="D28">
            <v>9</v>
          </cell>
          <cell r="E28">
            <v>8</v>
          </cell>
          <cell r="G28">
            <v>17</v>
          </cell>
          <cell r="H28">
            <v>4.5</v>
          </cell>
          <cell r="I28">
            <v>4.5</v>
          </cell>
          <cell r="J28">
            <v>9</v>
          </cell>
          <cell r="K28">
            <v>26</v>
          </cell>
          <cell r="L28">
            <v>22</v>
          </cell>
          <cell r="N28">
            <v>10</v>
          </cell>
          <cell r="O28">
            <v>13</v>
          </cell>
          <cell r="P28">
            <v>45</v>
          </cell>
          <cell r="Q28">
            <v>71</v>
          </cell>
          <cell r="T28" t="str">
            <v>A</v>
          </cell>
        </row>
        <row r="29">
          <cell r="B29" t="str">
            <v>E022-01-0706/2017</v>
          </cell>
          <cell r="C29" t="str">
            <v>KARIUKI MOUREEN NJOKI</v>
          </cell>
          <cell r="D29">
            <v>8</v>
          </cell>
          <cell r="E29">
            <v>6</v>
          </cell>
          <cell r="G29">
            <v>14</v>
          </cell>
          <cell r="H29">
            <v>4</v>
          </cell>
          <cell r="I29">
            <v>4</v>
          </cell>
          <cell r="J29">
            <v>8</v>
          </cell>
          <cell r="K29">
            <v>22</v>
          </cell>
          <cell r="L29">
            <v>20</v>
          </cell>
          <cell r="N29">
            <v>12</v>
          </cell>
          <cell r="O29">
            <v>13</v>
          </cell>
          <cell r="P29">
            <v>45</v>
          </cell>
          <cell r="Q29">
            <v>67</v>
          </cell>
          <cell r="T29" t="str">
            <v>B</v>
          </cell>
        </row>
        <row r="30">
          <cell r="B30" t="str">
            <v>E022-01-0707/2017</v>
          </cell>
          <cell r="C30" t="str">
            <v>GITHU SOLOMON MUHUNYO</v>
          </cell>
          <cell r="D30">
            <v>9</v>
          </cell>
          <cell r="E30">
            <v>7</v>
          </cell>
          <cell r="G30">
            <v>16</v>
          </cell>
          <cell r="H30">
            <v>4.5</v>
          </cell>
          <cell r="I30">
            <v>4.5</v>
          </cell>
          <cell r="J30">
            <v>9</v>
          </cell>
          <cell r="K30">
            <v>25</v>
          </cell>
          <cell r="L30">
            <v>18</v>
          </cell>
          <cell r="N30">
            <v>12</v>
          </cell>
          <cell r="O30">
            <v>14</v>
          </cell>
          <cell r="P30">
            <v>44</v>
          </cell>
          <cell r="Q30">
            <v>69</v>
          </cell>
          <cell r="T30" t="str">
            <v>B</v>
          </cell>
        </row>
        <row r="31">
          <cell r="B31" t="str">
            <v>E022-01-0709/2017</v>
          </cell>
          <cell r="C31" t="str">
            <v>GACHII EPHANTUS KARIUKI</v>
          </cell>
          <cell r="D31">
            <v>7</v>
          </cell>
          <cell r="E31">
            <v>6</v>
          </cell>
          <cell r="G31">
            <v>13</v>
          </cell>
          <cell r="H31">
            <v>3.5</v>
          </cell>
          <cell r="I31">
            <v>3.5</v>
          </cell>
          <cell r="J31">
            <v>7</v>
          </cell>
          <cell r="K31">
            <v>20</v>
          </cell>
          <cell r="L31">
            <v>14</v>
          </cell>
          <cell r="M31">
            <v>11</v>
          </cell>
          <cell r="N31">
            <v>8</v>
          </cell>
          <cell r="P31">
            <v>33</v>
          </cell>
          <cell r="Q31">
            <v>53</v>
          </cell>
          <cell r="T31" t="str">
            <v>C</v>
          </cell>
        </row>
        <row r="32">
          <cell r="B32" t="str">
            <v>E022-01-0710/2017</v>
          </cell>
          <cell r="C32" t="str">
            <v>RIKA CHARLES KARIBU</v>
          </cell>
          <cell r="D32">
            <v>7</v>
          </cell>
          <cell r="E32">
            <v>7</v>
          </cell>
          <cell r="G32">
            <v>14</v>
          </cell>
          <cell r="H32">
            <v>3</v>
          </cell>
          <cell r="I32">
            <v>3</v>
          </cell>
          <cell r="J32">
            <v>6</v>
          </cell>
          <cell r="K32">
            <v>20</v>
          </cell>
          <cell r="L32">
            <v>10</v>
          </cell>
          <cell r="M32">
            <v>4</v>
          </cell>
          <cell r="N32">
            <v>6</v>
          </cell>
          <cell r="P32">
            <v>20</v>
          </cell>
          <cell r="Q32">
            <v>40</v>
          </cell>
          <cell r="T32" t="str">
            <v>D</v>
          </cell>
        </row>
        <row r="33">
          <cell r="B33" t="str">
            <v>E022-01-0711/2017</v>
          </cell>
          <cell r="C33" t="str">
            <v>KIGAMBA SIMON MURAYA</v>
          </cell>
          <cell r="D33">
            <v>6</v>
          </cell>
          <cell r="E33">
            <v>6</v>
          </cell>
          <cell r="G33">
            <v>12</v>
          </cell>
          <cell r="H33">
            <v>4.5</v>
          </cell>
          <cell r="I33">
            <v>4.5</v>
          </cell>
          <cell r="J33">
            <v>9</v>
          </cell>
          <cell r="K33">
            <v>21</v>
          </cell>
          <cell r="L33">
            <v>11</v>
          </cell>
          <cell r="N33">
            <v>8</v>
          </cell>
          <cell r="O33">
            <v>13</v>
          </cell>
          <cell r="P33">
            <v>32</v>
          </cell>
          <cell r="Q33">
            <v>53</v>
          </cell>
          <cell r="T33" t="str">
            <v>C</v>
          </cell>
        </row>
        <row r="34">
          <cell r="B34" t="str">
            <v>E022-01-0712/2017</v>
          </cell>
          <cell r="C34" t="str">
            <v>KARIUKI JACKLINE MUMBI</v>
          </cell>
          <cell r="D34">
            <v>6</v>
          </cell>
          <cell r="E34">
            <v>8</v>
          </cell>
          <cell r="G34">
            <v>14</v>
          </cell>
          <cell r="H34">
            <v>4</v>
          </cell>
          <cell r="I34">
            <v>4</v>
          </cell>
          <cell r="J34">
            <v>8</v>
          </cell>
          <cell r="K34">
            <v>22</v>
          </cell>
          <cell r="L34">
            <v>15</v>
          </cell>
          <cell r="N34">
            <v>7</v>
          </cell>
          <cell r="O34">
            <v>10</v>
          </cell>
          <cell r="P34">
            <v>32</v>
          </cell>
          <cell r="Q34">
            <v>54</v>
          </cell>
          <cell r="T34" t="str">
            <v>C</v>
          </cell>
        </row>
        <row r="35">
          <cell r="B35" t="str">
            <v>E022-01-0713/2017</v>
          </cell>
          <cell r="C35" t="str">
            <v>KAHIGA RIMI LEMMY</v>
          </cell>
          <cell r="D35">
            <v>7</v>
          </cell>
          <cell r="E35">
            <v>5</v>
          </cell>
          <cell r="G35">
            <v>12</v>
          </cell>
          <cell r="H35">
            <v>3</v>
          </cell>
          <cell r="I35">
            <v>3</v>
          </cell>
          <cell r="J35">
            <v>6</v>
          </cell>
          <cell r="K35">
            <v>18</v>
          </cell>
          <cell r="L35">
            <v>8</v>
          </cell>
          <cell r="M35">
            <v>6</v>
          </cell>
          <cell r="N35">
            <v>9</v>
          </cell>
          <cell r="P35">
            <v>23</v>
          </cell>
          <cell r="Q35">
            <v>41</v>
          </cell>
          <cell r="T35" t="str">
            <v>D</v>
          </cell>
        </row>
        <row r="36">
          <cell r="B36" t="str">
            <v>E022-01-0714/2017</v>
          </cell>
          <cell r="C36" t="str">
            <v>MUNEENI INNOCENT MUIMI</v>
          </cell>
          <cell r="D36">
            <v>7</v>
          </cell>
          <cell r="E36">
            <v>6</v>
          </cell>
          <cell r="G36">
            <v>13</v>
          </cell>
          <cell r="H36">
            <v>3.5</v>
          </cell>
          <cell r="I36">
            <v>3.5</v>
          </cell>
          <cell r="J36">
            <v>7</v>
          </cell>
          <cell r="K36">
            <v>20</v>
          </cell>
          <cell r="L36">
            <v>14</v>
          </cell>
          <cell r="N36">
            <v>9</v>
          </cell>
          <cell r="O36">
            <v>13</v>
          </cell>
          <cell r="P36">
            <v>36</v>
          </cell>
          <cell r="Q36">
            <v>56</v>
          </cell>
          <cell r="T36" t="str">
            <v>C</v>
          </cell>
        </row>
        <row r="37">
          <cell r="B37" t="str">
            <v>E022-01-0715/2017</v>
          </cell>
          <cell r="C37" t="str">
            <v>MULYUNGI C MWENDWA</v>
          </cell>
          <cell r="D37">
            <v>7</v>
          </cell>
          <cell r="E37">
            <v>7</v>
          </cell>
          <cell r="G37">
            <v>14</v>
          </cell>
          <cell r="H37">
            <v>3.5</v>
          </cell>
          <cell r="I37">
            <v>3.5</v>
          </cell>
          <cell r="J37">
            <v>7</v>
          </cell>
          <cell r="K37">
            <v>21</v>
          </cell>
          <cell r="L37">
            <v>10</v>
          </cell>
          <cell r="N37">
            <v>6</v>
          </cell>
          <cell r="O37">
            <v>8</v>
          </cell>
          <cell r="P37">
            <v>24</v>
          </cell>
          <cell r="Q37">
            <v>45</v>
          </cell>
          <cell r="T37" t="str">
            <v>D</v>
          </cell>
        </row>
        <row r="38">
          <cell r="B38" t="str">
            <v>E022-01-0716/2017</v>
          </cell>
          <cell r="C38" t="str">
            <v>KANGOTI DENIS KARIUKI</v>
          </cell>
          <cell r="D38">
            <v>9</v>
          </cell>
          <cell r="E38">
            <v>6</v>
          </cell>
          <cell r="G38">
            <v>15</v>
          </cell>
          <cell r="H38">
            <v>4</v>
          </cell>
          <cell r="I38">
            <v>4</v>
          </cell>
          <cell r="J38">
            <v>8</v>
          </cell>
          <cell r="K38">
            <v>23</v>
          </cell>
          <cell r="L38">
            <v>14</v>
          </cell>
          <cell r="N38">
            <v>5</v>
          </cell>
          <cell r="O38">
            <v>16</v>
          </cell>
          <cell r="P38">
            <v>35</v>
          </cell>
          <cell r="Q38">
            <v>58</v>
          </cell>
          <cell r="T38" t="str">
            <v>C</v>
          </cell>
        </row>
        <row r="39">
          <cell r="B39" t="str">
            <v>E022-01-0717/2017</v>
          </cell>
          <cell r="C39" t="str">
            <v>BRIAN MWIRIGI</v>
          </cell>
          <cell r="D39">
            <v>5</v>
          </cell>
          <cell r="E39">
            <v>7</v>
          </cell>
          <cell r="G39">
            <v>12</v>
          </cell>
          <cell r="H39">
            <v>4</v>
          </cell>
          <cell r="I39">
            <v>4</v>
          </cell>
          <cell r="J39">
            <v>8</v>
          </cell>
          <cell r="K39">
            <v>20</v>
          </cell>
          <cell r="L39">
            <v>13</v>
          </cell>
          <cell r="N39">
            <v>5</v>
          </cell>
          <cell r="O39">
            <v>11</v>
          </cell>
          <cell r="P39">
            <v>29</v>
          </cell>
          <cell r="Q39">
            <v>49</v>
          </cell>
          <cell r="T39" t="str">
            <v>D</v>
          </cell>
        </row>
        <row r="40">
          <cell r="B40" t="str">
            <v>E022-01-0718/2017</v>
          </cell>
          <cell r="C40" t="str">
            <v>KABURU MURETI JAMES</v>
          </cell>
          <cell r="D40">
            <v>7</v>
          </cell>
          <cell r="E40">
            <v>7</v>
          </cell>
          <cell r="G40">
            <v>14</v>
          </cell>
          <cell r="H40">
            <v>3.5</v>
          </cell>
          <cell r="I40">
            <v>3.5</v>
          </cell>
          <cell r="J40">
            <v>7</v>
          </cell>
          <cell r="K40">
            <v>21</v>
          </cell>
          <cell r="L40">
            <v>13</v>
          </cell>
          <cell r="M40">
            <v>12</v>
          </cell>
          <cell r="N40">
            <v>8</v>
          </cell>
          <cell r="P40">
            <v>33</v>
          </cell>
          <cell r="Q40">
            <v>54</v>
          </cell>
          <cell r="T40" t="str">
            <v>C</v>
          </cell>
        </row>
        <row r="41">
          <cell r="B41" t="str">
            <v>E022-01-0719/2017</v>
          </cell>
          <cell r="C41" t="str">
            <v>MUGUNA TONY</v>
          </cell>
          <cell r="D41">
            <v>9</v>
          </cell>
          <cell r="E41">
            <v>5</v>
          </cell>
          <cell r="G41">
            <v>14</v>
          </cell>
          <cell r="H41">
            <v>4</v>
          </cell>
          <cell r="I41">
            <v>4</v>
          </cell>
          <cell r="J41">
            <v>8</v>
          </cell>
          <cell r="K41">
            <v>22</v>
          </cell>
          <cell r="L41">
            <v>18</v>
          </cell>
          <cell r="N41">
            <v>10</v>
          </cell>
          <cell r="O41">
            <v>14</v>
          </cell>
          <cell r="P41">
            <v>42</v>
          </cell>
          <cell r="Q41">
            <v>64</v>
          </cell>
          <cell r="T41" t="str">
            <v>B</v>
          </cell>
        </row>
        <row r="42">
          <cell r="B42" t="str">
            <v>E022-01-0720/2017</v>
          </cell>
          <cell r="C42" t="str">
            <v>IAN W OWOUR</v>
          </cell>
          <cell r="D42">
            <v>6</v>
          </cell>
          <cell r="E42">
            <v>6</v>
          </cell>
          <cell r="G42">
            <v>12</v>
          </cell>
          <cell r="H42">
            <v>4.5</v>
          </cell>
          <cell r="I42">
            <v>4.5</v>
          </cell>
          <cell r="J42">
            <v>9</v>
          </cell>
          <cell r="K42">
            <v>21</v>
          </cell>
          <cell r="L42">
            <v>13</v>
          </cell>
          <cell r="M42">
            <v>9</v>
          </cell>
          <cell r="N42">
            <v>6</v>
          </cell>
          <cell r="P42">
            <v>28</v>
          </cell>
          <cell r="Q42">
            <v>49</v>
          </cell>
          <cell r="T42" t="str">
            <v>D</v>
          </cell>
        </row>
        <row r="43">
          <cell r="B43" t="str">
            <v>E022-01-0721/2017</v>
          </cell>
          <cell r="C43" t="str">
            <v>MAGAJU BRIAN MURIMI</v>
          </cell>
          <cell r="D43">
            <v>9</v>
          </cell>
          <cell r="E43">
            <v>6</v>
          </cell>
          <cell r="G43">
            <v>15</v>
          </cell>
          <cell r="H43">
            <v>4.5</v>
          </cell>
          <cell r="I43">
            <v>4.5</v>
          </cell>
          <cell r="J43">
            <v>9</v>
          </cell>
          <cell r="K43">
            <v>24</v>
          </cell>
          <cell r="L43">
            <v>9</v>
          </cell>
          <cell r="M43">
            <v>9</v>
          </cell>
          <cell r="N43">
            <v>5</v>
          </cell>
          <cell r="P43">
            <v>23</v>
          </cell>
          <cell r="Q43">
            <v>47</v>
          </cell>
          <cell r="T43" t="str">
            <v>D</v>
          </cell>
        </row>
        <row r="44">
          <cell r="B44" t="str">
            <v>E022-01-0722/2017</v>
          </cell>
          <cell r="C44" t="str">
            <v>MAWIRA HUMPHREY</v>
          </cell>
          <cell r="D44">
            <v>8</v>
          </cell>
          <cell r="E44">
            <v>5</v>
          </cell>
          <cell r="G44">
            <v>13</v>
          </cell>
          <cell r="H44">
            <v>4.5</v>
          </cell>
          <cell r="I44">
            <v>4.5</v>
          </cell>
          <cell r="J44">
            <v>9</v>
          </cell>
          <cell r="K44">
            <v>22</v>
          </cell>
          <cell r="L44">
            <v>14</v>
          </cell>
          <cell r="N44">
            <v>7</v>
          </cell>
          <cell r="O44">
            <v>13</v>
          </cell>
          <cell r="P44">
            <v>34</v>
          </cell>
          <cell r="Q44">
            <v>56</v>
          </cell>
          <cell r="T44" t="str">
            <v>C</v>
          </cell>
        </row>
        <row r="45">
          <cell r="B45" t="str">
            <v>E022-01-0723/2017</v>
          </cell>
          <cell r="C45" t="str">
            <v>WERU ISAAC MWANGI</v>
          </cell>
          <cell r="D45">
            <v>7</v>
          </cell>
          <cell r="E45">
            <v>7</v>
          </cell>
          <cell r="G45">
            <v>14</v>
          </cell>
          <cell r="H45">
            <v>3.5</v>
          </cell>
          <cell r="I45">
            <v>3.5</v>
          </cell>
          <cell r="J45">
            <v>7</v>
          </cell>
          <cell r="K45">
            <v>21</v>
          </cell>
          <cell r="L45">
            <v>16</v>
          </cell>
          <cell r="M45">
            <v>10</v>
          </cell>
          <cell r="N45">
            <v>7</v>
          </cell>
          <cell r="P45">
            <v>33</v>
          </cell>
          <cell r="Q45">
            <v>54</v>
          </cell>
          <cell r="T45" t="str">
            <v>C</v>
          </cell>
        </row>
        <row r="46">
          <cell r="B46" t="str">
            <v>E022-01-0724/2017</v>
          </cell>
          <cell r="C46" t="str">
            <v>KIMANI FAITH WANJIKU</v>
          </cell>
          <cell r="D46">
            <v>9</v>
          </cell>
          <cell r="E46">
            <v>7</v>
          </cell>
          <cell r="G46">
            <v>16</v>
          </cell>
          <cell r="H46">
            <v>4</v>
          </cell>
          <cell r="I46">
            <v>4</v>
          </cell>
          <cell r="J46">
            <v>8</v>
          </cell>
          <cell r="K46">
            <v>24</v>
          </cell>
          <cell r="L46">
            <v>16</v>
          </cell>
          <cell r="N46">
            <v>7</v>
          </cell>
          <cell r="O46">
            <v>14</v>
          </cell>
          <cell r="P46">
            <v>37</v>
          </cell>
          <cell r="Q46">
            <v>61</v>
          </cell>
          <cell r="T46" t="str">
            <v>B</v>
          </cell>
        </row>
        <row r="47">
          <cell r="B47" t="str">
            <v>E022-01-0725/2017</v>
          </cell>
          <cell r="C47" t="str">
            <v>MURIUKI KELVIN MUGO</v>
          </cell>
          <cell r="E47">
            <v>7</v>
          </cell>
          <cell r="G47">
            <v>7</v>
          </cell>
          <cell r="H47">
            <v>3.5</v>
          </cell>
          <cell r="I47">
            <v>3.5</v>
          </cell>
          <cell r="J47">
            <v>7</v>
          </cell>
          <cell r="K47">
            <v>14</v>
          </cell>
          <cell r="L47">
            <v>12</v>
          </cell>
          <cell r="N47">
            <v>10</v>
          </cell>
          <cell r="O47">
            <v>14</v>
          </cell>
          <cell r="P47">
            <v>36</v>
          </cell>
          <cell r="Q47">
            <v>50</v>
          </cell>
          <cell r="T47" t="str">
            <v>C</v>
          </cell>
        </row>
        <row r="48">
          <cell r="B48" t="str">
            <v>E022-01-0726/2017</v>
          </cell>
          <cell r="C48" t="str">
            <v>MWONDI ISAAC VENANT</v>
          </cell>
          <cell r="D48">
            <v>5</v>
          </cell>
          <cell r="E48">
            <v>8</v>
          </cell>
          <cell r="G48">
            <v>13</v>
          </cell>
          <cell r="H48">
            <v>3.5</v>
          </cell>
          <cell r="I48">
            <v>3.5</v>
          </cell>
          <cell r="J48">
            <v>7</v>
          </cell>
          <cell r="K48">
            <v>20</v>
          </cell>
          <cell r="L48">
            <v>15</v>
          </cell>
          <cell r="M48">
            <v>8</v>
          </cell>
          <cell r="N48">
            <v>7</v>
          </cell>
          <cell r="P48">
            <v>30</v>
          </cell>
          <cell r="Q48">
            <v>50</v>
          </cell>
          <cell r="T48" t="str">
            <v>C</v>
          </cell>
        </row>
        <row r="49">
          <cell r="B49" t="str">
            <v>E022-01-0727/2017</v>
          </cell>
          <cell r="C49" t="str">
            <v>NASIKE  JOANNA  OLUOCH</v>
          </cell>
          <cell r="D49">
            <v>8</v>
          </cell>
          <cell r="E49">
            <v>7</v>
          </cell>
          <cell r="G49">
            <v>15</v>
          </cell>
          <cell r="H49">
            <v>4.5</v>
          </cell>
          <cell r="I49">
            <v>4.5</v>
          </cell>
          <cell r="J49">
            <v>9</v>
          </cell>
          <cell r="K49">
            <v>24</v>
          </cell>
          <cell r="L49">
            <v>17</v>
          </cell>
          <cell r="M49">
            <v>8</v>
          </cell>
          <cell r="N49">
            <v>7</v>
          </cell>
          <cell r="P49">
            <v>32</v>
          </cell>
          <cell r="Q49">
            <v>56</v>
          </cell>
          <cell r="T49" t="str">
            <v>C</v>
          </cell>
        </row>
        <row r="50">
          <cell r="B50" t="str">
            <v>E022-01-0728/2017</v>
          </cell>
          <cell r="C50" t="str">
            <v>WARAGA G KAMAU</v>
          </cell>
          <cell r="D50">
            <v>10</v>
          </cell>
          <cell r="E50">
            <v>6</v>
          </cell>
          <cell r="G50">
            <v>16</v>
          </cell>
          <cell r="H50">
            <v>3.5</v>
          </cell>
          <cell r="I50">
            <v>3.5</v>
          </cell>
          <cell r="J50">
            <v>7</v>
          </cell>
          <cell r="K50">
            <v>23</v>
          </cell>
          <cell r="L50">
            <v>15</v>
          </cell>
          <cell r="N50">
            <v>5</v>
          </cell>
          <cell r="O50">
            <v>11</v>
          </cell>
          <cell r="P50">
            <v>31</v>
          </cell>
          <cell r="Q50">
            <v>54</v>
          </cell>
          <cell r="T50" t="str">
            <v>C</v>
          </cell>
        </row>
        <row r="51">
          <cell r="B51" t="str">
            <v>E022-01-0729/2017</v>
          </cell>
          <cell r="C51" t="str">
            <v>MUREI ELIAS KIPLAGAT</v>
          </cell>
          <cell r="D51">
            <v>9</v>
          </cell>
          <cell r="E51">
            <v>5</v>
          </cell>
          <cell r="G51">
            <v>14</v>
          </cell>
          <cell r="H51">
            <v>4.5</v>
          </cell>
          <cell r="I51">
            <v>4.5</v>
          </cell>
          <cell r="J51">
            <v>9</v>
          </cell>
          <cell r="K51">
            <v>23</v>
          </cell>
          <cell r="L51">
            <v>12</v>
          </cell>
          <cell r="N51">
            <v>8</v>
          </cell>
          <cell r="O51">
            <v>15</v>
          </cell>
          <cell r="P51">
            <v>35</v>
          </cell>
          <cell r="Q51">
            <v>58</v>
          </cell>
          <cell r="T51" t="str">
            <v>C</v>
          </cell>
        </row>
        <row r="52">
          <cell r="B52" t="str">
            <v>E022-01-0730/2017</v>
          </cell>
          <cell r="C52" t="str">
            <v>MAKUMBA OSCAR MOMANYI</v>
          </cell>
          <cell r="D52">
            <v>6</v>
          </cell>
          <cell r="E52">
            <v>8</v>
          </cell>
          <cell r="G52">
            <v>14</v>
          </cell>
          <cell r="H52">
            <v>4.5</v>
          </cell>
          <cell r="I52">
            <v>4.5</v>
          </cell>
          <cell r="J52">
            <v>9</v>
          </cell>
          <cell r="K52">
            <v>23</v>
          </cell>
          <cell r="L52">
            <v>7</v>
          </cell>
          <cell r="M52">
            <v>12</v>
          </cell>
          <cell r="N52">
            <v>5</v>
          </cell>
          <cell r="P52">
            <v>24</v>
          </cell>
          <cell r="Q52">
            <v>47</v>
          </cell>
          <cell r="T52" t="str">
            <v>D</v>
          </cell>
        </row>
        <row r="53">
          <cell r="B53" t="str">
            <v>E022-01-0731/2017</v>
          </cell>
          <cell r="C53" t="str">
            <v>WANJALA H MIKE</v>
          </cell>
          <cell r="D53">
            <v>8</v>
          </cell>
          <cell r="E53">
            <v>5</v>
          </cell>
          <cell r="G53">
            <v>13</v>
          </cell>
          <cell r="H53">
            <v>4.5</v>
          </cell>
          <cell r="I53">
            <v>4.5</v>
          </cell>
          <cell r="J53">
            <v>9</v>
          </cell>
          <cell r="K53">
            <v>22</v>
          </cell>
          <cell r="L53">
            <v>21</v>
          </cell>
          <cell r="N53">
            <v>10</v>
          </cell>
          <cell r="O53">
            <v>15</v>
          </cell>
          <cell r="P53">
            <v>46</v>
          </cell>
          <cell r="Q53">
            <v>68</v>
          </cell>
          <cell r="T53" t="str">
            <v>B</v>
          </cell>
        </row>
        <row r="54">
          <cell r="B54" t="str">
            <v>E022-01-0732/2017</v>
          </cell>
          <cell r="C54" t="str">
            <v>KIPNGENOH KENNEDY BETT</v>
          </cell>
          <cell r="D54">
            <v>8</v>
          </cell>
          <cell r="E54">
            <v>8</v>
          </cell>
          <cell r="G54">
            <v>16</v>
          </cell>
          <cell r="H54">
            <v>3.5</v>
          </cell>
          <cell r="I54">
            <v>3.5</v>
          </cell>
          <cell r="J54">
            <v>7</v>
          </cell>
          <cell r="K54">
            <v>23</v>
          </cell>
          <cell r="L54">
            <v>12</v>
          </cell>
          <cell r="N54">
            <v>5</v>
          </cell>
          <cell r="O54">
            <v>4</v>
          </cell>
          <cell r="P54">
            <v>21</v>
          </cell>
          <cell r="Q54">
            <v>44</v>
          </cell>
          <cell r="T54" t="str">
            <v>D</v>
          </cell>
        </row>
        <row r="55">
          <cell r="B55" t="str">
            <v>E022-01-0733/2017</v>
          </cell>
          <cell r="C55" t="str">
            <v>KIBET KELVIN</v>
          </cell>
          <cell r="D55">
            <v>9</v>
          </cell>
          <cell r="E55">
            <v>7</v>
          </cell>
          <cell r="G55">
            <v>16</v>
          </cell>
          <cell r="H55">
            <v>3.5</v>
          </cell>
          <cell r="I55">
            <v>3.5</v>
          </cell>
          <cell r="J55">
            <v>7</v>
          </cell>
          <cell r="K55">
            <v>23</v>
          </cell>
          <cell r="L55">
            <v>13</v>
          </cell>
          <cell r="M55">
            <v>7</v>
          </cell>
          <cell r="N55">
            <v>11</v>
          </cell>
          <cell r="P55">
            <v>31</v>
          </cell>
          <cell r="Q55">
            <v>54</v>
          </cell>
          <cell r="T55" t="str">
            <v>C</v>
          </cell>
        </row>
        <row r="56">
          <cell r="B56" t="str">
            <v>E022-01-0734/2017</v>
          </cell>
          <cell r="C56" t="str">
            <v>NELLY CHEPTOO</v>
          </cell>
          <cell r="D56">
            <v>8</v>
          </cell>
          <cell r="E56">
            <v>5</v>
          </cell>
          <cell r="G56">
            <v>13</v>
          </cell>
          <cell r="H56">
            <v>4.5</v>
          </cell>
          <cell r="I56">
            <v>4.5</v>
          </cell>
          <cell r="J56">
            <v>9</v>
          </cell>
          <cell r="K56">
            <v>22</v>
          </cell>
          <cell r="L56">
            <v>15</v>
          </cell>
          <cell r="N56">
            <v>8</v>
          </cell>
          <cell r="O56">
            <v>12</v>
          </cell>
          <cell r="P56">
            <v>35</v>
          </cell>
          <cell r="Q56">
            <v>57</v>
          </cell>
          <cell r="T56" t="str">
            <v>C</v>
          </cell>
        </row>
        <row r="57">
          <cell r="B57" t="str">
            <v>E022-01-0735/2017</v>
          </cell>
          <cell r="C57" t="str">
            <v>NZAU AUDREY NZILANI</v>
          </cell>
          <cell r="D57">
            <v>6</v>
          </cell>
          <cell r="E57">
            <v>6</v>
          </cell>
          <cell r="G57">
            <v>12</v>
          </cell>
          <cell r="H57">
            <v>4</v>
          </cell>
          <cell r="I57">
            <v>4</v>
          </cell>
          <cell r="J57">
            <v>8</v>
          </cell>
          <cell r="K57">
            <v>20</v>
          </cell>
          <cell r="L57">
            <v>13</v>
          </cell>
          <cell r="N57">
            <v>7</v>
          </cell>
          <cell r="O57">
            <v>13</v>
          </cell>
          <cell r="P57">
            <v>33</v>
          </cell>
          <cell r="Q57">
            <v>53</v>
          </cell>
          <cell r="T57" t="str">
            <v>C</v>
          </cell>
        </row>
        <row r="58">
          <cell r="B58" t="str">
            <v>E022-01-0737/2017</v>
          </cell>
          <cell r="C58" t="str">
            <v>ADEGU GLORIA VUHYA</v>
          </cell>
          <cell r="D58">
            <v>7</v>
          </cell>
          <cell r="E58">
            <v>6</v>
          </cell>
          <cell r="G58">
            <v>13</v>
          </cell>
          <cell r="H58">
            <v>4.5</v>
          </cell>
          <cell r="I58">
            <v>4.5</v>
          </cell>
          <cell r="J58">
            <v>9</v>
          </cell>
          <cell r="K58">
            <v>22</v>
          </cell>
          <cell r="L58">
            <v>17</v>
          </cell>
          <cell r="N58">
            <v>9</v>
          </cell>
          <cell r="O58">
            <v>13</v>
          </cell>
          <cell r="P58">
            <v>39</v>
          </cell>
          <cell r="Q58">
            <v>61</v>
          </cell>
          <cell r="T58" t="str">
            <v>B</v>
          </cell>
        </row>
        <row r="59">
          <cell r="B59" t="str">
            <v>E022-01-0738/2017</v>
          </cell>
          <cell r="C59" t="str">
            <v>ROBERT KAMAU NJOROGE</v>
          </cell>
          <cell r="D59">
            <v>7</v>
          </cell>
          <cell r="E59">
            <v>7</v>
          </cell>
          <cell r="G59">
            <v>14</v>
          </cell>
          <cell r="H59">
            <v>2</v>
          </cell>
          <cell r="I59">
            <v>2</v>
          </cell>
          <cell r="J59">
            <v>4</v>
          </cell>
          <cell r="K59">
            <v>18</v>
          </cell>
          <cell r="L59">
            <v>16</v>
          </cell>
          <cell r="N59">
            <v>9</v>
          </cell>
          <cell r="O59">
            <v>14</v>
          </cell>
          <cell r="P59">
            <v>39</v>
          </cell>
          <cell r="Q59">
            <v>57</v>
          </cell>
          <cell r="T59" t="str">
            <v>C</v>
          </cell>
        </row>
        <row r="60">
          <cell r="B60" t="str">
            <v>E022-01-0739/2017</v>
          </cell>
          <cell r="C60" t="str">
            <v>WANJIRU GIDEON WARUI</v>
          </cell>
          <cell r="D60">
            <v>8</v>
          </cell>
          <cell r="E60">
            <v>6</v>
          </cell>
          <cell r="G60">
            <v>14</v>
          </cell>
          <cell r="H60">
            <v>3.5</v>
          </cell>
          <cell r="I60">
            <v>3.5</v>
          </cell>
          <cell r="J60">
            <v>7</v>
          </cell>
          <cell r="K60">
            <v>21</v>
          </cell>
          <cell r="L60">
            <v>13</v>
          </cell>
          <cell r="N60">
            <v>7</v>
          </cell>
          <cell r="O60">
            <v>9</v>
          </cell>
          <cell r="P60">
            <v>29</v>
          </cell>
          <cell r="Q60">
            <v>50</v>
          </cell>
          <cell r="T60" t="str">
            <v>C</v>
          </cell>
        </row>
        <row r="61">
          <cell r="B61" t="str">
            <v>E022-01-0740/2017</v>
          </cell>
          <cell r="C61" t="str">
            <v>KARIUKI JOHN WACHIRA</v>
          </cell>
          <cell r="E61">
            <v>7</v>
          </cell>
          <cell r="G61">
            <v>7</v>
          </cell>
          <cell r="H61">
            <v>3.5</v>
          </cell>
          <cell r="I61">
            <v>3.5</v>
          </cell>
          <cell r="J61">
            <v>7</v>
          </cell>
          <cell r="K61">
            <v>14</v>
          </cell>
          <cell r="L61">
            <v>15</v>
          </cell>
          <cell r="N61">
            <v>8</v>
          </cell>
          <cell r="O61">
            <v>10</v>
          </cell>
          <cell r="P61">
            <v>33</v>
          </cell>
          <cell r="Q61">
            <v>47</v>
          </cell>
          <cell r="T61" t="str">
            <v>D</v>
          </cell>
        </row>
        <row r="62">
          <cell r="B62" t="str">
            <v>E022-01-0741/2017</v>
          </cell>
          <cell r="C62" t="str">
            <v>KIPKOECH BENEDICT</v>
          </cell>
          <cell r="D62">
            <v>6</v>
          </cell>
          <cell r="E62">
            <v>6</v>
          </cell>
          <cell r="G62">
            <v>12</v>
          </cell>
          <cell r="H62">
            <v>3.5</v>
          </cell>
          <cell r="I62">
            <v>3.5</v>
          </cell>
          <cell r="J62">
            <v>7</v>
          </cell>
          <cell r="K62">
            <v>19</v>
          </cell>
          <cell r="L62">
            <v>10</v>
          </cell>
          <cell r="M62">
            <v>9</v>
          </cell>
          <cell r="O62">
            <v>10</v>
          </cell>
          <cell r="P62">
            <v>29</v>
          </cell>
          <cell r="Q62">
            <v>48</v>
          </cell>
          <cell r="T62" t="str">
            <v>D</v>
          </cell>
        </row>
        <row r="63">
          <cell r="B63" t="str">
            <v>E022-01-0742/2017</v>
          </cell>
          <cell r="C63" t="str">
            <v>NJERI SIMON MUIGAI</v>
          </cell>
          <cell r="D63">
            <v>5</v>
          </cell>
          <cell r="E63">
            <v>7</v>
          </cell>
          <cell r="G63">
            <v>12</v>
          </cell>
          <cell r="H63">
            <v>4.5</v>
          </cell>
          <cell r="I63">
            <v>4.5</v>
          </cell>
          <cell r="J63">
            <v>9</v>
          </cell>
          <cell r="K63">
            <v>21</v>
          </cell>
          <cell r="L63">
            <v>15</v>
          </cell>
          <cell r="M63">
            <v>6</v>
          </cell>
          <cell r="O63">
            <v>9</v>
          </cell>
          <cell r="P63">
            <v>30</v>
          </cell>
          <cell r="Q63">
            <v>51</v>
          </cell>
          <cell r="T63" t="str">
            <v>C</v>
          </cell>
        </row>
        <row r="64">
          <cell r="B64" t="str">
            <v>E022-01-0743/2017</v>
          </cell>
          <cell r="C64" t="str">
            <v>KIMUTAI EVANS</v>
          </cell>
          <cell r="D64">
            <v>8</v>
          </cell>
          <cell r="E64">
            <v>8</v>
          </cell>
          <cell r="G64">
            <v>16</v>
          </cell>
          <cell r="H64">
            <v>3.5</v>
          </cell>
          <cell r="I64">
            <v>3.5</v>
          </cell>
          <cell r="J64">
            <v>7</v>
          </cell>
          <cell r="K64">
            <v>23</v>
          </cell>
          <cell r="L64">
            <v>16</v>
          </cell>
          <cell r="N64">
            <v>8</v>
          </cell>
          <cell r="O64">
            <v>15</v>
          </cell>
          <cell r="P64">
            <v>39</v>
          </cell>
          <cell r="Q64">
            <v>62</v>
          </cell>
          <cell r="T64" t="str">
            <v>B</v>
          </cell>
        </row>
        <row r="65">
          <cell r="B65" t="str">
            <v>E022-01-0744/2017</v>
          </cell>
          <cell r="C65" t="str">
            <v>KIPNGENO FELIX</v>
          </cell>
          <cell r="D65">
            <v>9</v>
          </cell>
          <cell r="E65">
            <v>7</v>
          </cell>
          <cell r="G65">
            <v>16</v>
          </cell>
          <cell r="H65">
            <v>3.5</v>
          </cell>
          <cell r="I65">
            <v>3.5</v>
          </cell>
          <cell r="J65">
            <v>7</v>
          </cell>
          <cell r="K65">
            <v>23</v>
          </cell>
          <cell r="L65">
            <v>12</v>
          </cell>
          <cell r="N65">
            <v>9</v>
          </cell>
          <cell r="O65">
            <v>14</v>
          </cell>
          <cell r="P65">
            <v>35</v>
          </cell>
          <cell r="Q65">
            <v>58</v>
          </cell>
          <cell r="T65" t="str">
            <v>C</v>
          </cell>
        </row>
        <row r="66">
          <cell r="B66" t="str">
            <v>E022-01-0745/2017</v>
          </cell>
          <cell r="C66" t="str">
            <v>CHEPNGETICH MERCY</v>
          </cell>
          <cell r="D66">
            <v>7</v>
          </cell>
          <cell r="E66">
            <v>7</v>
          </cell>
          <cell r="G66">
            <v>14</v>
          </cell>
          <cell r="H66">
            <v>4.5</v>
          </cell>
          <cell r="I66">
            <v>4.5</v>
          </cell>
          <cell r="J66">
            <v>9</v>
          </cell>
          <cell r="K66">
            <v>23</v>
          </cell>
          <cell r="L66">
            <v>14</v>
          </cell>
          <cell r="N66">
            <v>11</v>
          </cell>
          <cell r="O66">
            <v>12</v>
          </cell>
          <cell r="P66">
            <v>37</v>
          </cell>
          <cell r="Q66">
            <v>60</v>
          </cell>
          <cell r="T66" t="str">
            <v>B</v>
          </cell>
        </row>
        <row r="67">
          <cell r="B67" t="str">
            <v>E022-01-0746/2017</v>
          </cell>
          <cell r="C67" t="str">
            <v>MWANGI M WACHIRA</v>
          </cell>
          <cell r="D67">
            <v>8</v>
          </cell>
          <cell r="E67">
            <v>5</v>
          </cell>
          <cell r="G67">
            <v>13</v>
          </cell>
          <cell r="H67">
            <v>4.5</v>
          </cell>
          <cell r="I67">
            <v>4.5</v>
          </cell>
          <cell r="J67">
            <v>9</v>
          </cell>
          <cell r="K67">
            <v>22</v>
          </cell>
          <cell r="L67">
            <v>22</v>
          </cell>
          <cell r="N67">
            <v>7</v>
          </cell>
          <cell r="O67">
            <v>12</v>
          </cell>
          <cell r="P67">
            <v>41</v>
          </cell>
          <cell r="Q67">
            <v>63</v>
          </cell>
          <cell r="T67" t="str">
            <v>B</v>
          </cell>
        </row>
        <row r="68">
          <cell r="B68" t="str">
            <v>E022-01-0747/2017</v>
          </cell>
          <cell r="C68" t="str">
            <v>ONYUNA AGGREY OMONDI</v>
          </cell>
          <cell r="D68">
            <v>8</v>
          </cell>
          <cell r="E68">
            <v>7</v>
          </cell>
          <cell r="G68">
            <v>15</v>
          </cell>
          <cell r="H68">
            <v>3.5</v>
          </cell>
          <cell r="I68">
            <v>3.5</v>
          </cell>
          <cell r="J68">
            <v>7</v>
          </cell>
          <cell r="K68">
            <v>22</v>
          </cell>
          <cell r="L68">
            <v>22</v>
          </cell>
          <cell r="M68">
            <v>14</v>
          </cell>
          <cell r="N68">
            <v>9</v>
          </cell>
          <cell r="P68">
            <v>45</v>
          </cell>
          <cell r="Q68">
            <v>67</v>
          </cell>
          <cell r="T68" t="str">
            <v>B</v>
          </cell>
        </row>
        <row r="69">
          <cell r="B69" t="str">
            <v>E022-01-0748/2017</v>
          </cell>
          <cell r="C69" t="str">
            <v>SIMIYU M MICAH</v>
          </cell>
          <cell r="E69">
            <v>8</v>
          </cell>
          <cell r="G69">
            <v>8</v>
          </cell>
          <cell r="H69">
            <v>3.5</v>
          </cell>
          <cell r="I69">
            <v>3.5</v>
          </cell>
          <cell r="J69">
            <v>7</v>
          </cell>
          <cell r="K69">
            <v>15</v>
          </cell>
          <cell r="T69" t="str">
            <v>I</v>
          </cell>
        </row>
        <row r="70">
          <cell r="B70" t="str">
            <v>E022-01-0749/2017</v>
          </cell>
          <cell r="C70" t="str">
            <v>NAFULA FAITH</v>
          </cell>
          <cell r="D70">
            <v>7</v>
          </cell>
          <cell r="E70">
            <v>8</v>
          </cell>
          <cell r="G70">
            <v>15</v>
          </cell>
          <cell r="H70">
            <v>4.5</v>
          </cell>
          <cell r="I70">
            <v>4.5</v>
          </cell>
          <cell r="J70">
            <v>9</v>
          </cell>
          <cell r="K70">
            <v>24</v>
          </cell>
          <cell r="L70">
            <v>17</v>
          </cell>
          <cell r="M70">
            <v>12</v>
          </cell>
          <cell r="O70">
            <v>11</v>
          </cell>
          <cell r="P70">
            <v>40</v>
          </cell>
          <cell r="Q70">
            <v>64</v>
          </cell>
          <cell r="T70" t="str">
            <v>B</v>
          </cell>
        </row>
        <row r="71">
          <cell r="B71" t="str">
            <v>E022-01-0750/2017</v>
          </cell>
          <cell r="C71" t="str">
            <v>LELAN KIPLIMO SAMMY</v>
          </cell>
          <cell r="D71">
            <v>10</v>
          </cell>
          <cell r="E71">
            <v>6</v>
          </cell>
          <cell r="G71">
            <v>16</v>
          </cell>
          <cell r="H71">
            <v>4</v>
          </cell>
          <cell r="I71">
            <v>4</v>
          </cell>
          <cell r="J71">
            <v>8</v>
          </cell>
          <cell r="K71">
            <v>24</v>
          </cell>
          <cell r="L71">
            <v>8</v>
          </cell>
          <cell r="N71">
            <v>8</v>
          </cell>
          <cell r="O71">
            <v>9</v>
          </cell>
          <cell r="P71">
            <v>25</v>
          </cell>
          <cell r="Q71">
            <v>49</v>
          </cell>
          <cell r="T71" t="str">
            <v>D</v>
          </cell>
        </row>
        <row r="72">
          <cell r="B72" t="str">
            <v>E022-01-0751/2017</v>
          </cell>
          <cell r="C72" t="str">
            <v>NJUGUNA MARK MAINA</v>
          </cell>
          <cell r="D72">
            <v>6</v>
          </cell>
          <cell r="E72">
            <v>7</v>
          </cell>
          <cell r="G72">
            <v>13</v>
          </cell>
          <cell r="H72">
            <v>4</v>
          </cell>
          <cell r="I72">
            <v>4</v>
          </cell>
          <cell r="J72">
            <v>8</v>
          </cell>
          <cell r="K72">
            <v>21</v>
          </cell>
          <cell r="L72">
            <v>3</v>
          </cell>
          <cell r="M72">
            <v>4</v>
          </cell>
          <cell r="O72">
            <v>14</v>
          </cell>
          <cell r="P72">
            <v>21</v>
          </cell>
          <cell r="Q72">
            <v>42</v>
          </cell>
          <cell r="T72" t="str">
            <v>D</v>
          </cell>
        </row>
        <row r="73">
          <cell r="B73" t="str">
            <v>E022-01-0752/2017</v>
          </cell>
          <cell r="C73" t="str">
            <v>MOBAGI MORAA LORNA</v>
          </cell>
          <cell r="D73">
            <v>8</v>
          </cell>
          <cell r="E73">
            <v>7</v>
          </cell>
          <cell r="G73">
            <v>15</v>
          </cell>
          <cell r="H73">
            <v>4.5</v>
          </cell>
          <cell r="I73">
            <v>4.5</v>
          </cell>
          <cell r="J73">
            <v>9</v>
          </cell>
          <cell r="K73">
            <v>24</v>
          </cell>
          <cell r="L73">
            <v>17</v>
          </cell>
          <cell r="N73">
            <v>9</v>
          </cell>
          <cell r="O73">
            <v>13</v>
          </cell>
          <cell r="P73">
            <v>39</v>
          </cell>
          <cell r="Q73">
            <v>63</v>
          </cell>
          <cell r="T73" t="str">
            <v>B</v>
          </cell>
        </row>
        <row r="74">
          <cell r="B74" t="str">
            <v>E022-01-0753/2017</v>
          </cell>
          <cell r="C74" t="str">
            <v>OMONDI ROWLAND ODUOR</v>
          </cell>
          <cell r="D74">
            <v>7</v>
          </cell>
          <cell r="E74">
            <v>7</v>
          </cell>
          <cell r="G74">
            <v>14</v>
          </cell>
          <cell r="H74">
            <v>4</v>
          </cell>
          <cell r="I74">
            <v>4</v>
          </cell>
          <cell r="J74">
            <v>8</v>
          </cell>
          <cell r="K74">
            <v>22</v>
          </cell>
          <cell r="L74">
            <v>5</v>
          </cell>
          <cell r="M74">
            <v>8</v>
          </cell>
          <cell r="O74">
            <v>3</v>
          </cell>
          <cell r="P74">
            <v>16</v>
          </cell>
          <cell r="Q74">
            <v>38</v>
          </cell>
          <cell r="T74" t="str">
            <v>E</v>
          </cell>
        </row>
        <row r="75">
          <cell r="B75" t="str">
            <v>E022-01-0754/2017</v>
          </cell>
          <cell r="C75" t="str">
            <v>OCHIENG VINCENT OUMA</v>
          </cell>
          <cell r="D75">
            <v>8</v>
          </cell>
          <cell r="E75">
            <v>6</v>
          </cell>
          <cell r="G75">
            <v>14</v>
          </cell>
          <cell r="H75">
            <v>3</v>
          </cell>
          <cell r="I75">
            <v>3</v>
          </cell>
          <cell r="J75">
            <v>6</v>
          </cell>
          <cell r="K75">
            <v>20</v>
          </cell>
          <cell r="L75">
            <v>8</v>
          </cell>
          <cell r="N75">
            <v>6</v>
          </cell>
          <cell r="O75">
            <v>10</v>
          </cell>
          <cell r="P75">
            <v>24</v>
          </cell>
          <cell r="Q75">
            <v>44</v>
          </cell>
          <cell r="T75" t="str">
            <v>D</v>
          </cell>
        </row>
        <row r="76">
          <cell r="B76" t="str">
            <v>E022-01-0896/2017</v>
          </cell>
          <cell r="C76" t="str">
            <v>NYANUMBA Bogonko Daniel</v>
          </cell>
          <cell r="D76">
            <v>8</v>
          </cell>
          <cell r="E76">
            <v>6</v>
          </cell>
          <cell r="G76">
            <v>14</v>
          </cell>
          <cell r="H76">
            <v>4.5</v>
          </cell>
          <cell r="I76">
            <v>4.5</v>
          </cell>
          <cell r="J76">
            <v>9</v>
          </cell>
          <cell r="K76">
            <v>23</v>
          </cell>
          <cell r="L76">
            <v>13</v>
          </cell>
          <cell r="N76">
            <v>7</v>
          </cell>
          <cell r="O76">
            <v>11</v>
          </cell>
          <cell r="P76">
            <v>31</v>
          </cell>
          <cell r="Q76">
            <v>54</v>
          </cell>
          <cell r="T76" t="str">
            <v>C</v>
          </cell>
        </row>
        <row r="77">
          <cell r="B77" t="str">
            <v>E022-01-0956/2017</v>
          </cell>
          <cell r="C77" t="str">
            <v>OMONDI Jeremy Ochieng</v>
          </cell>
          <cell r="D77">
            <v>6</v>
          </cell>
          <cell r="E77">
            <v>7</v>
          </cell>
          <cell r="G77">
            <v>13</v>
          </cell>
          <cell r="H77">
            <v>4.5</v>
          </cell>
          <cell r="I77">
            <v>4.5</v>
          </cell>
          <cell r="J77">
            <v>9</v>
          </cell>
          <cell r="K77">
            <v>22</v>
          </cell>
          <cell r="T77" t="str">
            <v>I</v>
          </cell>
        </row>
        <row r="78">
          <cell r="B78" t="str">
            <v>E022-01-1040/2017</v>
          </cell>
          <cell r="C78" t="str">
            <v>MUHIA Christine Wanjiru</v>
          </cell>
          <cell r="D78">
            <v>8</v>
          </cell>
          <cell r="E78">
            <v>6</v>
          </cell>
          <cell r="G78">
            <v>14</v>
          </cell>
          <cell r="H78">
            <v>4</v>
          </cell>
          <cell r="I78">
            <v>4</v>
          </cell>
          <cell r="J78">
            <v>8</v>
          </cell>
          <cell r="K78">
            <v>22</v>
          </cell>
          <cell r="L78">
            <v>18</v>
          </cell>
          <cell r="N78">
            <v>11</v>
          </cell>
          <cell r="O78">
            <v>13</v>
          </cell>
          <cell r="P78">
            <v>42</v>
          </cell>
          <cell r="Q78">
            <v>64</v>
          </cell>
          <cell r="T78" t="str">
            <v>B</v>
          </cell>
        </row>
        <row r="79">
          <cell r="B79" t="str">
            <v>E022-01-1336/2017</v>
          </cell>
          <cell r="C79" t="str">
            <v>KABUE Brian Ngaruiya</v>
          </cell>
          <cell r="D79">
            <v>6</v>
          </cell>
          <cell r="E79">
            <v>6</v>
          </cell>
          <cell r="G79">
            <v>12</v>
          </cell>
          <cell r="H79">
            <v>4.5</v>
          </cell>
          <cell r="I79">
            <v>4.5</v>
          </cell>
          <cell r="J79">
            <v>9</v>
          </cell>
          <cell r="K79">
            <v>21</v>
          </cell>
          <cell r="L79">
            <v>17</v>
          </cell>
          <cell r="M79">
            <v>9</v>
          </cell>
          <cell r="N79">
            <v>5</v>
          </cell>
          <cell r="P79">
            <v>31</v>
          </cell>
          <cell r="Q79">
            <v>52</v>
          </cell>
          <cell r="T79" t="str">
            <v>C</v>
          </cell>
        </row>
        <row r="80">
          <cell r="B80" t="str">
            <v>E022-01-1510/2017</v>
          </cell>
          <cell r="C80" t="str">
            <v>WANYOIKE Stephen Maina</v>
          </cell>
          <cell r="D80">
            <v>7</v>
          </cell>
          <cell r="E80">
            <v>6</v>
          </cell>
          <cell r="G80">
            <v>13</v>
          </cell>
          <cell r="H80">
            <v>4.5</v>
          </cell>
          <cell r="I80">
            <v>4.5</v>
          </cell>
          <cell r="J80">
            <v>9</v>
          </cell>
          <cell r="K80">
            <v>22</v>
          </cell>
          <cell r="L80">
            <v>14</v>
          </cell>
          <cell r="N80">
            <v>8</v>
          </cell>
          <cell r="O80">
            <v>11</v>
          </cell>
          <cell r="P80">
            <v>33</v>
          </cell>
          <cell r="Q80">
            <v>55</v>
          </cell>
          <cell r="T80" t="str">
            <v>C</v>
          </cell>
        </row>
        <row r="81">
          <cell r="B81" t="str">
            <v>E022-01-1511/2017</v>
          </cell>
          <cell r="C81" t="str">
            <v>METHU David Njoroge</v>
          </cell>
          <cell r="D81">
            <v>7</v>
          </cell>
          <cell r="E81">
            <v>8</v>
          </cell>
          <cell r="G81">
            <v>15</v>
          </cell>
          <cell r="H81">
            <v>4.5</v>
          </cell>
          <cell r="I81">
            <v>4.5</v>
          </cell>
          <cell r="J81">
            <v>9</v>
          </cell>
          <cell r="K81">
            <v>24</v>
          </cell>
          <cell r="L81">
            <v>13</v>
          </cell>
          <cell r="N81">
            <v>8</v>
          </cell>
          <cell r="O81">
            <v>13</v>
          </cell>
          <cell r="P81">
            <v>34</v>
          </cell>
          <cell r="Q81">
            <v>58</v>
          </cell>
          <cell r="T81" t="str">
            <v>C</v>
          </cell>
        </row>
        <row r="82">
          <cell r="B82" t="str">
            <v>E022-01-1538/2017</v>
          </cell>
          <cell r="C82" t="str">
            <v>WILFRED Roy Obimbo</v>
          </cell>
          <cell r="D82">
            <v>8</v>
          </cell>
          <cell r="E82">
            <v>6</v>
          </cell>
          <cell r="G82">
            <v>14</v>
          </cell>
          <cell r="H82">
            <v>4</v>
          </cell>
          <cell r="I82">
            <v>4</v>
          </cell>
          <cell r="J82">
            <v>8</v>
          </cell>
          <cell r="K82">
            <v>22</v>
          </cell>
          <cell r="L82">
            <v>13</v>
          </cell>
          <cell r="N82">
            <v>5</v>
          </cell>
          <cell r="O82">
            <v>8</v>
          </cell>
          <cell r="P82">
            <v>26</v>
          </cell>
          <cell r="Q82">
            <v>48</v>
          </cell>
          <cell r="T82" t="str">
            <v>D</v>
          </cell>
        </row>
        <row r="83">
          <cell r="B83" t="str">
            <v>E022-01-1540/2017</v>
          </cell>
          <cell r="C83" t="str">
            <v>MUTETE Amos Mosoito</v>
          </cell>
          <cell r="D83">
            <v>7</v>
          </cell>
          <cell r="E83">
            <v>7</v>
          </cell>
          <cell r="G83">
            <v>14</v>
          </cell>
          <cell r="H83">
            <v>4.5</v>
          </cell>
          <cell r="I83">
            <v>4.5</v>
          </cell>
          <cell r="J83">
            <v>9</v>
          </cell>
          <cell r="K83">
            <v>23</v>
          </cell>
          <cell r="L83">
            <v>13</v>
          </cell>
          <cell r="N83">
            <v>7</v>
          </cell>
          <cell r="O83">
            <v>10</v>
          </cell>
          <cell r="P83">
            <v>30</v>
          </cell>
          <cell r="Q83">
            <v>53</v>
          </cell>
          <cell r="T83" t="str">
            <v>C</v>
          </cell>
        </row>
        <row r="84">
          <cell r="B84" t="str">
            <v>E022-01-1567/2017</v>
          </cell>
          <cell r="C84" t="str">
            <v>MWANGI Harun Njuguna</v>
          </cell>
          <cell r="D84">
            <v>8</v>
          </cell>
          <cell r="E84">
            <v>7</v>
          </cell>
          <cell r="G84">
            <v>15</v>
          </cell>
          <cell r="H84">
            <v>4.5</v>
          </cell>
          <cell r="I84">
            <v>4.5</v>
          </cell>
          <cell r="J84">
            <v>9</v>
          </cell>
          <cell r="K84">
            <v>24</v>
          </cell>
          <cell r="L84">
            <v>16</v>
          </cell>
          <cell r="M84">
            <v>8</v>
          </cell>
          <cell r="O84">
            <v>11</v>
          </cell>
          <cell r="P84">
            <v>35</v>
          </cell>
          <cell r="Q84">
            <v>59</v>
          </cell>
          <cell r="T84" t="str">
            <v>C</v>
          </cell>
        </row>
        <row r="85">
          <cell r="B85" t="str">
            <v>E022-01-1594/2017</v>
          </cell>
          <cell r="C85" t="str">
            <v>GITAHI Charles Ndegwa</v>
          </cell>
          <cell r="D85">
            <v>7</v>
          </cell>
          <cell r="E85">
            <v>8</v>
          </cell>
          <cell r="G85">
            <v>15</v>
          </cell>
          <cell r="H85">
            <v>3</v>
          </cell>
          <cell r="I85">
            <v>3</v>
          </cell>
          <cell r="J85">
            <v>6</v>
          </cell>
          <cell r="K85">
            <v>21</v>
          </cell>
          <cell r="L85">
            <v>18</v>
          </cell>
          <cell r="N85">
            <v>11</v>
          </cell>
          <cell r="O85">
            <v>15</v>
          </cell>
          <cell r="P85">
            <v>44</v>
          </cell>
          <cell r="Q85">
            <v>65</v>
          </cell>
          <cell r="T85" t="str">
            <v>B</v>
          </cell>
        </row>
        <row r="86">
          <cell r="B86" t="str">
            <v>E022-01-1607/2017</v>
          </cell>
          <cell r="C86" t="str">
            <v>GICHARU Moses Mwangi</v>
          </cell>
          <cell r="E86">
            <v>7</v>
          </cell>
          <cell r="G86">
            <v>7</v>
          </cell>
          <cell r="H86">
            <v>4.5</v>
          </cell>
          <cell r="I86">
            <v>4.5</v>
          </cell>
          <cell r="J86">
            <v>9</v>
          </cell>
          <cell r="K86">
            <v>16</v>
          </cell>
          <cell r="L86">
            <v>12</v>
          </cell>
          <cell r="N86">
            <v>7</v>
          </cell>
          <cell r="O86">
            <v>11</v>
          </cell>
          <cell r="P86">
            <v>30</v>
          </cell>
          <cell r="Q86">
            <v>46</v>
          </cell>
          <cell r="T86" t="str">
            <v>D</v>
          </cell>
        </row>
        <row r="87">
          <cell r="B87" t="str">
            <v>E022-01-1717/2017</v>
          </cell>
          <cell r="C87" t="str">
            <v>RII Kennedy Gitigi</v>
          </cell>
          <cell r="D87">
            <v>8</v>
          </cell>
          <cell r="G87">
            <v>8</v>
          </cell>
          <cell r="H87">
            <v>3</v>
          </cell>
          <cell r="I87">
            <v>3</v>
          </cell>
          <cell r="J87">
            <v>6</v>
          </cell>
          <cell r="K87">
            <v>14</v>
          </cell>
          <cell r="L87">
            <v>9</v>
          </cell>
          <cell r="M87">
            <v>3</v>
          </cell>
          <cell r="O87">
            <v>14</v>
          </cell>
          <cell r="P87">
            <v>26</v>
          </cell>
          <cell r="Q87">
            <v>40</v>
          </cell>
          <cell r="T87" t="str">
            <v>D</v>
          </cell>
        </row>
        <row r="88">
          <cell r="B88" t="str">
            <v>E022-01-1724/2017</v>
          </cell>
          <cell r="C88" t="str">
            <v>MOSES MUIGUA KARIUKI</v>
          </cell>
          <cell r="D88">
            <v>6</v>
          </cell>
          <cell r="G88">
            <v>6</v>
          </cell>
          <cell r="H88">
            <v>3.5</v>
          </cell>
          <cell r="I88">
            <v>3.5</v>
          </cell>
          <cell r="J88">
            <v>7</v>
          </cell>
          <cell r="K88">
            <v>13</v>
          </cell>
          <cell r="L88">
            <v>14</v>
          </cell>
          <cell r="M88">
            <v>9</v>
          </cell>
          <cell r="O88">
            <v>7</v>
          </cell>
          <cell r="P88">
            <v>30</v>
          </cell>
          <cell r="Q88">
            <v>43</v>
          </cell>
          <cell r="T88" t="str">
            <v>D</v>
          </cell>
        </row>
        <row r="89">
          <cell r="B89" t="str">
            <v>E022-01-0859/2016</v>
          </cell>
          <cell r="C89" t="str">
            <v>NJUGUNA Faith Muthoni</v>
          </cell>
          <cell r="D89">
            <v>7</v>
          </cell>
          <cell r="E89">
            <v>6</v>
          </cell>
          <cell r="G89">
            <v>13</v>
          </cell>
          <cell r="H89">
            <v>4</v>
          </cell>
          <cell r="I89">
            <v>4</v>
          </cell>
          <cell r="J89">
            <v>8</v>
          </cell>
          <cell r="K89">
            <v>21</v>
          </cell>
          <cell r="L89">
            <v>13</v>
          </cell>
          <cell r="M89">
            <v>9</v>
          </cell>
          <cell r="N89">
            <v>11</v>
          </cell>
          <cell r="P89">
            <v>33</v>
          </cell>
          <cell r="Q89">
            <v>54</v>
          </cell>
          <cell r="T89" t="str">
            <v>C</v>
          </cell>
        </row>
        <row r="90">
          <cell r="B90" t="str">
            <v>E022-01-2109/2016</v>
          </cell>
          <cell r="C90" t="str">
            <v>AMOS CHEMWENA</v>
          </cell>
          <cell r="D90">
            <v>5</v>
          </cell>
          <cell r="E90">
            <v>8</v>
          </cell>
          <cell r="G90">
            <v>13</v>
          </cell>
          <cell r="H90">
            <v>3.5</v>
          </cell>
          <cell r="I90">
            <v>3.5</v>
          </cell>
          <cell r="J90">
            <v>7</v>
          </cell>
          <cell r="K90">
            <v>20</v>
          </cell>
          <cell r="L90">
            <v>11</v>
          </cell>
          <cell r="M90">
            <v>9</v>
          </cell>
          <cell r="N90">
            <v>8</v>
          </cell>
          <cell r="P90">
            <v>28</v>
          </cell>
          <cell r="Q90">
            <v>48</v>
          </cell>
          <cell r="T90" t="str">
            <v>D</v>
          </cell>
        </row>
        <row r="91">
          <cell r="B91" t="str">
            <v>E022-01-2065/2016</v>
          </cell>
          <cell r="C91" t="str">
            <v>MAINA Samuel Gathogo</v>
          </cell>
          <cell r="D91">
            <v>6</v>
          </cell>
          <cell r="E91">
            <v>8</v>
          </cell>
          <cell r="G91">
            <v>14</v>
          </cell>
          <cell r="H91">
            <v>4.5</v>
          </cell>
          <cell r="I91">
            <v>4.5</v>
          </cell>
          <cell r="J91">
            <v>9</v>
          </cell>
          <cell r="K91">
            <v>23</v>
          </cell>
          <cell r="L91">
            <v>9</v>
          </cell>
          <cell r="M91">
            <v>12</v>
          </cell>
          <cell r="N91">
            <v>5</v>
          </cell>
          <cell r="P91">
            <v>26</v>
          </cell>
          <cell r="Q91">
            <v>49</v>
          </cell>
          <cell r="T91" t="str">
            <v>D</v>
          </cell>
        </row>
        <row r="92">
          <cell r="B92" t="str">
            <v>E022-01-1791-2016</v>
          </cell>
          <cell r="C92" t="str">
            <v>KAMAU NDUNGU PAUL</v>
          </cell>
          <cell r="D92">
            <v>5</v>
          </cell>
          <cell r="E92">
            <v>6</v>
          </cell>
          <cell r="G92">
            <v>11</v>
          </cell>
          <cell r="H92">
            <v>3.5</v>
          </cell>
          <cell r="I92">
            <v>3.5</v>
          </cell>
          <cell r="J92">
            <v>7</v>
          </cell>
          <cell r="K92">
            <v>18</v>
          </cell>
          <cell r="L92">
            <v>11</v>
          </cell>
          <cell r="M92">
            <v>11</v>
          </cell>
          <cell r="N92">
            <v>8</v>
          </cell>
          <cell r="P92">
            <v>30</v>
          </cell>
          <cell r="Q92">
            <v>48</v>
          </cell>
          <cell r="T92" t="str">
            <v>D</v>
          </cell>
        </row>
        <row r="93">
          <cell r="B93" t="str">
            <v>E022-01-0797/2014</v>
          </cell>
          <cell r="C93" t="str">
            <v>MWANGI Kelvin Kariuki</v>
          </cell>
          <cell r="D93">
            <v>4</v>
          </cell>
          <cell r="E93">
            <v>7</v>
          </cell>
          <cell r="G93">
            <v>11</v>
          </cell>
          <cell r="H93">
            <v>3.5</v>
          </cell>
          <cell r="I93">
            <v>3.5</v>
          </cell>
          <cell r="J93">
            <v>7</v>
          </cell>
          <cell r="K93">
            <v>18</v>
          </cell>
          <cell r="L93">
            <v>6</v>
          </cell>
          <cell r="M93">
            <v>10</v>
          </cell>
          <cell r="N93">
            <v>3</v>
          </cell>
          <cell r="P93">
            <v>19</v>
          </cell>
          <cell r="Q93">
            <v>37</v>
          </cell>
          <cell r="T93" t="str">
            <v>E</v>
          </cell>
        </row>
        <row r="94">
          <cell r="B94" t="str">
            <v>E022-01-1884/2016</v>
          </cell>
          <cell r="C94" t="str">
            <v>Simon Muthee Waranga</v>
          </cell>
          <cell r="D94">
            <v>7</v>
          </cell>
          <cell r="E94">
            <v>8</v>
          </cell>
          <cell r="G94">
            <v>15</v>
          </cell>
          <cell r="H94">
            <v>3</v>
          </cell>
          <cell r="I94">
            <v>3</v>
          </cell>
          <cell r="J94">
            <v>6</v>
          </cell>
          <cell r="K94">
            <v>21</v>
          </cell>
          <cell r="L94">
            <v>8</v>
          </cell>
          <cell r="M94">
            <v>9</v>
          </cell>
          <cell r="N94">
            <v>3</v>
          </cell>
          <cell r="P94">
            <v>20</v>
          </cell>
          <cell r="Q94">
            <v>41</v>
          </cell>
          <cell r="T94" t="str">
            <v>D</v>
          </cell>
        </row>
        <row r="95">
          <cell r="B95" t="str">
            <v>E022-01-1848/2016</v>
          </cell>
          <cell r="C95" t="str">
            <v>Joseph Njoroge Kangethe</v>
          </cell>
          <cell r="D95">
            <v>7</v>
          </cell>
          <cell r="E95">
            <v>7</v>
          </cell>
          <cell r="G95">
            <v>14</v>
          </cell>
          <cell r="H95">
            <v>4.5</v>
          </cell>
          <cell r="I95">
            <v>4.5</v>
          </cell>
          <cell r="J95">
            <v>9</v>
          </cell>
          <cell r="K95">
            <v>23</v>
          </cell>
          <cell r="L95">
            <v>4</v>
          </cell>
          <cell r="N95">
            <v>5</v>
          </cell>
          <cell r="O95">
            <v>8</v>
          </cell>
          <cell r="P95">
            <v>17</v>
          </cell>
          <cell r="Q95">
            <v>40</v>
          </cell>
          <cell r="T95" t="str">
            <v>D</v>
          </cell>
        </row>
        <row r="96">
          <cell r="B96" t="str">
            <v>E022-01-0813/2015</v>
          </cell>
          <cell r="L96">
            <v>3</v>
          </cell>
          <cell r="M96">
            <v>6</v>
          </cell>
          <cell r="N96">
            <v>8</v>
          </cell>
          <cell r="P96">
            <v>17</v>
          </cell>
          <cell r="Q96">
            <v>17</v>
          </cell>
          <cell r="T96" t="str">
            <v>I</v>
          </cell>
        </row>
        <row r="97">
          <cell r="B97" t="str">
            <v>E022-01-0857/2016</v>
          </cell>
          <cell r="L97">
            <v>16</v>
          </cell>
          <cell r="N97">
            <v>7</v>
          </cell>
          <cell r="O97">
            <v>9</v>
          </cell>
          <cell r="P97">
            <v>32</v>
          </cell>
          <cell r="Q97">
            <v>32</v>
          </cell>
          <cell r="T97" t="str">
            <v>I</v>
          </cell>
        </row>
        <row r="98">
          <cell r="B98" t="str">
            <v>E022-01-0863/2016</v>
          </cell>
          <cell r="L98">
            <v>16</v>
          </cell>
          <cell r="M98">
            <v>9</v>
          </cell>
          <cell r="N98">
            <v>8</v>
          </cell>
          <cell r="P98">
            <v>33</v>
          </cell>
          <cell r="Q98">
            <v>33</v>
          </cell>
          <cell r="T98" t="str">
            <v>I</v>
          </cell>
        </row>
        <row r="99">
          <cell r="B99" t="str">
            <v>E022-01-1982/2016</v>
          </cell>
          <cell r="L99">
            <v>5</v>
          </cell>
          <cell r="N99">
            <v>6</v>
          </cell>
          <cell r="O99">
            <v>6</v>
          </cell>
          <cell r="P99">
            <v>17</v>
          </cell>
          <cell r="Q99">
            <v>17</v>
          </cell>
          <cell r="T99" t="str">
            <v>I</v>
          </cell>
        </row>
        <row r="100">
          <cell r="B100" t="str">
            <v>E022-01-1809/2016</v>
          </cell>
          <cell r="L100">
            <v>11</v>
          </cell>
          <cell r="M100">
            <v>5</v>
          </cell>
          <cell r="O100">
            <v>1</v>
          </cell>
          <cell r="P100">
            <v>17</v>
          </cell>
          <cell r="Q100">
            <v>17</v>
          </cell>
          <cell r="T100" t="str">
            <v>I</v>
          </cell>
        </row>
        <row r="101">
          <cell r="B101" t="str">
            <v>E022-01-0896/2017</v>
          </cell>
          <cell r="L101">
            <v>13</v>
          </cell>
          <cell r="N101">
            <v>7</v>
          </cell>
          <cell r="O101">
            <v>11</v>
          </cell>
          <cell r="P101">
            <v>31</v>
          </cell>
          <cell r="Q101">
            <v>31</v>
          </cell>
          <cell r="T101" t="str">
            <v>I</v>
          </cell>
        </row>
        <row r="102">
          <cell r="B102" t="str">
            <v>E022-01-0860/2016</v>
          </cell>
          <cell r="L102">
            <v>10</v>
          </cell>
          <cell r="M102">
            <v>9</v>
          </cell>
          <cell r="N102">
            <v>9</v>
          </cell>
          <cell r="P102">
            <v>28</v>
          </cell>
          <cell r="Q102">
            <v>28</v>
          </cell>
          <cell r="T102" t="str">
            <v>I</v>
          </cell>
        </row>
      </sheetData>
      <sheetData sheetId="12" refreshError="1">
        <row r="12">
          <cell r="B12" t="str">
            <v>E022-01-0692/2017</v>
          </cell>
          <cell r="C12" t="str">
            <v>NYINGI BRIAN GAKERE</v>
          </cell>
          <cell r="D12" t="str">
            <v/>
          </cell>
          <cell r="E12" t="str">
            <v/>
          </cell>
          <cell r="F12">
            <v>13</v>
          </cell>
          <cell r="G12">
            <v>13</v>
          </cell>
          <cell r="M12" t="str">
            <v/>
          </cell>
          <cell r="N12" t="str">
            <v>-</v>
          </cell>
          <cell r="P12" t="str">
            <v>13C</v>
          </cell>
          <cell r="R12" t="str">
            <v>-</v>
          </cell>
        </row>
        <row r="13">
          <cell r="B13" t="str">
            <v>E022-01-0693/2017</v>
          </cell>
          <cell r="C13" t="str">
            <v>MWANGI JUSTUS NJOGU</v>
          </cell>
          <cell r="D13">
            <v>5.4</v>
          </cell>
          <cell r="E13">
            <v>4.0999999999999996</v>
          </cell>
          <cell r="F13">
            <v>12</v>
          </cell>
          <cell r="G13">
            <v>21.5</v>
          </cell>
          <cell r="H13">
            <v>17</v>
          </cell>
          <cell r="J13">
            <v>13</v>
          </cell>
          <cell r="K13">
            <v>9</v>
          </cell>
          <cell r="M13">
            <v>39</v>
          </cell>
          <cell r="N13">
            <v>45.5</v>
          </cell>
          <cell r="P13">
            <v>67</v>
          </cell>
          <cell r="R13" t="str">
            <v>B</v>
          </cell>
        </row>
        <row r="14">
          <cell r="B14" t="str">
            <v>E022-01-0694/2017</v>
          </cell>
          <cell r="C14" t="str">
            <v>KIMANI JACKLINE MBUTU</v>
          </cell>
          <cell r="D14">
            <v>2.2999999999999998</v>
          </cell>
          <cell r="E14">
            <v>4</v>
          </cell>
          <cell r="F14">
            <v>13</v>
          </cell>
          <cell r="G14">
            <v>19.3</v>
          </cell>
          <cell r="H14">
            <v>8</v>
          </cell>
          <cell r="J14">
            <v>7</v>
          </cell>
          <cell r="K14">
            <v>15</v>
          </cell>
          <cell r="M14">
            <v>30</v>
          </cell>
          <cell r="N14">
            <v>35</v>
          </cell>
          <cell r="P14">
            <v>54</v>
          </cell>
          <cell r="R14" t="str">
            <v>C</v>
          </cell>
        </row>
        <row r="15">
          <cell r="B15" t="str">
            <v>E022-01-0695/2017</v>
          </cell>
          <cell r="C15" t="str">
            <v>NDUATI DANIEL CHEGE</v>
          </cell>
          <cell r="D15">
            <v>1.7</v>
          </cell>
          <cell r="E15">
            <v>3.8</v>
          </cell>
          <cell r="F15">
            <v>13</v>
          </cell>
          <cell r="G15">
            <v>18.5</v>
          </cell>
          <cell r="H15">
            <v>12</v>
          </cell>
          <cell r="I15">
            <v>5</v>
          </cell>
          <cell r="J15">
            <v>13</v>
          </cell>
          <cell r="M15">
            <v>30</v>
          </cell>
          <cell r="N15">
            <v>35</v>
          </cell>
          <cell r="P15">
            <v>54</v>
          </cell>
          <cell r="R15" t="str">
            <v>C</v>
          </cell>
        </row>
        <row r="16">
          <cell r="B16" t="str">
            <v>E022-01-0696/2017</v>
          </cell>
          <cell r="C16" t="str">
            <v>MWANGI NANCY THUGURI</v>
          </cell>
          <cell r="D16">
            <v>2.6</v>
          </cell>
          <cell r="E16">
            <v>4</v>
          </cell>
          <cell r="F16">
            <v>12</v>
          </cell>
          <cell r="G16">
            <v>18.600000000000001</v>
          </cell>
          <cell r="H16">
            <v>11</v>
          </cell>
          <cell r="J16">
            <v>10</v>
          </cell>
          <cell r="K16">
            <v>7</v>
          </cell>
          <cell r="M16">
            <v>28</v>
          </cell>
          <cell r="N16">
            <v>32.700000000000003</v>
          </cell>
          <cell r="P16">
            <v>51</v>
          </cell>
          <cell r="R16" t="str">
            <v>C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2.9</v>
          </cell>
          <cell r="E17">
            <v>4</v>
          </cell>
          <cell r="F17">
            <v>14</v>
          </cell>
          <cell r="G17">
            <v>20.9</v>
          </cell>
          <cell r="H17">
            <v>15</v>
          </cell>
          <cell r="I17">
            <v>10</v>
          </cell>
          <cell r="J17">
            <v>12</v>
          </cell>
          <cell r="M17">
            <v>37</v>
          </cell>
          <cell r="N17">
            <v>43.2</v>
          </cell>
          <cell r="P17">
            <v>64</v>
          </cell>
          <cell r="R17" t="str">
            <v>B</v>
          </cell>
        </row>
        <row r="18">
          <cell r="B18" t="str">
            <v>E022-01-0698/2017</v>
          </cell>
          <cell r="C18" t="str">
            <v>MURIUKI SIMON MWANGI</v>
          </cell>
          <cell r="D18">
            <v>1.1000000000000001</v>
          </cell>
          <cell r="E18">
            <v>4.0999999999999996</v>
          </cell>
          <cell r="F18">
            <v>14</v>
          </cell>
          <cell r="G18">
            <v>19.2</v>
          </cell>
          <cell r="H18">
            <v>10</v>
          </cell>
          <cell r="I18">
            <v>7</v>
          </cell>
          <cell r="J18">
            <v>4</v>
          </cell>
          <cell r="M18">
            <v>21</v>
          </cell>
          <cell r="N18">
            <v>24.5</v>
          </cell>
          <cell r="P18">
            <v>44</v>
          </cell>
          <cell r="R18" t="str">
            <v>D</v>
          </cell>
        </row>
        <row r="19">
          <cell r="B19" t="str">
            <v>E022-01-0699/2017</v>
          </cell>
          <cell r="C19" t="str">
            <v>CANIA EDWIN MUGWERU</v>
          </cell>
          <cell r="D19" t="str">
            <v/>
          </cell>
          <cell r="E19" t="str">
            <v/>
          </cell>
          <cell r="F19" t="str">
            <v>-</v>
          </cell>
          <cell r="G19" t="str">
            <v>-</v>
          </cell>
          <cell r="M19" t="str">
            <v/>
          </cell>
          <cell r="N19" t="str">
            <v>-</v>
          </cell>
          <cell r="P19" t="str">
            <v>-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8.3000000000000007</v>
          </cell>
          <cell r="E20">
            <v>4</v>
          </cell>
          <cell r="F20">
            <v>14</v>
          </cell>
          <cell r="G20">
            <v>26.3</v>
          </cell>
          <cell r="H20">
            <v>13</v>
          </cell>
          <cell r="J20">
            <v>13</v>
          </cell>
          <cell r="K20">
            <v>9</v>
          </cell>
          <cell r="M20">
            <v>35</v>
          </cell>
          <cell r="N20">
            <v>40.799999999999997</v>
          </cell>
          <cell r="P20">
            <v>67</v>
          </cell>
          <cell r="R20" t="str">
            <v>B</v>
          </cell>
        </row>
        <row r="21">
          <cell r="B21" t="str">
            <v>E022-01-0701/2017</v>
          </cell>
          <cell r="C21" t="str">
            <v>MWANGI FRANCIS KAHUHO</v>
          </cell>
          <cell r="D21">
            <v>5.7</v>
          </cell>
          <cell r="E21">
            <v>4</v>
          </cell>
          <cell r="F21">
            <v>14</v>
          </cell>
          <cell r="G21">
            <v>23.7</v>
          </cell>
          <cell r="H21">
            <v>11</v>
          </cell>
          <cell r="I21">
            <v>5</v>
          </cell>
          <cell r="J21">
            <v>12</v>
          </cell>
          <cell r="M21">
            <v>28</v>
          </cell>
          <cell r="N21">
            <v>32.700000000000003</v>
          </cell>
          <cell r="P21">
            <v>56</v>
          </cell>
          <cell r="R21" t="str">
            <v>C</v>
          </cell>
        </row>
        <row r="22">
          <cell r="B22" t="str">
            <v>E022-01-0702/2017</v>
          </cell>
          <cell r="C22" t="str">
            <v>MUNYIRI GEORGE KANGANGI</v>
          </cell>
          <cell r="D22" t="str">
            <v/>
          </cell>
          <cell r="E22" t="str">
            <v/>
          </cell>
          <cell r="F22" t="str">
            <v>-</v>
          </cell>
          <cell r="G22" t="str">
            <v>-</v>
          </cell>
          <cell r="M22" t="str">
            <v/>
          </cell>
          <cell r="N22" t="str">
            <v>-</v>
          </cell>
          <cell r="P22" t="str">
            <v>-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5.4</v>
          </cell>
          <cell r="E23">
            <v>4.0999999999999996</v>
          </cell>
          <cell r="F23">
            <v>12</v>
          </cell>
          <cell r="G23">
            <v>21.5</v>
          </cell>
          <cell r="H23">
            <v>9</v>
          </cell>
          <cell r="I23">
            <v>10</v>
          </cell>
          <cell r="J23">
            <v>5</v>
          </cell>
          <cell r="M23">
            <v>24</v>
          </cell>
          <cell r="N23">
            <v>28</v>
          </cell>
          <cell r="P23">
            <v>50</v>
          </cell>
          <cell r="R23" t="str">
            <v>C</v>
          </cell>
        </row>
        <row r="24">
          <cell r="B24" t="str">
            <v>E022-01-0704/2017</v>
          </cell>
          <cell r="C24" t="str">
            <v>KARIUKI AMOS KIMITI</v>
          </cell>
          <cell r="D24">
            <v>3.1</v>
          </cell>
          <cell r="E24">
            <v>4.0999999999999996</v>
          </cell>
          <cell r="F24">
            <v>13</v>
          </cell>
          <cell r="G24">
            <v>20.2</v>
          </cell>
          <cell r="H24">
            <v>11</v>
          </cell>
          <cell r="I24">
            <v>8</v>
          </cell>
          <cell r="J24">
            <v>10</v>
          </cell>
          <cell r="M24">
            <v>29</v>
          </cell>
          <cell r="N24">
            <v>33.799999999999997</v>
          </cell>
          <cell r="P24">
            <v>54</v>
          </cell>
          <cell r="R24" t="str">
            <v>C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7.1</v>
          </cell>
          <cell r="E25">
            <v>4</v>
          </cell>
          <cell r="F25">
            <v>14</v>
          </cell>
          <cell r="G25">
            <v>25.1</v>
          </cell>
          <cell r="H25">
            <v>14</v>
          </cell>
          <cell r="J25">
            <v>16</v>
          </cell>
          <cell r="K25">
            <v>10</v>
          </cell>
          <cell r="M25">
            <v>40</v>
          </cell>
          <cell r="N25">
            <v>46.7</v>
          </cell>
          <cell r="P25">
            <v>72</v>
          </cell>
          <cell r="R25" t="str">
            <v>A</v>
          </cell>
        </row>
        <row r="26">
          <cell r="B26" t="str">
            <v>E022-01-0706/2017</v>
          </cell>
          <cell r="C26" t="str">
            <v>KARIUKI MOUREEN NJOKI</v>
          </cell>
          <cell r="D26">
            <v>6.9</v>
          </cell>
          <cell r="E26">
            <v>4.3</v>
          </cell>
          <cell r="F26">
            <v>14</v>
          </cell>
          <cell r="G26">
            <v>25.2</v>
          </cell>
          <cell r="H26">
            <v>14</v>
          </cell>
          <cell r="J26">
            <v>12</v>
          </cell>
          <cell r="K26">
            <v>8</v>
          </cell>
          <cell r="M26">
            <v>34</v>
          </cell>
          <cell r="N26">
            <v>39.700000000000003</v>
          </cell>
          <cell r="P26">
            <v>65</v>
          </cell>
          <cell r="R26" t="str">
            <v>B</v>
          </cell>
        </row>
        <row r="27">
          <cell r="B27" t="str">
            <v>E022-01-0707/2017</v>
          </cell>
          <cell r="C27" t="str">
            <v>GITHU SOLOMON MUHUNYO</v>
          </cell>
          <cell r="D27">
            <v>5.4</v>
          </cell>
          <cell r="E27">
            <v>4</v>
          </cell>
          <cell r="F27">
            <v>14</v>
          </cell>
          <cell r="G27">
            <v>23.4</v>
          </cell>
          <cell r="H27">
            <v>15</v>
          </cell>
          <cell r="I27">
            <v>10</v>
          </cell>
          <cell r="J27">
            <v>12</v>
          </cell>
          <cell r="M27">
            <v>37</v>
          </cell>
          <cell r="N27">
            <v>43.2</v>
          </cell>
          <cell r="P27">
            <v>67</v>
          </cell>
          <cell r="R27" t="str">
            <v>B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4.5999999999999996</v>
          </cell>
          <cell r="E28">
            <v>4.4000000000000004</v>
          </cell>
          <cell r="F28">
            <v>12</v>
          </cell>
          <cell r="G28">
            <v>21</v>
          </cell>
          <cell r="H28">
            <v>11</v>
          </cell>
          <cell r="I28">
            <v>7</v>
          </cell>
          <cell r="J28">
            <v>11</v>
          </cell>
          <cell r="M28">
            <v>29</v>
          </cell>
          <cell r="N28">
            <v>33.799999999999997</v>
          </cell>
          <cell r="P28">
            <v>55</v>
          </cell>
          <cell r="R28" t="str">
            <v>C</v>
          </cell>
        </row>
        <row r="29">
          <cell r="B29" t="str">
            <v>E022-01-0710/2017</v>
          </cell>
          <cell r="C29" t="str">
            <v>RIKA CHARLES KARIBU</v>
          </cell>
          <cell r="D29">
            <v>2.2999999999999998</v>
          </cell>
          <cell r="E29">
            <v>3</v>
          </cell>
          <cell r="F29">
            <v>13</v>
          </cell>
          <cell r="G29">
            <v>18.3</v>
          </cell>
          <cell r="H29">
            <v>11</v>
          </cell>
          <cell r="I29">
            <v>4</v>
          </cell>
          <cell r="M29">
            <v>15</v>
          </cell>
          <cell r="N29">
            <v>17.5</v>
          </cell>
          <cell r="P29">
            <v>36</v>
          </cell>
          <cell r="R29" t="str">
            <v>FAIL</v>
          </cell>
        </row>
        <row r="30">
          <cell r="B30" t="str">
            <v>E022-01-0711/2017</v>
          </cell>
          <cell r="C30" t="str">
            <v>KIGAMBA SIMON MURAYA</v>
          </cell>
          <cell r="D30">
            <v>4.5999999999999996</v>
          </cell>
          <cell r="E30">
            <v>4.5</v>
          </cell>
          <cell r="F30">
            <v>13</v>
          </cell>
          <cell r="G30">
            <v>22.1</v>
          </cell>
          <cell r="H30">
            <v>14</v>
          </cell>
          <cell r="I30">
            <v>13</v>
          </cell>
          <cell r="K30">
            <v>15</v>
          </cell>
          <cell r="M30">
            <v>42</v>
          </cell>
          <cell r="N30">
            <v>49</v>
          </cell>
          <cell r="P30">
            <v>71</v>
          </cell>
          <cell r="R30" t="str">
            <v>A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2.2999999999999998</v>
          </cell>
          <cell r="E31">
            <v>4.0999999999999996</v>
          </cell>
          <cell r="F31">
            <v>12</v>
          </cell>
          <cell r="G31">
            <v>18.399999999999999</v>
          </cell>
          <cell r="H31">
            <v>13</v>
          </cell>
          <cell r="I31">
            <v>14</v>
          </cell>
          <cell r="J31">
            <v>13</v>
          </cell>
          <cell r="M31">
            <v>40</v>
          </cell>
          <cell r="N31">
            <v>46.7</v>
          </cell>
          <cell r="P31">
            <v>65</v>
          </cell>
          <cell r="R31" t="str">
            <v>B</v>
          </cell>
        </row>
        <row r="32">
          <cell r="B32" t="str">
            <v>E022-01-0713/2017</v>
          </cell>
          <cell r="C32" t="str">
            <v>KAHIGA RIMI LEMMY</v>
          </cell>
          <cell r="D32">
            <v>3.7</v>
          </cell>
          <cell r="E32">
            <v>4.4000000000000004</v>
          </cell>
          <cell r="F32">
            <v>12</v>
          </cell>
          <cell r="G32">
            <v>20.100000000000001</v>
          </cell>
          <cell r="H32">
            <v>12</v>
          </cell>
          <cell r="I32">
            <v>4</v>
          </cell>
          <cell r="J32">
            <v>13</v>
          </cell>
          <cell r="M32">
            <v>29</v>
          </cell>
          <cell r="N32">
            <v>33.799999999999997</v>
          </cell>
          <cell r="P32">
            <v>54</v>
          </cell>
          <cell r="R32" t="str">
            <v>C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6.9</v>
          </cell>
          <cell r="E33">
            <v>4.4000000000000004</v>
          </cell>
          <cell r="F33">
            <v>14</v>
          </cell>
          <cell r="G33">
            <v>25.3</v>
          </cell>
          <cell r="H33">
            <v>14</v>
          </cell>
          <cell r="J33">
            <v>14</v>
          </cell>
          <cell r="K33">
            <v>6</v>
          </cell>
          <cell r="M33">
            <v>34</v>
          </cell>
          <cell r="N33">
            <v>39.700000000000003</v>
          </cell>
          <cell r="P33">
            <v>65</v>
          </cell>
          <cell r="R33" t="str">
            <v>B</v>
          </cell>
        </row>
        <row r="34">
          <cell r="B34" t="str">
            <v>E022-01-0715/2017</v>
          </cell>
          <cell r="C34" t="str">
            <v>MULYUNGI C MWENDWA</v>
          </cell>
          <cell r="D34">
            <v>4.5999999999999996</v>
          </cell>
          <cell r="E34">
            <v>3.9</v>
          </cell>
          <cell r="F34">
            <v>14</v>
          </cell>
          <cell r="G34">
            <v>22.5</v>
          </cell>
          <cell r="H34">
            <v>13</v>
          </cell>
          <cell r="I34">
            <v>8</v>
          </cell>
          <cell r="J34">
            <v>6</v>
          </cell>
          <cell r="M34">
            <v>27</v>
          </cell>
          <cell r="N34">
            <v>31.5</v>
          </cell>
          <cell r="P34">
            <v>54</v>
          </cell>
          <cell r="R34" t="str">
            <v>C</v>
          </cell>
        </row>
        <row r="35">
          <cell r="B35" t="str">
            <v>E022-01-0716/2017</v>
          </cell>
          <cell r="C35" t="str">
            <v>KANGOTI DENIS KARIUKI</v>
          </cell>
          <cell r="D35">
            <v>4.3</v>
          </cell>
          <cell r="E35">
            <v>3.6</v>
          </cell>
          <cell r="F35">
            <v>13</v>
          </cell>
          <cell r="G35">
            <v>20.9</v>
          </cell>
          <cell r="H35">
            <v>13</v>
          </cell>
          <cell r="I35">
            <v>8</v>
          </cell>
          <cell r="J35">
            <v>11</v>
          </cell>
          <cell r="M35">
            <v>32</v>
          </cell>
          <cell r="N35">
            <v>37.299999999999997</v>
          </cell>
          <cell r="P35">
            <v>58</v>
          </cell>
          <cell r="R35" t="str">
            <v>C</v>
          </cell>
        </row>
        <row r="36">
          <cell r="B36" t="str">
            <v>E022-01-0717/2017</v>
          </cell>
          <cell r="C36" t="str">
            <v>BRIAN MWIRIGI</v>
          </cell>
          <cell r="D36">
            <v>3.4</v>
          </cell>
          <cell r="E36">
            <v>4</v>
          </cell>
          <cell r="F36">
            <v>13</v>
          </cell>
          <cell r="G36">
            <v>20.399999999999999</v>
          </cell>
          <cell r="H36">
            <v>13</v>
          </cell>
          <cell r="I36">
            <v>7</v>
          </cell>
          <cell r="J36">
            <v>8</v>
          </cell>
          <cell r="M36">
            <v>28</v>
          </cell>
          <cell r="N36">
            <v>32.700000000000003</v>
          </cell>
          <cell r="P36">
            <v>53</v>
          </cell>
          <cell r="R36" t="str">
            <v>C</v>
          </cell>
        </row>
        <row r="37">
          <cell r="B37" t="str">
            <v>E022-01-0718/2017</v>
          </cell>
          <cell r="C37" t="str">
            <v>KABURU MURETI JAMES</v>
          </cell>
          <cell r="D37">
            <v>4</v>
          </cell>
          <cell r="E37">
            <v>4.0999999999999996</v>
          </cell>
          <cell r="F37">
            <v>13</v>
          </cell>
          <cell r="G37">
            <v>21.1</v>
          </cell>
          <cell r="H37">
            <v>11</v>
          </cell>
          <cell r="J37">
            <v>9</v>
          </cell>
          <cell r="K37">
            <v>10</v>
          </cell>
          <cell r="M37">
            <v>30</v>
          </cell>
          <cell r="N37">
            <v>35</v>
          </cell>
          <cell r="P37">
            <v>56</v>
          </cell>
          <cell r="R37" t="str">
            <v>C</v>
          </cell>
        </row>
        <row r="38">
          <cell r="B38" t="str">
            <v>E022-01-0719/2017</v>
          </cell>
          <cell r="C38" t="str">
            <v>MUGUNA TONY</v>
          </cell>
          <cell r="D38">
            <v>6</v>
          </cell>
          <cell r="E38">
            <v>4</v>
          </cell>
          <cell r="F38">
            <v>14</v>
          </cell>
          <cell r="G38">
            <v>24</v>
          </cell>
          <cell r="H38">
            <v>10</v>
          </cell>
          <cell r="J38">
            <v>12</v>
          </cell>
          <cell r="K38">
            <v>13</v>
          </cell>
          <cell r="M38">
            <v>35</v>
          </cell>
          <cell r="N38">
            <v>40.799999999999997</v>
          </cell>
          <cell r="P38">
            <v>65</v>
          </cell>
          <cell r="R38" t="str">
            <v>B</v>
          </cell>
        </row>
        <row r="39">
          <cell r="B39" t="str">
            <v>E022-01-0720/2017</v>
          </cell>
          <cell r="C39" t="str">
            <v>IAN W OWOUR</v>
          </cell>
          <cell r="D39">
            <v>2.6</v>
          </cell>
          <cell r="E39">
            <v>3.6</v>
          </cell>
          <cell r="F39">
            <v>13</v>
          </cell>
          <cell r="G39">
            <v>19.2</v>
          </cell>
          <cell r="H39">
            <v>12</v>
          </cell>
          <cell r="J39">
            <v>11</v>
          </cell>
          <cell r="K39">
            <v>10</v>
          </cell>
          <cell r="M39">
            <v>33</v>
          </cell>
          <cell r="N39">
            <v>38.5</v>
          </cell>
          <cell r="P39">
            <v>58</v>
          </cell>
          <cell r="R39" t="str">
            <v>C</v>
          </cell>
        </row>
        <row r="40">
          <cell r="B40" t="str">
            <v>E022-01-0721/2017</v>
          </cell>
          <cell r="C40" t="str">
            <v>MAGAJU BRIAN MURIMI</v>
          </cell>
          <cell r="D40">
            <v>3.1</v>
          </cell>
          <cell r="E40">
            <v>4</v>
          </cell>
          <cell r="F40">
            <v>14</v>
          </cell>
          <cell r="G40">
            <v>21.1</v>
          </cell>
          <cell r="H40">
            <v>9</v>
          </cell>
          <cell r="J40">
            <v>13</v>
          </cell>
          <cell r="K40">
            <v>4</v>
          </cell>
          <cell r="M40">
            <v>26</v>
          </cell>
          <cell r="N40">
            <v>30.3</v>
          </cell>
          <cell r="P40">
            <v>51</v>
          </cell>
          <cell r="R40" t="str">
            <v>C</v>
          </cell>
        </row>
        <row r="41">
          <cell r="B41" t="str">
            <v>E022-01-0722/2017</v>
          </cell>
          <cell r="C41" t="str">
            <v>MAWIRA HUMPHREY</v>
          </cell>
          <cell r="D41">
            <v>4.3</v>
          </cell>
          <cell r="E41">
            <v>4.5</v>
          </cell>
          <cell r="F41">
            <v>14</v>
          </cell>
          <cell r="G41">
            <v>22.8</v>
          </cell>
          <cell r="H41">
            <v>11</v>
          </cell>
          <cell r="J41">
            <v>8</v>
          </cell>
          <cell r="K41">
            <v>12</v>
          </cell>
          <cell r="M41">
            <v>31</v>
          </cell>
          <cell r="N41">
            <v>36.200000000000003</v>
          </cell>
          <cell r="P41">
            <v>59</v>
          </cell>
          <cell r="R41" t="str">
            <v>C</v>
          </cell>
        </row>
        <row r="42">
          <cell r="B42" t="str">
            <v>E022-01-0723/2017</v>
          </cell>
          <cell r="C42" t="str">
            <v>WERU ISAAC MWANGI</v>
          </cell>
          <cell r="D42">
            <v>3.7</v>
          </cell>
          <cell r="E42">
            <v>4.5</v>
          </cell>
          <cell r="F42">
            <v>14</v>
          </cell>
          <cell r="G42">
            <v>22.2</v>
          </cell>
          <cell r="H42">
            <v>12</v>
          </cell>
          <cell r="I42">
            <v>11</v>
          </cell>
          <cell r="J42">
            <v>10</v>
          </cell>
          <cell r="M42">
            <v>33</v>
          </cell>
          <cell r="N42">
            <v>38.5</v>
          </cell>
          <cell r="P42">
            <v>61</v>
          </cell>
          <cell r="R42" t="str">
            <v>B</v>
          </cell>
        </row>
        <row r="43">
          <cell r="B43" t="str">
            <v>E022-01-0724/2017</v>
          </cell>
          <cell r="C43" t="str">
            <v>KIMANI FAITH WANJIKU</v>
          </cell>
          <cell r="D43">
            <v>5.7</v>
          </cell>
          <cell r="E43">
            <v>4.5</v>
          </cell>
          <cell r="F43">
            <v>14</v>
          </cell>
          <cell r="G43">
            <v>24.2</v>
          </cell>
          <cell r="H43">
            <v>14</v>
          </cell>
          <cell r="J43">
            <v>11</v>
          </cell>
          <cell r="K43">
            <v>11</v>
          </cell>
          <cell r="M43">
            <v>36</v>
          </cell>
          <cell r="N43">
            <v>42</v>
          </cell>
          <cell r="P43">
            <v>66</v>
          </cell>
          <cell r="R43" t="str">
            <v>B</v>
          </cell>
        </row>
        <row r="44">
          <cell r="B44" t="str">
            <v>E022-01-0725/2017</v>
          </cell>
          <cell r="C44" t="str">
            <v>MURIUKI KELVIN MUGO</v>
          </cell>
          <cell r="D44">
            <v>4</v>
          </cell>
          <cell r="E44">
            <v>3.9</v>
          </cell>
          <cell r="F44">
            <v>13</v>
          </cell>
          <cell r="G44">
            <v>20.9</v>
          </cell>
          <cell r="H44">
            <v>11</v>
          </cell>
          <cell r="I44">
            <v>10</v>
          </cell>
          <cell r="J44">
            <v>6</v>
          </cell>
          <cell r="M44">
            <v>27</v>
          </cell>
          <cell r="N44">
            <v>31.5</v>
          </cell>
          <cell r="P44">
            <v>52</v>
          </cell>
          <cell r="R44" t="str">
            <v>C</v>
          </cell>
        </row>
        <row r="45">
          <cell r="B45" t="str">
            <v>E022-01-0726/2017</v>
          </cell>
          <cell r="C45" t="str">
            <v>MWONDI ISAAC VENANT</v>
          </cell>
          <cell r="D45">
            <v>3.1</v>
          </cell>
          <cell r="E45">
            <v>4.0999999999999996</v>
          </cell>
          <cell r="F45">
            <v>13</v>
          </cell>
          <cell r="G45">
            <v>20.2</v>
          </cell>
          <cell r="H45">
            <v>11</v>
          </cell>
          <cell r="I45">
            <v>7</v>
          </cell>
          <cell r="J45">
            <v>12</v>
          </cell>
          <cell r="M45">
            <v>30</v>
          </cell>
          <cell r="N45">
            <v>35</v>
          </cell>
          <cell r="P45">
            <v>55</v>
          </cell>
          <cell r="R45" t="str">
            <v>C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1.7</v>
          </cell>
          <cell r="E46">
            <v>4.4000000000000004</v>
          </cell>
          <cell r="F46">
            <v>14</v>
          </cell>
          <cell r="G46">
            <v>20.100000000000001</v>
          </cell>
          <cell r="H46">
            <v>12</v>
          </cell>
          <cell r="J46">
            <v>13</v>
          </cell>
          <cell r="K46">
            <v>7</v>
          </cell>
          <cell r="M46">
            <v>32</v>
          </cell>
          <cell r="N46">
            <v>37.299999999999997</v>
          </cell>
          <cell r="P46">
            <v>57</v>
          </cell>
          <cell r="R46" t="str">
            <v>C</v>
          </cell>
        </row>
        <row r="47">
          <cell r="B47" t="str">
            <v>E022-01-0728/2017</v>
          </cell>
          <cell r="C47" t="str">
            <v>WARAGA G KAMAU</v>
          </cell>
          <cell r="D47">
            <v>4.5999999999999996</v>
          </cell>
          <cell r="E47">
            <v>4.4000000000000004</v>
          </cell>
          <cell r="F47">
            <v>13</v>
          </cell>
          <cell r="G47">
            <v>22</v>
          </cell>
          <cell r="H47">
            <v>15</v>
          </cell>
          <cell r="J47">
            <v>8</v>
          </cell>
          <cell r="K47">
            <v>15</v>
          </cell>
          <cell r="M47">
            <v>38</v>
          </cell>
          <cell r="N47">
            <v>44.3</v>
          </cell>
          <cell r="P47">
            <v>66</v>
          </cell>
          <cell r="R47" t="str">
            <v>B</v>
          </cell>
        </row>
        <row r="48">
          <cell r="B48" t="str">
            <v>E022-01-0729/2017</v>
          </cell>
          <cell r="C48" t="str">
            <v>MUREI ELIAS KIPLAGAT</v>
          </cell>
          <cell r="D48">
            <v>4.5999999999999996</v>
          </cell>
          <cell r="E48">
            <v>4.5</v>
          </cell>
          <cell r="F48">
            <v>13</v>
          </cell>
          <cell r="G48">
            <v>22.1</v>
          </cell>
          <cell r="H48">
            <v>13</v>
          </cell>
          <cell r="I48">
            <v>10</v>
          </cell>
          <cell r="J48">
            <v>10</v>
          </cell>
          <cell r="M48">
            <v>33</v>
          </cell>
          <cell r="N48">
            <v>38.5</v>
          </cell>
          <cell r="P48">
            <v>61</v>
          </cell>
          <cell r="R48" t="str">
            <v>B</v>
          </cell>
        </row>
        <row r="49">
          <cell r="B49" t="str">
            <v>E022-01-0730/2017</v>
          </cell>
          <cell r="C49" t="str">
            <v>MAKUMBA OSCAR MOMANYI</v>
          </cell>
          <cell r="D49">
            <v>3.7</v>
          </cell>
          <cell r="E49">
            <v>3</v>
          </cell>
          <cell r="F49">
            <v>13</v>
          </cell>
          <cell r="G49">
            <v>19.7</v>
          </cell>
          <cell r="H49">
            <v>13.5</v>
          </cell>
          <cell r="I49">
            <v>5</v>
          </cell>
          <cell r="J49">
            <v>8</v>
          </cell>
          <cell r="M49">
            <v>26.5</v>
          </cell>
          <cell r="N49">
            <v>30.9</v>
          </cell>
          <cell r="P49">
            <v>51</v>
          </cell>
          <cell r="R49" t="str">
            <v>C</v>
          </cell>
        </row>
        <row r="50">
          <cell r="B50" t="str">
            <v>E022-01-0731/2017</v>
          </cell>
          <cell r="C50" t="str">
            <v>WANJALA H MIKE</v>
          </cell>
          <cell r="D50">
            <v>7.7</v>
          </cell>
          <cell r="E50">
            <v>4.0999999999999996</v>
          </cell>
          <cell r="F50">
            <v>14</v>
          </cell>
          <cell r="G50">
            <v>25.8</v>
          </cell>
          <cell r="H50">
            <v>9</v>
          </cell>
          <cell r="I50">
            <v>10</v>
          </cell>
          <cell r="J50">
            <v>15</v>
          </cell>
          <cell r="M50">
            <v>34</v>
          </cell>
          <cell r="N50">
            <v>39.700000000000003</v>
          </cell>
          <cell r="P50">
            <v>66</v>
          </cell>
          <cell r="R50" t="str">
            <v>B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4.9000000000000004</v>
          </cell>
          <cell r="E51">
            <v>4.3</v>
          </cell>
          <cell r="F51">
            <v>12</v>
          </cell>
          <cell r="G51">
            <v>21.2</v>
          </cell>
          <cell r="H51">
            <v>8</v>
          </cell>
          <cell r="J51">
            <v>10</v>
          </cell>
          <cell r="K51">
            <v>9</v>
          </cell>
          <cell r="M51">
            <v>27</v>
          </cell>
          <cell r="N51">
            <v>31.5</v>
          </cell>
          <cell r="P51">
            <v>53</v>
          </cell>
          <cell r="R51" t="str">
            <v>C</v>
          </cell>
        </row>
        <row r="52">
          <cell r="B52" t="str">
            <v>E022-01-0733/2017</v>
          </cell>
          <cell r="C52" t="str">
            <v>KIBET KELVIN</v>
          </cell>
          <cell r="D52">
            <v>3.4</v>
          </cell>
          <cell r="E52">
            <v>4.0999999999999996</v>
          </cell>
          <cell r="F52">
            <v>13</v>
          </cell>
          <cell r="G52">
            <v>20.5</v>
          </cell>
          <cell r="H52">
            <v>12</v>
          </cell>
          <cell r="J52">
            <v>7</v>
          </cell>
          <cell r="K52">
            <v>9</v>
          </cell>
          <cell r="M52">
            <v>28</v>
          </cell>
          <cell r="N52">
            <v>32.700000000000003</v>
          </cell>
          <cell r="P52">
            <v>53</v>
          </cell>
          <cell r="R52" t="str">
            <v>C</v>
          </cell>
        </row>
        <row r="53">
          <cell r="B53" t="str">
            <v>E022-01-0734/2017</v>
          </cell>
          <cell r="C53" t="str">
            <v>NELLY CHEPTOO</v>
          </cell>
          <cell r="D53">
            <v>4.9000000000000004</v>
          </cell>
          <cell r="E53">
            <v>4.0999999999999996</v>
          </cell>
          <cell r="F53">
            <v>14</v>
          </cell>
          <cell r="G53">
            <v>23</v>
          </cell>
          <cell r="H53">
            <v>13</v>
          </cell>
          <cell r="J53">
            <v>9</v>
          </cell>
          <cell r="K53">
            <v>11</v>
          </cell>
          <cell r="M53">
            <v>33</v>
          </cell>
          <cell r="N53">
            <v>38.5</v>
          </cell>
          <cell r="P53">
            <v>62</v>
          </cell>
          <cell r="R53" t="str">
            <v>B</v>
          </cell>
        </row>
        <row r="54">
          <cell r="B54" t="str">
            <v>E022-01-0735/2017</v>
          </cell>
          <cell r="C54" t="str">
            <v>NZAU AUDREY NZILANI</v>
          </cell>
          <cell r="D54">
            <v>4</v>
          </cell>
          <cell r="E54">
            <v>4.4000000000000004</v>
          </cell>
          <cell r="F54">
            <v>13</v>
          </cell>
          <cell r="G54">
            <v>21.4</v>
          </cell>
          <cell r="H54">
            <v>14</v>
          </cell>
          <cell r="J54">
            <v>14</v>
          </cell>
          <cell r="K54">
            <v>11</v>
          </cell>
          <cell r="M54">
            <v>39</v>
          </cell>
          <cell r="N54">
            <v>45.5</v>
          </cell>
          <cell r="P54">
            <v>67</v>
          </cell>
          <cell r="R54" t="str">
            <v>B</v>
          </cell>
        </row>
        <row r="55">
          <cell r="B55" t="str">
            <v>E022-01-0737/2017</v>
          </cell>
          <cell r="C55" t="str">
            <v>ADEGU GLORIA VUHYA</v>
          </cell>
          <cell r="D55">
            <v>4.5999999999999996</v>
          </cell>
          <cell r="E55">
            <v>4.4000000000000004</v>
          </cell>
          <cell r="F55">
            <v>14</v>
          </cell>
          <cell r="G55">
            <v>23</v>
          </cell>
          <cell r="H55">
            <v>15</v>
          </cell>
          <cell r="I55">
            <v>6</v>
          </cell>
          <cell r="J55">
            <v>14</v>
          </cell>
          <cell r="M55">
            <v>35</v>
          </cell>
          <cell r="N55">
            <v>40.799999999999997</v>
          </cell>
          <cell r="P55">
            <v>64</v>
          </cell>
          <cell r="R55" t="str">
            <v>B</v>
          </cell>
        </row>
        <row r="56">
          <cell r="B56" t="str">
            <v>E022-01-0738/2017</v>
          </cell>
          <cell r="C56" t="str">
            <v>ROBERT KAMAU NJOROGE</v>
          </cell>
          <cell r="D56">
            <v>2.9</v>
          </cell>
          <cell r="E56">
            <v>4</v>
          </cell>
          <cell r="F56">
            <v>14</v>
          </cell>
          <cell r="G56">
            <v>20.9</v>
          </cell>
          <cell r="H56">
            <v>11</v>
          </cell>
          <cell r="J56">
            <v>7</v>
          </cell>
          <cell r="K56">
            <v>12</v>
          </cell>
          <cell r="M56">
            <v>30</v>
          </cell>
          <cell r="N56">
            <v>35</v>
          </cell>
          <cell r="P56">
            <v>56</v>
          </cell>
          <cell r="R56" t="str">
            <v>C</v>
          </cell>
        </row>
        <row r="57">
          <cell r="B57" t="str">
            <v>E022-01-0739/2017</v>
          </cell>
          <cell r="C57" t="str">
            <v>WANJIRU GIDEON WARUI</v>
          </cell>
          <cell r="D57">
            <v>1.4</v>
          </cell>
          <cell r="E57">
            <v>4</v>
          </cell>
          <cell r="F57">
            <v>12</v>
          </cell>
          <cell r="G57">
            <v>17.399999999999999</v>
          </cell>
          <cell r="H57">
            <v>10</v>
          </cell>
          <cell r="J57">
            <v>6</v>
          </cell>
          <cell r="K57">
            <v>7</v>
          </cell>
          <cell r="M57">
            <v>23</v>
          </cell>
          <cell r="N57">
            <v>26.8</v>
          </cell>
          <cell r="P57">
            <v>44</v>
          </cell>
          <cell r="R57" t="str">
            <v>D</v>
          </cell>
        </row>
        <row r="58">
          <cell r="B58" t="str">
            <v>E022-01-0740/2017</v>
          </cell>
          <cell r="C58" t="str">
            <v>KARIUKI JOHN WACHIRA</v>
          </cell>
          <cell r="D58">
            <v>3.7</v>
          </cell>
          <cell r="E58">
            <v>4</v>
          </cell>
          <cell r="F58">
            <v>14</v>
          </cell>
          <cell r="G58">
            <v>21.7</v>
          </cell>
          <cell r="H58">
            <v>11</v>
          </cell>
          <cell r="J58">
            <v>9</v>
          </cell>
          <cell r="K58">
            <v>10</v>
          </cell>
          <cell r="M58">
            <v>30</v>
          </cell>
          <cell r="N58">
            <v>35</v>
          </cell>
          <cell r="P58">
            <v>57</v>
          </cell>
          <cell r="R58" t="str">
            <v>C</v>
          </cell>
        </row>
        <row r="59">
          <cell r="B59" t="str">
            <v>E022-01-0741/2017</v>
          </cell>
          <cell r="C59" t="str">
            <v>KIPKOECH BENEDICT</v>
          </cell>
          <cell r="D59">
            <v>4.5999999999999996</v>
          </cell>
          <cell r="E59">
            <v>4</v>
          </cell>
          <cell r="F59">
            <v>13</v>
          </cell>
          <cell r="G59">
            <v>21.6</v>
          </cell>
          <cell r="H59">
            <v>13</v>
          </cell>
          <cell r="I59">
            <v>10</v>
          </cell>
          <cell r="J59">
            <v>10</v>
          </cell>
          <cell r="M59">
            <v>33</v>
          </cell>
          <cell r="N59">
            <v>38.5</v>
          </cell>
          <cell r="P59">
            <v>60</v>
          </cell>
          <cell r="R59" t="str">
            <v>B</v>
          </cell>
        </row>
        <row r="60">
          <cell r="B60" t="str">
            <v>E022-01-0742/2017</v>
          </cell>
          <cell r="C60" t="str">
            <v>NJERI SIMON MUIGAI</v>
          </cell>
          <cell r="D60">
            <v>4.5999999999999996</v>
          </cell>
          <cell r="E60">
            <v>4</v>
          </cell>
          <cell r="F60">
            <v>12</v>
          </cell>
          <cell r="G60">
            <v>20.6</v>
          </cell>
          <cell r="H60">
            <v>11</v>
          </cell>
          <cell r="J60">
            <v>11</v>
          </cell>
          <cell r="K60">
            <v>11</v>
          </cell>
          <cell r="M60">
            <v>33</v>
          </cell>
          <cell r="N60">
            <v>38.5</v>
          </cell>
          <cell r="P60">
            <v>59</v>
          </cell>
          <cell r="R60" t="str">
            <v>C</v>
          </cell>
        </row>
        <row r="61">
          <cell r="B61" t="str">
            <v>E022-01-0743/2017</v>
          </cell>
          <cell r="C61" t="str">
            <v>KIMUTAI EVANS</v>
          </cell>
          <cell r="D61">
            <v>4</v>
          </cell>
          <cell r="E61">
            <v>4.5</v>
          </cell>
          <cell r="F61">
            <v>13</v>
          </cell>
          <cell r="G61">
            <v>21.5</v>
          </cell>
          <cell r="H61">
            <v>12</v>
          </cell>
          <cell r="I61">
            <v>9</v>
          </cell>
          <cell r="J61">
            <v>9</v>
          </cell>
          <cell r="M61">
            <v>30</v>
          </cell>
          <cell r="N61">
            <v>35</v>
          </cell>
          <cell r="P61">
            <v>57</v>
          </cell>
          <cell r="R61" t="str">
            <v>C</v>
          </cell>
        </row>
        <row r="62">
          <cell r="B62" t="str">
            <v>E022-01-0744/2017</v>
          </cell>
          <cell r="C62" t="str">
            <v>KIPNGENO FELIX</v>
          </cell>
          <cell r="D62">
            <v>3.7</v>
          </cell>
          <cell r="E62">
            <v>4.5</v>
          </cell>
          <cell r="F62">
            <v>12</v>
          </cell>
          <cell r="G62">
            <v>20.2</v>
          </cell>
          <cell r="H62">
            <v>12</v>
          </cell>
          <cell r="J62">
            <v>11</v>
          </cell>
          <cell r="K62">
            <v>11</v>
          </cell>
          <cell r="M62">
            <v>34</v>
          </cell>
          <cell r="N62">
            <v>39.700000000000003</v>
          </cell>
          <cell r="P62">
            <v>60</v>
          </cell>
          <cell r="R62" t="str">
            <v>B</v>
          </cell>
        </row>
        <row r="63">
          <cell r="B63" t="str">
            <v>E022-01-0745/2017</v>
          </cell>
          <cell r="C63" t="str">
            <v>CHEPNGETICH MERCY</v>
          </cell>
          <cell r="D63">
            <v>4.5999999999999996</v>
          </cell>
          <cell r="E63">
            <v>4.0999999999999996</v>
          </cell>
          <cell r="F63">
            <v>14</v>
          </cell>
          <cell r="G63">
            <v>22.7</v>
          </cell>
          <cell r="H63">
            <v>14</v>
          </cell>
          <cell r="J63">
            <v>12</v>
          </cell>
          <cell r="K63">
            <v>10</v>
          </cell>
          <cell r="M63">
            <v>36</v>
          </cell>
          <cell r="N63">
            <v>42</v>
          </cell>
          <cell r="P63">
            <v>65</v>
          </cell>
          <cell r="R63" t="str">
            <v>B</v>
          </cell>
        </row>
        <row r="64">
          <cell r="B64" t="str">
            <v>E022-01-0746/2017</v>
          </cell>
          <cell r="C64" t="str">
            <v>MWANGI M WACHIRA</v>
          </cell>
          <cell r="D64">
            <v>6.6</v>
          </cell>
          <cell r="E64">
            <v>4.5</v>
          </cell>
          <cell r="F64">
            <v>14</v>
          </cell>
          <cell r="G64">
            <v>25.1</v>
          </cell>
          <cell r="H64">
            <v>13</v>
          </cell>
          <cell r="J64">
            <v>14</v>
          </cell>
          <cell r="K64">
            <v>11</v>
          </cell>
          <cell r="M64">
            <v>38</v>
          </cell>
          <cell r="N64">
            <v>44.3</v>
          </cell>
          <cell r="P64">
            <v>69</v>
          </cell>
          <cell r="R64" t="str">
            <v>B</v>
          </cell>
        </row>
        <row r="65">
          <cell r="B65" t="str">
            <v>E022-01-0747/2017</v>
          </cell>
          <cell r="C65" t="str">
            <v>ONYUNA AGGREY OMONDI</v>
          </cell>
          <cell r="D65">
            <v>6.3</v>
          </cell>
          <cell r="E65">
            <v>4</v>
          </cell>
          <cell r="F65">
            <v>13</v>
          </cell>
          <cell r="G65">
            <v>23.3</v>
          </cell>
          <cell r="H65">
            <v>14</v>
          </cell>
          <cell r="I65">
            <v>7</v>
          </cell>
          <cell r="J65">
            <v>12</v>
          </cell>
          <cell r="M65">
            <v>33</v>
          </cell>
          <cell r="N65">
            <v>38.5</v>
          </cell>
          <cell r="P65">
            <v>62</v>
          </cell>
          <cell r="R65" t="str">
            <v>B</v>
          </cell>
        </row>
        <row r="66">
          <cell r="B66" t="str">
            <v>E022-01-0748/2017</v>
          </cell>
          <cell r="C66" t="str">
            <v>SIMIYU M MICAH</v>
          </cell>
          <cell r="D66">
            <v>2</v>
          </cell>
          <cell r="E66">
            <v>4.0999999999999996</v>
          </cell>
          <cell r="F66">
            <v>14</v>
          </cell>
          <cell r="G66">
            <v>20.100000000000001</v>
          </cell>
          <cell r="M66" t="str">
            <v/>
          </cell>
          <cell r="N66" t="str">
            <v>-</v>
          </cell>
          <cell r="P66" t="str">
            <v>20.1C</v>
          </cell>
          <cell r="R66" t="str">
            <v>-</v>
          </cell>
        </row>
        <row r="67">
          <cell r="B67" t="str">
            <v>E022-01-0749/2017</v>
          </cell>
          <cell r="C67" t="str">
            <v>NAFULA FAITH</v>
          </cell>
          <cell r="D67">
            <v>6.6</v>
          </cell>
          <cell r="E67">
            <v>4.0999999999999996</v>
          </cell>
          <cell r="F67">
            <v>14</v>
          </cell>
          <cell r="G67">
            <v>24.7</v>
          </cell>
          <cell r="H67">
            <v>14</v>
          </cell>
          <cell r="J67">
            <v>12</v>
          </cell>
          <cell r="K67">
            <v>6</v>
          </cell>
          <cell r="M67">
            <v>32</v>
          </cell>
          <cell r="N67">
            <v>37.299999999999997</v>
          </cell>
          <cell r="P67">
            <v>62</v>
          </cell>
          <cell r="R67" t="str">
            <v>B</v>
          </cell>
        </row>
        <row r="68">
          <cell r="B68" t="str">
            <v>E022-01-0750/2017</v>
          </cell>
          <cell r="C68" t="str">
            <v>LELAN KIPLIMO SAMMY</v>
          </cell>
          <cell r="D68">
            <v>5.0999999999999996</v>
          </cell>
          <cell r="E68">
            <v>4.4000000000000004</v>
          </cell>
          <cell r="F68">
            <v>13</v>
          </cell>
          <cell r="G68">
            <v>22.5</v>
          </cell>
          <cell r="H68">
            <v>13</v>
          </cell>
          <cell r="J68">
            <v>7</v>
          </cell>
          <cell r="K68">
            <v>13</v>
          </cell>
          <cell r="M68">
            <v>33</v>
          </cell>
          <cell r="N68">
            <v>38.5</v>
          </cell>
          <cell r="P68">
            <v>61</v>
          </cell>
          <cell r="R68" t="str">
            <v>B</v>
          </cell>
        </row>
        <row r="69">
          <cell r="B69" t="str">
            <v>E022-01-0751/2017</v>
          </cell>
          <cell r="C69" t="str">
            <v>NJUGUNA MARK MAINA</v>
          </cell>
          <cell r="D69">
            <v>2.9</v>
          </cell>
          <cell r="E69">
            <v>4.4000000000000004</v>
          </cell>
          <cell r="F69">
            <v>13</v>
          </cell>
          <cell r="G69">
            <v>20.3</v>
          </cell>
          <cell r="H69">
            <v>8</v>
          </cell>
          <cell r="I69">
            <v>7</v>
          </cell>
          <cell r="J69">
            <v>10</v>
          </cell>
          <cell r="M69">
            <v>25</v>
          </cell>
          <cell r="N69">
            <v>29.2</v>
          </cell>
          <cell r="P69">
            <v>50</v>
          </cell>
          <cell r="R69" t="str">
            <v>C</v>
          </cell>
        </row>
        <row r="70">
          <cell r="B70" t="str">
            <v>E022-01-0752/2017</v>
          </cell>
          <cell r="C70" t="str">
            <v>MOBAGI MORAA LORNA</v>
          </cell>
          <cell r="D70">
            <v>2.6</v>
          </cell>
          <cell r="E70">
            <v>4.0999999999999996</v>
          </cell>
          <cell r="F70">
            <v>14</v>
          </cell>
          <cell r="G70">
            <v>20.7</v>
          </cell>
          <cell r="H70">
            <v>14</v>
          </cell>
          <cell r="I70">
            <v>4</v>
          </cell>
          <cell r="J70">
            <v>12</v>
          </cell>
          <cell r="M70">
            <v>30</v>
          </cell>
          <cell r="N70">
            <v>35</v>
          </cell>
          <cell r="P70">
            <v>56</v>
          </cell>
          <cell r="R70" t="str">
            <v>C</v>
          </cell>
        </row>
        <row r="71">
          <cell r="B71" t="str">
            <v>E022-01-0753/2017</v>
          </cell>
          <cell r="C71" t="str">
            <v>OMONDI ROWLAND ODUOR</v>
          </cell>
          <cell r="D71">
            <v>1.4</v>
          </cell>
          <cell r="E71">
            <v>4.0999999999999996</v>
          </cell>
          <cell r="F71">
            <v>13</v>
          </cell>
          <cell r="G71">
            <v>18.5</v>
          </cell>
          <cell r="H71">
            <v>11</v>
          </cell>
          <cell r="I71">
            <v>6</v>
          </cell>
          <cell r="J71">
            <v>9</v>
          </cell>
          <cell r="M71">
            <v>26</v>
          </cell>
          <cell r="N71">
            <v>30.3</v>
          </cell>
          <cell r="P71">
            <v>49</v>
          </cell>
          <cell r="R71" t="str">
            <v>D</v>
          </cell>
        </row>
        <row r="72">
          <cell r="B72" t="str">
            <v>E022-01-0754/2017</v>
          </cell>
          <cell r="C72" t="str">
            <v>OCHIENG VINCENT OUMA</v>
          </cell>
          <cell r="D72">
            <v>3.4</v>
          </cell>
          <cell r="E72">
            <v>4.5</v>
          </cell>
          <cell r="F72">
            <v>13</v>
          </cell>
          <cell r="G72">
            <v>20.9</v>
          </cell>
          <cell r="H72">
            <v>13</v>
          </cell>
          <cell r="J72">
            <v>8</v>
          </cell>
          <cell r="K72">
            <v>9</v>
          </cell>
          <cell r="M72">
            <v>30</v>
          </cell>
          <cell r="N72">
            <v>35</v>
          </cell>
          <cell r="P72">
            <v>56</v>
          </cell>
          <cell r="R72" t="str">
            <v>C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2</v>
          </cell>
          <cell r="E73">
            <v>4.5</v>
          </cell>
          <cell r="F73">
            <v>14</v>
          </cell>
          <cell r="G73">
            <v>20.5</v>
          </cell>
          <cell r="H73">
            <v>13</v>
          </cell>
          <cell r="J73">
            <v>7</v>
          </cell>
          <cell r="K73">
            <v>11</v>
          </cell>
          <cell r="M73">
            <v>31</v>
          </cell>
          <cell r="N73">
            <v>36.200000000000003</v>
          </cell>
          <cell r="P73">
            <v>57</v>
          </cell>
          <cell r="R73" t="str">
            <v>C</v>
          </cell>
        </row>
        <row r="74">
          <cell r="B74" t="str">
            <v>E022-01-0956/2017</v>
          </cell>
          <cell r="C74" t="str">
            <v>OMONDI Jeremy Ochieng</v>
          </cell>
          <cell r="D74">
            <v>2.6</v>
          </cell>
          <cell r="E74">
            <v>4.4000000000000004</v>
          </cell>
          <cell r="F74">
            <v>13</v>
          </cell>
          <cell r="G74">
            <v>20</v>
          </cell>
          <cell r="M74" t="str">
            <v/>
          </cell>
          <cell r="N74" t="str">
            <v>-</v>
          </cell>
          <cell r="P74" t="str">
            <v>20C</v>
          </cell>
          <cell r="R74" t="str">
            <v>-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3.4</v>
          </cell>
          <cell r="E75">
            <v>4.0999999999999996</v>
          </cell>
          <cell r="F75">
            <v>13</v>
          </cell>
          <cell r="G75">
            <v>20.5</v>
          </cell>
          <cell r="H75">
            <v>14</v>
          </cell>
          <cell r="I75">
            <v>15</v>
          </cell>
          <cell r="K75">
            <v>10</v>
          </cell>
          <cell r="M75">
            <v>39</v>
          </cell>
          <cell r="N75">
            <v>45.5</v>
          </cell>
          <cell r="P75">
            <v>66</v>
          </cell>
          <cell r="R75" t="str">
            <v>B</v>
          </cell>
        </row>
        <row r="76">
          <cell r="B76" t="str">
            <v>E022-01-1336/2017</v>
          </cell>
          <cell r="C76" t="str">
            <v>KABUE Brian Ngaruiya</v>
          </cell>
          <cell r="D76">
            <v>2.9</v>
          </cell>
          <cell r="E76">
            <v>4.4000000000000004</v>
          </cell>
          <cell r="F76">
            <v>13</v>
          </cell>
          <cell r="G76">
            <v>20.3</v>
          </cell>
          <cell r="H76">
            <v>12</v>
          </cell>
          <cell r="J76">
            <v>15</v>
          </cell>
          <cell r="K76">
            <v>8</v>
          </cell>
          <cell r="M76">
            <v>35</v>
          </cell>
          <cell r="N76">
            <v>40.799999999999997</v>
          </cell>
          <cell r="P76">
            <v>61</v>
          </cell>
          <cell r="R76" t="str">
            <v>B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4.5999999999999996</v>
          </cell>
          <cell r="E77">
            <v>4.0999999999999996</v>
          </cell>
          <cell r="F77">
            <v>13</v>
          </cell>
          <cell r="G77">
            <v>21.7</v>
          </cell>
          <cell r="H77">
            <v>14</v>
          </cell>
          <cell r="I77">
            <v>11</v>
          </cell>
          <cell r="J77">
            <v>7</v>
          </cell>
          <cell r="M77">
            <v>32</v>
          </cell>
          <cell r="N77">
            <v>37.299999999999997</v>
          </cell>
          <cell r="P77">
            <v>59</v>
          </cell>
          <cell r="R77" t="str">
            <v>C</v>
          </cell>
        </row>
        <row r="78">
          <cell r="B78" t="str">
            <v>E022-01-1511/2017</v>
          </cell>
          <cell r="C78" t="str">
            <v>METHU David Njoroge</v>
          </cell>
          <cell r="D78">
            <v>4.3</v>
          </cell>
          <cell r="E78">
            <v>3</v>
          </cell>
          <cell r="F78">
            <v>14</v>
          </cell>
          <cell r="G78">
            <v>21.3</v>
          </cell>
          <cell r="H78">
            <v>13</v>
          </cell>
          <cell r="I78">
            <v>10</v>
          </cell>
          <cell r="J78">
            <v>10</v>
          </cell>
          <cell r="M78">
            <v>33</v>
          </cell>
          <cell r="N78">
            <v>38.5</v>
          </cell>
          <cell r="P78">
            <v>60</v>
          </cell>
          <cell r="R78" t="str">
            <v>B</v>
          </cell>
        </row>
        <row r="79">
          <cell r="B79" t="str">
            <v>E022-01-1538/2017</v>
          </cell>
          <cell r="C79" t="str">
            <v>WILFRED Roy Obimbo</v>
          </cell>
          <cell r="D79">
            <v>1.7</v>
          </cell>
          <cell r="E79">
            <v>4.0999999999999996</v>
          </cell>
          <cell r="F79">
            <v>13</v>
          </cell>
          <cell r="G79">
            <v>18.8</v>
          </cell>
          <cell r="H79">
            <v>13</v>
          </cell>
          <cell r="I79">
            <v>12</v>
          </cell>
          <cell r="J79">
            <v>5</v>
          </cell>
          <cell r="M79">
            <v>30</v>
          </cell>
          <cell r="N79">
            <v>35</v>
          </cell>
          <cell r="P79">
            <v>54</v>
          </cell>
          <cell r="R79" t="str">
            <v>C</v>
          </cell>
        </row>
        <row r="80">
          <cell r="B80" t="str">
            <v>E022-01-1540/2017</v>
          </cell>
          <cell r="C80" t="str">
            <v>MUTETE Amos Mosoito</v>
          </cell>
          <cell r="D80">
            <v>5.0999999999999996</v>
          </cell>
          <cell r="E80">
            <v>3.9</v>
          </cell>
          <cell r="F80">
            <v>12</v>
          </cell>
          <cell r="G80">
            <v>21</v>
          </cell>
          <cell r="H80">
            <v>12</v>
          </cell>
          <cell r="I80">
            <v>6</v>
          </cell>
          <cell r="J80">
            <v>10</v>
          </cell>
          <cell r="M80">
            <v>28</v>
          </cell>
          <cell r="N80">
            <v>32.700000000000003</v>
          </cell>
          <cell r="P80">
            <v>54</v>
          </cell>
          <cell r="R80" t="str">
            <v>C</v>
          </cell>
        </row>
        <row r="81">
          <cell r="B81" t="str">
            <v>E022-01-1567/2017</v>
          </cell>
          <cell r="C81" t="str">
            <v>MWANGI Harun Njuguna</v>
          </cell>
          <cell r="D81">
            <v>2.2999999999999998</v>
          </cell>
          <cell r="E81">
            <v>4.4000000000000004</v>
          </cell>
          <cell r="F81">
            <v>14</v>
          </cell>
          <cell r="G81">
            <v>20.7</v>
          </cell>
          <cell r="H81">
            <v>9</v>
          </cell>
          <cell r="J81">
            <v>10</v>
          </cell>
          <cell r="K81">
            <v>11</v>
          </cell>
          <cell r="M81">
            <v>30</v>
          </cell>
          <cell r="N81">
            <v>35</v>
          </cell>
          <cell r="P81">
            <v>56</v>
          </cell>
          <cell r="R81" t="str">
            <v>C</v>
          </cell>
        </row>
        <row r="82">
          <cell r="B82" t="str">
            <v>E022-01-1594/2017</v>
          </cell>
          <cell r="C82" t="str">
            <v>GITAHI Charles Ndegwa</v>
          </cell>
          <cell r="D82">
            <v>3.7</v>
          </cell>
          <cell r="E82">
            <v>4.0999999999999996</v>
          </cell>
          <cell r="F82">
            <v>13</v>
          </cell>
          <cell r="G82">
            <v>20.8</v>
          </cell>
          <cell r="H82">
            <v>12</v>
          </cell>
          <cell r="J82">
            <v>11</v>
          </cell>
          <cell r="K82">
            <v>8</v>
          </cell>
          <cell r="M82">
            <v>31</v>
          </cell>
          <cell r="N82">
            <v>36.200000000000003</v>
          </cell>
          <cell r="P82">
            <v>57</v>
          </cell>
          <cell r="R82" t="str">
            <v>C</v>
          </cell>
        </row>
        <row r="83">
          <cell r="B83" t="str">
            <v>E022-01-1607/2017</v>
          </cell>
          <cell r="C83" t="str">
            <v>GICHARU Moses Mwangi</v>
          </cell>
          <cell r="D83">
            <v>4.5999999999999996</v>
          </cell>
          <cell r="E83">
            <v>4</v>
          </cell>
          <cell r="F83">
            <v>14</v>
          </cell>
          <cell r="G83">
            <v>22.6</v>
          </cell>
          <cell r="H83">
            <v>11</v>
          </cell>
          <cell r="I83">
            <v>10</v>
          </cell>
          <cell r="J83">
            <v>12</v>
          </cell>
          <cell r="M83">
            <v>33</v>
          </cell>
          <cell r="N83">
            <v>38.5</v>
          </cell>
          <cell r="P83">
            <v>61</v>
          </cell>
          <cell r="R83" t="str">
            <v>B</v>
          </cell>
        </row>
        <row r="84">
          <cell r="B84" t="str">
            <v>E022-01-1717/2017</v>
          </cell>
          <cell r="C84" t="str">
            <v>RII Kennedy Gitigi</v>
          </cell>
          <cell r="D84">
            <v>3.7</v>
          </cell>
          <cell r="E84">
            <v>4.3</v>
          </cell>
          <cell r="F84">
            <v>14</v>
          </cell>
          <cell r="G84">
            <v>22</v>
          </cell>
          <cell r="H84">
            <v>12</v>
          </cell>
          <cell r="J84">
            <v>12</v>
          </cell>
          <cell r="K84">
            <v>10</v>
          </cell>
          <cell r="M84">
            <v>34</v>
          </cell>
          <cell r="N84">
            <v>39.700000000000003</v>
          </cell>
          <cell r="P84">
            <v>62</v>
          </cell>
          <cell r="R84" t="str">
            <v>B</v>
          </cell>
        </row>
        <row r="85">
          <cell r="B85" t="str">
            <v>E022-01-1724/2017</v>
          </cell>
          <cell r="C85" t="str">
            <v>MOSES MUIGUA KARIUKI</v>
          </cell>
          <cell r="D85">
            <v>4</v>
          </cell>
          <cell r="E85">
            <v>3</v>
          </cell>
          <cell r="F85">
            <v>13</v>
          </cell>
          <cell r="G85">
            <v>20</v>
          </cell>
          <cell r="H85">
            <v>14</v>
          </cell>
          <cell r="I85">
            <v>9</v>
          </cell>
          <cell r="J85">
            <v>5</v>
          </cell>
          <cell r="M85">
            <v>28</v>
          </cell>
          <cell r="N85">
            <v>32.700000000000003</v>
          </cell>
          <cell r="P85">
            <v>53</v>
          </cell>
          <cell r="R85" t="str">
            <v>C</v>
          </cell>
        </row>
        <row r="86">
          <cell r="B86" t="str">
            <v>E022-01-0859/2016</v>
          </cell>
          <cell r="C86" t="str">
            <v>NJUGUNA Faith Muthoni</v>
          </cell>
          <cell r="D86">
            <v>4.3</v>
          </cell>
          <cell r="E86">
            <v>4.3</v>
          </cell>
          <cell r="F86">
            <v>12</v>
          </cell>
          <cell r="G86">
            <v>20.6</v>
          </cell>
          <cell r="H86">
            <v>15</v>
          </cell>
          <cell r="J86">
            <v>7</v>
          </cell>
          <cell r="K86">
            <v>13</v>
          </cell>
          <cell r="M86">
            <v>35</v>
          </cell>
          <cell r="N86">
            <v>40.799999999999997</v>
          </cell>
          <cell r="P86">
            <v>61</v>
          </cell>
          <cell r="R86" t="str">
            <v>B</v>
          </cell>
        </row>
        <row r="87">
          <cell r="B87" t="str">
            <v>E022-01-2109/2016</v>
          </cell>
          <cell r="C87" t="str">
            <v>AMOS CHEMWENA</v>
          </cell>
          <cell r="D87">
            <v>3.1</v>
          </cell>
          <cell r="E87">
            <v>4.5</v>
          </cell>
          <cell r="F87">
            <v>12</v>
          </cell>
          <cell r="G87">
            <v>19.600000000000001</v>
          </cell>
          <cell r="H87">
            <v>10</v>
          </cell>
          <cell r="I87">
            <v>7</v>
          </cell>
          <cell r="J87">
            <v>12</v>
          </cell>
          <cell r="M87">
            <v>29</v>
          </cell>
          <cell r="N87">
            <v>33.799999999999997</v>
          </cell>
          <cell r="P87">
            <v>53</v>
          </cell>
          <cell r="R87" t="str">
            <v>C</v>
          </cell>
        </row>
        <row r="88">
          <cell r="B88" t="str">
            <v>E022-01-2065/2016</v>
          </cell>
          <cell r="C88" t="str">
            <v>MAINA Samuel Gathogo</v>
          </cell>
          <cell r="D88">
            <v>4.5999999999999996</v>
          </cell>
          <cell r="E88">
            <v>4.0999999999999996</v>
          </cell>
          <cell r="F88">
            <v>12</v>
          </cell>
          <cell r="G88">
            <v>20.7</v>
          </cell>
          <cell r="H88">
            <v>9</v>
          </cell>
          <cell r="J88">
            <v>13</v>
          </cell>
          <cell r="K88">
            <v>9</v>
          </cell>
          <cell r="M88">
            <v>31</v>
          </cell>
          <cell r="N88">
            <v>36.200000000000003</v>
          </cell>
          <cell r="P88">
            <v>57</v>
          </cell>
          <cell r="R88" t="str">
            <v>C</v>
          </cell>
        </row>
        <row r="89">
          <cell r="B89" t="str">
            <v>E022-01-1791-2016</v>
          </cell>
          <cell r="C89" t="str">
            <v>KAMAU NDUNGU PAUL</v>
          </cell>
          <cell r="D89">
            <v>4</v>
          </cell>
          <cell r="E89">
            <v>4.0999999999999996</v>
          </cell>
          <cell r="F89">
            <v>13</v>
          </cell>
          <cell r="G89">
            <v>21.1</v>
          </cell>
          <cell r="H89">
            <v>11</v>
          </cell>
          <cell r="J89">
            <v>5</v>
          </cell>
          <cell r="K89">
            <v>11</v>
          </cell>
          <cell r="M89">
            <v>27</v>
          </cell>
          <cell r="N89">
            <v>31.5</v>
          </cell>
          <cell r="P89">
            <v>53</v>
          </cell>
          <cell r="R89" t="str">
            <v>C</v>
          </cell>
        </row>
        <row r="90">
          <cell r="B90" t="str">
            <v>E022-01-0797/2014</v>
          </cell>
          <cell r="C90" t="str">
            <v>MWANGI Kelvin Kariuki</v>
          </cell>
          <cell r="D90">
            <v>2.9</v>
          </cell>
          <cell r="E90">
            <v>4.4000000000000004</v>
          </cell>
          <cell r="F90">
            <v>14</v>
          </cell>
          <cell r="G90">
            <v>21.3</v>
          </cell>
          <cell r="H90">
            <v>12</v>
          </cell>
          <cell r="I90">
            <v>10</v>
          </cell>
          <cell r="J90">
            <v>4</v>
          </cell>
          <cell r="M90">
            <v>26</v>
          </cell>
          <cell r="N90">
            <v>30.3</v>
          </cell>
          <cell r="P90">
            <v>52</v>
          </cell>
          <cell r="R90" t="str">
            <v>C</v>
          </cell>
        </row>
        <row r="91">
          <cell r="B91" t="str">
            <v>E022-01-1884/2016</v>
          </cell>
          <cell r="C91" t="str">
            <v>Simon Muthee</v>
          </cell>
          <cell r="D91">
            <v>2.6</v>
          </cell>
          <cell r="E91">
            <v>4.0999999999999996</v>
          </cell>
          <cell r="F91">
            <v>12</v>
          </cell>
          <cell r="G91">
            <v>18.7</v>
          </cell>
          <cell r="H91">
            <v>11</v>
          </cell>
          <cell r="K91">
            <v>11</v>
          </cell>
          <cell r="M91">
            <v>22</v>
          </cell>
          <cell r="N91">
            <v>25.7</v>
          </cell>
          <cell r="P91">
            <v>44</v>
          </cell>
          <cell r="R91" t="str">
            <v>D</v>
          </cell>
        </row>
        <row r="92">
          <cell r="B92" t="str">
            <v>E022-01-1848/2016</v>
          </cell>
          <cell r="C92" t="str">
            <v>Joseph Njogu Kagethe</v>
          </cell>
          <cell r="D92">
            <v>3.4</v>
          </cell>
          <cell r="E92">
            <v>4.4000000000000004</v>
          </cell>
          <cell r="F92">
            <v>12</v>
          </cell>
          <cell r="G92">
            <v>19.8</v>
          </cell>
          <cell r="H92">
            <v>12</v>
          </cell>
          <cell r="I92">
            <v>11</v>
          </cell>
          <cell r="K92">
            <v>9</v>
          </cell>
          <cell r="M92">
            <v>32</v>
          </cell>
          <cell r="N92">
            <v>37.299999999999997</v>
          </cell>
          <cell r="P92">
            <v>57</v>
          </cell>
          <cell r="R92" t="str">
            <v>C</v>
          </cell>
        </row>
        <row r="93">
          <cell r="B93" t="str">
            <v>E022-01-0813/2015</v>
          </cell>
          <cell r="D93" t="e">
            <v>#N/A</v>
          </cell>
          <cell r="E93" t="e">
            <v>#N/A</v>
          </cell>
          <cell r="F93" t="e">
            <v>#N/A</v>
          </cell>
          <cell r="G93" t="e">
            <v>#N/A</v>
          </cell>
          <cell r="H93">
            <v>11</v>
          </cell>
          <cell r="I93">
            <v>9</v>
          </cell>
          <cell r="K93">
            <v>8</v>
          </cell>
          <cell r="M93">
            <v>28</v>
          </cell>
          <cell r="N93">
            <v>32.700000000000003</v>
          </cell>
          <cell r="P93" t="e">
            <v>#N/A</v>
          </cell>
          <cell r="R93" t="str">
            <v>-</v>
          </cell>
        </row>
        <row r="94">
          <cell r="B94" t="str">
            <v>E022-01-0890/2016</v>
          </cell>
          <cell r="H94">
            <v>12</v>
          </cell>
          <cell r="J94">
            <v>12</v>
          </cell>
          <cell r="K94">
            <v>9</v>
          </cell>
          <cell r="M94">
            <v>33</v>
          </cell>
        </row>
        <row r="95">
          <cell r="B95" t="str">
            <v>E022-01-0894/2016</v>
          </cell>
          <cell r="H95">
            <v>10</v>
          </cell>
          <cell r="I95">
            <v>5</v>
          </cell>
          <cell r="J95">
            <v>4</v>
          </cell>
          <cell r="M95">
            <v>19</v>
          </cell>
        </row>
        <row r="96">
          <cell r="B96" t="str">
            <v>E022-01-0927/2016</v>
          </cell>
          <cell r="H96">
            <v>8</v>
          </cell>
          <cell r="J96">
            <v>10</v>
          </cell>
          <cell r="K96">
            <v>12</v>
          </cell>
          <cell r="M96">
            <v>30</v>
          </cell>
        </row>
        <row r="97">
          <cell r="B97" t="str">
            <v>E022-01-1809/2016</v>
          </cell>
          <cell r="H97">
            <v>10</v>
          </cell>
          <cell r="I97">
            <v>11</v>
          </cell>
          <cell r="K97">
            <v>8</v>
          </cell>
          <cell r="M97">
            <v>29</v>
          </cell>
        </row>
        <row r="98">
          <cell r="M98" t="str">
            <v xml:space="preserve"> </v>
          </cell>
        </row>
      </sheetData>
      <sheetData sheetId="13" refreshError="1">
        <row r="12">
          <cell r="B12" t="str">
            <v>E022-01-0692/2017</v>
          </cell>
          <cell r="C12" t="str">
            <v>NYINGI BRIAN GAKERE</v>
          </cell>
          <cell r="D12" t="str">
            <v/>
          </cell>
          <cell r="E12" t="str">
            <v/>
          </cell>
          <cell r="F12" t="str">
            <v>-</v>
          </cell>
          <cell r="G12" t="str">
            <v>-</v>
          </cell>
          <cell r="M12" t="str">
            <v/>
          </cell>
          <cell r="N12" t="str">
            <v>-</v>
          </cell>
          <cell r="P12" t="str">
            <v>-</v>
          </cell>
          <cell r="R12" t="str">
            <v>-</v>
          </cell>
        </row>
        <row r="13">
          <cell r="B13" t="str">
            <v>E022-01-0693/2017</v>
          </cell>
          <cell r="C13" t="str">
            <v>MWANGI JUSTUS NJOGU</v>
          </cell>
          <cell r="D13">
            <v>6.2</v>
          </cell>
          <cell r="E13">
            <v>4</v>
          </cell>
          <cell r="F13">
            <v>12.5</v>
          </cell>
          <cell r="G13">
            <v>22.7</v>
          </cell>
          <cell r="H13">
            <v>11.5</v>
          </cell>
          <cell r="I13">
            <v>8</v>
          </cell>
          <cell r="K13">
            <v>3</v>
          </cell>
          <cell r="M13">
            <v>22.5</v>
          </cell>
          <cell r="N13">
            <v>26.3</v>
          </cell>
          <cell r="P13">
            <v>49</v>
          </cell>
          <cell r="R13" t="str">
            <v>D</v>
          </cell>
        </row>
        <row r="14">
          <cell r="B14" t="str">
            <v>E022-01-0694/2017</v>
          </cell>
          <cell r="C14" t="str">
            <v>KIMANI JACKLINE MBUTU</v>
          </cell>
          <cell r="D14">
            <v>6.2</v>
          </cell>
          <cell r="E14">
            <v>4</v>
          </cell>
          <cell r="F14">
            <v>10.5</v>
          </cell>
          <cell r="G14">
            <v>20.7</v>
          </cell>
          <cell r="H14">
            <v>14</v>
          </cell>
          <cell r="I14">
            <v>19</v>
          </cell>
          <cell r="K14">
            <v>6</v>
          </cell>
          <cell r="M14">
            <v>39</v>
          </cell>
          <cell r="N14">
            <v>45.5</v>
          </cell>
          <cell r="P14">
            <v>66</v>
          </cell>
          <cell r="R14" t="str">
            <v>B</v>
          </cell>
        </row>
        <row r="15">
          <cell r="B15" t="str">
            <v>E022-01-0695/2017</v>
          </cell>
          <cell r="C15" t="str">
            <v>NDUATI DANIEL CHEGE</v>
          </cell>
          <cell r="D15">
            <v>6.2</v>
          </cell>
          <cell r="E15">
            <v>4</v>
          </cell>
          <cell r="F15">
            <v>8</v>
          </cell>
          <cell r="G15">
            <v>18.2</v>
          </cell>
          <cell r="H15">
            <v>14</v>
          </cell>
          <cell r="I15">
            <v>4</v>
          </cell>
          <cell r="K15">
            <v>2.5</v>
          </cell>
          <cell r="M15">
            <v>20.5</v>
          </cell>
          <cell r="N15">
            <v>23.9</v>
          </cell>
          <cell r="P15">
            <v>42</v>
          </cell>
          <cell r="R15" t="str">
            <v>D</v>
          </cell>
        </row>
        <row r="16">
          <cell r="B16" t="str">
            <v>E022-01-0696/2017</v>
          </cell>
          <cell r="C16" t="str">
            <v>MWANGI NANCY THUGURI</v>
          </cell>
          <cell r="D16">
            <v>6.2</v>
          </cell>
          <cell r="E16">
            <v>4</v>
          </cell>
          <cell r="F16">
            <v>13</v>
          </cell>
          <cell r="G16">
            <v>23.2</v>
          </cell>
          <cell r="H16">
            <v>10</v>
          </cell>
          <cell r="I16">
            <v>5</v>
          </cell>
          <cell r="K16">
            <v>8</v>
          </cell>
          <cell r="M16">
            <v>23</v>
          </cell>
          <cell r="N16">
            <v>26.8</v>
          </cell>
          <cell r="P16">
            <v>50</v>
          </cell>
          <cell r="R16" t="str">
            <v>C</v>
          </cell>
        </row>
        <row r="17">
          <cell r="B17" t="str">
            <v>E022-01-0697/2017</v>
          </cell>
          <cell r="C17" t="str">
            <v>GICHIMU VINCENT KARIMI</v>
          </cell>
          <cell r="D17">
            <v>6.2</v>
          </cell>
          <cell r="E17">
            <v>4</v>
          </cell>
          <cell r="F17">
            <v>10.5</v>
          </cell>
          <cell r="G17">
            <v>20.7</v>
          </cell>
          <cell r="H17">
            <v>11.5</v>
          </cell>
          <cell r="K17">
            <v>6</v>
          </cell>
          <cell r="L17">
            <v>17</v>
          </cell>
          <cell r="M17">
            <v>34.5</v>
          </cell>
          <cell r="N17">
            <v>40.299999999999997</v>
          </cell>
          <cell r="P17">
            <v>61</v>
          </cell>
          <cell r="R17" t="str">
            <v>B</v>
          </cell>
        </row>
        <row r="18">
          <cell r="B18" t="str">
            <v>E022-01-0698/2017</v>
          </cell>
          <cell r="C18" t="str">
            <v>MURIUKI SIMON MWANGI</v>
          </cell>
          <cell r="D18">
            <v>6.2</v>
          </cell>
          <cell r="E18">
            <v>4</v>
          </cell>
          <cell r="F18">
            <v>10.5</v>
          </cell>
          <cell r="G18">
            <v>20.7</v>
          </cell>
          <cell r="H18">
            <v>6</v>
          </cell>
          <cell r="I18">
            <v>5</v>
          </cell>
          <cell r="M18">
            <v>11</v>
          </cell>
          <cell r="N18">
            <v>12.8</v>
          </cell>
          <cell r="P18">
            <v>34</v>
          </cell>
          <cell r="R18" t="str">
            <v>FAIL</v>
          </cell>
        </row>
        <row r="19">
          <cell r="B19" t="str">
            <v>E022-01-0699/2017</v>
          </cell>
          <cell r="C19" t="str">
            <v>CANIA EDWIN MUGWERU</v>
          </cell>
          <cell r="D19">
            <v>6.2</v>
          </cell>
          <cell r="E19">
            <v>4</v>
          </cell>
          <cell r="F19">
            <v>10</v>
          </cell>
          <cell r="G19">
            <v>20.2</v>
          </cell>
          <cell r="M19" t="str">
            <v/>
          </cell>
          <cell r="N19" t="str">
            <v>-</v>
          </cell>
          <cell r="P19" t="str">
            <v>20.2C</v>
          </cell>
          <cell r="R19" t="str">
            <v>-</v>
          </cell>
        </row>
        <row r="20">
          <cell r="B20" t="str">
            <v>E022-01-0700/2017</v>
          </cell>
          <cell r="C20" t="str">
            <v>NGURE DENNIS MWAHU</v>
          </cell>
          <cell r="D20">
            <v>6.2</v>
          </cell>
          <cell r="E20">
            <v>4</v>
          </cell>
          <cell r="F20">
            <v>10</v>
          </cell>
          <cell r="G20">
            <v>20.2</v>
          </cell>
          <cell r="H20">
            <v>14</v>
          </cell>
          <cell r="I20">
            <v>8</v>
          </cell>
          <cell r="L20">
            <v>7</v>
          </cell>
          <cell r="M20">
            <v>29</v>
          </cell>
          <cell r="N20">
            <v>33.799999999999997</v>
          </cell>
          <cell r="P20">
            <v>54</v>
          </cell>
          <cell r="R20" t="str">
            <v>C</v>
          </cell>
        </row>
        <row r="21">
          <cell r="B21" t="str">
            <v>E022-01-0701/2017</v>
          </cell>
          <cell r="C21" t="str">
            <v>MWANGI FRANCIS KAHUHO</v>
          </cell>
          <cell r="D21">
            <v>6.2</v>
          </cell>
          <cell r="E21">
            <v>4</v>
          </cell>
          <cell r="F21">
            <v>11</v>
          </cell>
          <cell r="G21">
            <v>21.2</v>
          </cell>
          <cell r="H21">
            <v>7</v>
          </cell>
          <cell r="I21">
            <v>3</v>
          </cell>
          <cell r="L21">
            <v>2</v>
          </cell>
          <cell r="M21">
            <v>12</v>
          </cell>
          <cell r="N21">
            <v>14</v>
          </cell>
          <cell r="P21">
            <v>35</v>
          </cell>
          <cell r="R21" t="str">
            <v>FAIL</v>
          </cell>
        </row>
        <row r="22">
          <cell r="B22" t="str">
            <v>E022-01-0702/2017</v>
          </cell>
          <cell r="C22" t="str">
            <v>MUNYIRI GEORGE KANGANGI</v>
          </cell>
          <cell r="D22">
            <v>6.2</v>
          </cell>
          <cell r="E22">
            <v>4</v>
          </cell>
          <cell r="F22">
            <v>10</v>
          </cell>
          <cell r="G22">
            <v>20.100000000000001</v>
          </cell>
          <cell r="M22" t="str">
            <v/>
          </cell>
          <cell r="N22" t="str">
            <v>-</v>
          </cell>
          <cell r="P22" t="str">
            <v>20.1C</v>
          </cell>
          <cell r="R22" t="str">
            <v>-</v>
          </cell>
        </row>
        <row r="23">
          <cell r="B23" t="str">
            <v>E022-01-0703/2017</v>
          </cell>
          <cell r="C23" t="str">
            <v>GATHUKIA LUKE NJOGU</v>
          </cell>
          <cell r="D23">
            <v>6.2</v>
          </cell>
          <cell r="E23">
            <v>4</v>
          </cell>
          <cell r="F23">
            <v>12.5</v>
          </cell>
          <cell r="G23">
            <v>22.7</v>
          </cell>
          <cell r="H23">
            <v>9</v>
          </cell>
          <cell r="I23">
            <v>7</v>
          </cell>
          <cell r="J23">
            <v>6.5</v>
          </cell>
          <cell r="M23">
            <v>22.5</v>
          </cell>
          <cell r="N23">
            <v>26.3</v>
          </cell>
          <cell r="P23">
            <v>49</v>
          </cell>
          <cell r="R23" t="str">
            <v>D</v>
          </cell>
        </row>
        <row r="24">
          <cell r="B24" t="str">
            <v>E022-01-0704/2017</v>
          </cell>
          <cell r="C24" t="str">
            <v>KARIUKI AMOS KIMITI</v>
          </cell>
          <cell r="D24">
            <v>6.2</v>
          </cell>
          <cell r="E24">
            <v>4</v>
          </cell>
          <cell r="F24">
            <v>11</v>
          </cell>
          <cell r="G24">
            <v>21.2</v>
          </cell>
          <cell r="H24">
            <v>11</v>
          </cell>
          <cell r="K24">
            <v>0.5</v>
          </cell>
          <cell r="L24">
            <v>6</v>
          </cell>
          <cell r="M24">
            <v>17.5</v>
          </cell>
          <cell r="N24">
            <v>20.399999999999999</v>
          </cell>
          <cell r="P24">
            <v>42</v>
          </cell>
          <cell r="R24" t="str">
            <v>D</v>
          </cell>
        </row>
        <row r="25">
          <cell r="B25" t="str">
            <v>E022-01-0705/2017</v>
          </cell>
          <cell r="C25" t="str">
            <v>WACHIRA MORRIS MURIITHI</v>
          </cell>
          <cell r="D25">
            <v>6.2</v>
          </cell>
          <cell r="E25">
            <v>4</v>
          </cell>
          <cell r="F25">
            <v>10</v>
          </cell>
          <cell r="G25">
            <v>20.2</v>
          </cell>
          <cell r="H25">
            <v>19</v>
          </cell>
          <cell r="I25">
            <v>18</v>
          </cell>
          <cell r="K25">
            <v>5.5</v>
          </cell>
          <cell r="M25">
            <v>42.5</v>
          </cell>
          <cell r="N25">
            <v>49.6</v>
          </cell>
          <cell r="P25">
            <v>70</v>
          </cell>
          <cell r="R25" t="str">
            <v>A</v>
          </cell>
        </row>
        <row r="26">
          <cell r="B26" t="str">
            <v>E022-01-0706/2017</v>
          </cell>
          <cell r="C26" t="str">
            <v>KARIUKI MOUREEN NJOKI</v>
          </cell>
          <cell r="D26">
            <v>6.2</v>
          </cell>
          <cell r="E26">
            <v>4</v>
          </cell>
          <cell r="F26">
            <v>10</v>
          </cell>
          <cell r="G26">
            <v>20.2</v>
          </cell>
          <cell r="I26">
            <v>18</v>
          </cell>
          <cell r="K26">
            <v>6.5</v>
          </cell>
          <cell r="L26">
            <v>20</v>
          </cell>
          <cell r="M26">
            <v>44.5</v>
          </cell>
          <cell r="N26">
            <v>51.9</v>
          </cell>
          <cell r="P26">
            <v>72</v>
          </cell>
          <cell r="R26" t="str">
            <v>A</v>
          </cell>
        </row>
        <row r="27">
          <cell r="B27" t="str">
            <v>E022-01-0707/2017</v>
          </cell>
          <cell r="C27" t="str">
            <v>GITHU SOLOMON MUHUNYO</v>
          </cell>
          <cell r="D27">
            <v>6.2</v>
          </cell>
          <cell r="E27">
            <v>4</v>
          </cell>
          <cell r="F27">
            <v>10.5</v>
          </cell>
          <cell r="G27">
            <v>20.7</v>
          </cell>
          <cell r="H27">
            <v>15</v>
          </cell>
          <cell r="I27">
            <v>18</v>
          </cell>
          <cell r="L27">
            <v>8</v>
          </cell>
          <cell r="M27">
            <v>41</v>
          </cell>
          <cell r="N27">
            <v>47.8</v>
          </cell>
          <cell r="P27">
            <v>69</v>
          </cell>
          <cell r="R27" t="str">
            <v>B</v>
          </cell>
        </row>
        <row r="28">
          <cell r="B28" t="str">
            <v>E022-01-0709/2017</v>
          </cell>
          <cell r="C28" t="str">
            <v>GACHII EPHANTUS KARIUKI</v>
          </cell>
          <cell r="D28">
            <v>6.2</v>
          </cell>
          <cell r="E28">
            <v>4</v>
          </cell>
          <cell r="F28">
            <v>13</v>
          </cell>
          <cell r="G28">
            <v>23.2</v>
          </cell>
          <cell r="H28">
            <v>9</v>
          </cell>
          <cell r="I28">
            <v>4</v>
          </cell>
          <cell r="K28">
            <v>4</v>
          </cell>
          <cell r="M28">
            <v>17</v>
          </cell>
          <cell r="N28">
            <v>19.8</v>
          </cell>
          <cell r="P28">
            <v>43</v>
          </cell>
          <cell r="R28" t="str">
            <v>D</v>
          </cell>
        </row>
        <row r="29">
          <cell r="B29" t="str">
            <v>E022-01-0710/2017</v>
          </cell>
          <cell r="C29" t="str">
            <v>RIKA CHARLES KARIBU</v>
          </cell>
          <cell r="D29">
            <v>6.8</v>
          </cell>
          <cell r="E29">
            <v>3.6</v>
          </cell>
          <cell r="F29">
            <v>10</v>
          </cell>
          <cell r="G29">
            <v>20.399999999999999</v>
          </cell>
          <cell r="H29">
            <v>8</v>
          </cell>
          <cell r="I29">
            <v>6</v>
          </cell>
          <cell r="J29">
            <v>0.5</v>
          </cell>
          <cell r="M29">
            <v>14.5</v>
          </cell>
          <cell r="N29">
            <v>16.899999999999999</v>
          </cell>
          <cell r="P29">
            <v>37</v>
          </cell>
          <cell r="R29" t="str">
            <v>FAIL</v>
          </cell>
        </row>
        <row r="30">
          <cell r="B30" t="str">
            <v>E022-01-0711/2017</v>
          </cell>
          <cell r="C30" t="str">
            <v>KIGAMBA SIMON MURAYA</v>
          </cell>
          <cell r="D30">
            <v>7</v>
          </cell>
          <cell r="E30">
            <v>4</v>
          </cell>
          <cell r="F30">
            <v>8</v>
          </cell>
          <cell r="G30">
            <v>19</v>
          </cell>
          <cell r="H30">
            <v>20</v>
          </cell>
          <cell r="I30">
            <v>13</v>
          </cell>
          <cell r="L30">
            <v>7</v>
          </cell>
          <cell r="M30">
            <v>40</v>
          </cell>
          <cell r="N30">
            <v>46.7</v>
          </cell>
          <cell r="P30">
            <v>66</v>
          </cell>
          <cell r="R30" t="str">
            <v>B</v>
          </cell>
        </row>
        <row r="31">
          <cell r="B31" t="str">
            <v>E022-01-0712/2017</v>
          </cell>
          <cell r="C31" t="str">
            <v>KARIUKI JACKLINE MUMBI</v>
          </cell>
          <cell r="D31">
            <v>6.5</v>
          </cell>
          <cell r="E31">
            <v>3.4</v>
          </cell>
          <cell r="F31">
            <v>10.5</v>
          </cell>
          <cell r="G31">
            <v>20.399999999999999</v>
          </cell>
          <cell r="H31">
            <v>8.5</v>
          </cell>
          <cell r="I31">
            <v>17</v>
          </cell>
          <cell r="L31">
            <v>17</v>
          </cell>
          <cell r="M31">
            <v>42.5</v>
          </cell>
          <cell r="N31">
            <v>49.6</v>
          </cell>
          <cell r="P31">
            <v>70</v>
          </cell>
          <cell r="R31" t="str">
            <v>A</v>
          </cell>
        </row>
        <row r="32">
          <cell r="B32" t="str">
            <v>E022-01-0713/2017</v>
          </cell>
          <cell r="C32" t="str">
            <v>KAHIGA RIMI LEMMY</v>
          </cell>
          <cell r="D32">
            <v>7</v>
          </cell>
          <cell r="E32">
            <v>4</v>
          </cell>
          <cell r="F32">
            <v>10</v>
          </cell>
          <cell r="G32">
            <v>21</v>
          </cell>
          <cell r="H32">
            <v>11</v>
          </cell>
          <cell r="I32">
            <v>4</v>
          </cell>
          <cell r="K32">
            <v>4</v>
          </cell>
          <cell r="M32">
            <v>19</v>
          </cell>
          <cell r="N32">
            <v>22.2</v>
          </cell>
          <cell r="P32">
            <v>43</v>
          </cell>
          <cell r="R32" t="str">
            <v>D</v>
          </cell>
        </row>
        <row r="33">
          <cell r="B33" t="str">
            <v>E022-01-0714/2017</v>
          </cell>
          <cell r="C33" t="str">
            <v>MUNEENI INNOCENT MUIMI</v>
          </cell>
          <cell r="D33">
            <v>6.5</v>
          </cell>
          <cell r="E33">
            <v>3.2</v>
          </cell>
          <cell r="F33">
            <v>10</v>
          </cell>
          <cell r="G33">
            <v>19.7</v>
          </cell>
          <cell r="H33">
            <v>13.5</v>
          </cell>
          <cell r="I33">
            <v>6</v>
          </cell>
          <cell r="L33">
            <v>13</v>
          </cell>
          <cell r="M33">
            <v>32.5</v>
          </cell>
          <cell r="N33">
            <v>37.9</v>
          </cell>
          <cell r="P33">
            <v>58</v>
          </cell>
          <cell r="R33" t="str">
            <v>C</v>
          </cell>
        </row>
        <row r="34">
          <cell r="B34" t="str">
            <v>E022-01-0715/2017</v>
          </cell>
          <cell r="C34" t="str">
            <v>MULYUNGI C MWENDWA</v>
          </cell>
          <cell r="D34">
            <v>6.7</v>
          </cell>
          <cell r="E34">
            <v>3.8</v>
          </cell>
          <cell r="F34">
            <v>11</v>
          </cell>
          <cell r="G34">
            <v>21.5</v>
          </cell>
          <cell r="H34">
            <v>11</v>
          </cell>
          <cell r="K34">
            <v>2</v>
          </cell>
          <cell r="L34">
            <v>6</v>
          </cell>
          <cell r="M34">
            <v>19</v>
          </cell>
          <cell r="N34">
            <v>22.2</v>
          </cell>
          <cell r="P34">
            <v>44</v>
          </cell>
          <cell r="R34" t="str">
            <v>D</v>
          </cell>
        </row>
        <row r="35">
          <cell r="B35" t="str">
            <v>E022-01-0716/2017</v>
          </cell>
          <cell r="C35" t="str">
            <v>KANGOTI DENIS KARIUKI</v>
          </cell>
          <cell r="D35">
            <v>5.3</v>
          </cell>
          <cell r="E35">
            <v>4</v>
          </cell>
          <cell r="F35">
            <v>10.5</v>
          </cell>
          <cell r="G35">
            <v>19.8</v>
          </cell>
          <cell r="H35">
            <v>8</v>
          </cell>
          <cell r="I35">
            <v>8</v>
          </cell>
          <cell r="K35">
            <v>4.5</v>
          </cell>
          <cell r="M35">
            <v>20.5</v>
          </cell>
          <cell r="N35">
            <v>23.9</v>
          </cell>
          <cell r="P35">
            <v>44</v>
          </cell>
          <cell r="R35" t="str">
            <v>D</v>
          </cell>
        </row>
        <row r="36">
          <cell r="B36" t="str">
            <v>E022-01-0717/2017</v>
          </cell>
          <cell r="C36" t="str">
            <v>BRIAN MWIRIGI</v>
          </cell>
          <cell r="D36">
            <v>6.8</v>
          </cell>
          <cell r="E36">
            <v>4.2</v>
          </cell>
          <cell r="F36">
            <v>9</v>
          </cell>
          <cell r="G36">
            <v>20</v>
          </cell>
          <cell r="H36">
            <v>7</v>
          </cell>
          <cell r="I36">
            <v>6</v>
          </cell>
          <cell r="K36">
            <v>5</v>
          </cell>
          <cell r="M36">
            <v>18</v>
          </cell>
          <cell r="N36">
            <v>21</v>
          </cell>
          <cell r="P36">
            <v>41</v>
          </cell>
          <cell r="R36" t="str">
            <v>D</v>
          </cell>
        </row>
        <row r="37">
          <cell r="B37" t="str">
            <v>E022-01-0718/2017</v>
          </cell>
          <cell r="C37" t="str">
            <v>KABURU MURETI JAMES</v>
          </cell>
          <cell r="D37">
            <v>6.2</v>
          </cell>
          <cell r="E37">
            <v>4</v>
          </cell>
          <cell r="F37">
            <v>11.5</v>
          </cell>
          <cell r="G37">
            <v>21.7</v>
          </cell>
          <cell r="H37">
            <v>11.5</v>
          </cell>
          <cell r="I37">
            <v>5</v>
          </cell>
          <cell r="J37">
            <v>7</v>
          </cell>
          <cell r="M37">
            <v>23.5</v>
          </cell>
          <cell r="N37">
            <v>27.4</v>
          </cell>
          <cell r="P37">
            <v>49</v>
          </cell>
          <cell r="R37" t="str">
            <v>D</v>
          </cell>
        </row>
        <row r="38">
          <cell r="B38" t="str">
            <v>E022-01-0719/2017</v>
          </cell>
          <cell r="C38" t="str">
            <v>MUGUNA TONY</v>
          </cell>
          <cell r="D38">
            <v>6.5</v>
          </cell>
          <cell r="E38">
            <v>4</v>
          </cell>
          <cell r="F38">
            <v>10</v>
          </cell>
          <cell r="G38">
            <v>20.5</v>
          </cell>
          <cell r="H38">
            <v>20</v>
          </cell>
          <cell r="I38">
            <v>17</v>
          </cell>
          <cell r="L38">
            <v>6</v>
          </cell>
          <cell r="M38">
            <v>43</v>
          </cell>
          <cell r="N38">
            <v>50.2</v>
          </cell>
          <cell r="P38">
            <v>71</v>
          </cell>
          <cell r="R38" t="str">
            <v>A</v>
          </cell>
        </row>
        <row r="39">
          <cell r="B39" t="str">
            <v>E022-01-0720/2017</v>
          </cell>
          <cell r="C39" t="str">
            <v>IAN W OWOUR</v>
          </cell>
          <cell r="D39">
            <v>5.7</v>
          </cell>
          <cell r="E39">
            <v>4</v>
          </cell>
          <cell r="F39">
            <v>8</v>
          </cell>
          <cell r="G39">
            <v>17.7</v>
          </cell>
          <cell r="H39">
            <v>14</v>
          </cell>
          <cell r="J39">
            <v>2</v>
          </cell>
          <cell r="K39">
            <v>5</v>
          </cell>
          <cell r="M39">
            <v>21</v>
          </cell>
          <cell r="N39">
            <v>24.5</v>
          </cell>
          <cell r="P39">
            <v>42</v>
          </cell>
          <cell r="R39" t="str">
            <v>D</v>
          </cell>
        </row>
        <row r="40">
          <cell r="B40" t="str">
            <v>E022-01-0721/2017</v>
          </cell>
          <cell r="C40" t="str">
            <v>MAGAJU BRIAN MURIMI</v>
          </cell>
          <cell r="D40">
            <v>6.2</v>
          </cell>
          <cell r="E40">
            <v>3.6</v>
          </cell>
          <cell r="F40">
            <v>10</v>
          </cell>
          <cell r="G40">
            <v>19.8</v>
          </cell>
          <cell r="H40">
            <v>7.5</v>
          </cell>
          <cell r="I40">
            <v>6</v>
          </cell>
          <cell r="M40">
            <v>13.5</v>
          </cell>
          <cell r="N40">
            <v>15.8</v>
          </cell>
          <cell r="P40">
            <v>36</v>
          </cell>
          <cell r="R40" t="str">
            <v>FAIL</v>
          </cell>
        </row>
        <row r="41">
          <cell r="B41" t="str">
            <v>E022-01-0722/2017</v>
          </cell>
          <cell r="C41" t="str">
            <v>MAWIRA HUMPHREY</v>
          </cell>
          <cell r="D41">
            <v>6.2</v>
          </cell>
          <cell r="E41">
            <v>4</v>
          </cell>
          <cell r="F41">
            <v>8</v>
          </cell>
          <cell r="G41">
            <v>18.2</v>
          </cell>
          <cell r="H41">
            <v>16</v>
          </cell>
          <cell r="K41">
            <v>5</v>
          </cell>
          <cell r="L41">
            <v>11</v>
          </cell>
          <cell r="M41">
            <v>32</v>
          </cell>
          <cell r="N41">
            <v>37.299999999999997</v>
          </cell>
          <cell r="P41">
            <v>56</v>
          </cell>
          <cell r="R41" t="str">
            <v>C</v>
          </cell>
        </row>
        <row r="42">
          <cell r="B42" t="str">
            <v>E022-01-0723/2017</v>
          </cell>
          <cell r="C42" t="str">
            <v>WERU ISAAC MWANGI</v>
          </cell>
          <cell r="D42">
            <v>5.8</v>
          </cell>
          <cell r="E42">
            <v>3.6</v>
          </cell>
          <cell r="F42">
            <v>10</v>
          </cell>
          <cell r="G42">
            <v>19.399999999999999</v>
          </cell>
          <cell r="H42">
            <v>8</v>
          </cell>
          <cell r="K42">
            <v>3</v>
          </cell>
          <cell r="L42">
            <v>10</v>
          </cell>
          <cell r="M42">
            <v>21</v>
          </cell>
          <cell r="N42">
            <v>24.5</v>
          </cell>
          <cell r="P42">
            <v>44</v>
          </cell>
          <cell r="R42" t="str">
            <v>D</v>
          </cell>
        </row>
        <row r="43">
          <cell r="B43" t="str">
            <v>E022-01-0724/2017</v>
          </cell>
          <cell r="C43" t="str">
            <v>KIMANI FAITH WANJIKU</v>
          </cell>
          <cell r="D43">
            <v>6.2</v>
          </cell>
          <cell r="E43">
            <v>4</v>
          </cell>
          <cell r="F43">
            <v>10.5</v>
          </cell>
          <cell r="G43">
            <v>20.7</v>
          </cell>
          <cell r="H43">
            <v>14</v>
          </cell>
          <cell r="I43">
            <v>16</v>
          </cell>
          <cell r="L43">
            <v>7</v>
          </cell>
          <cell r="M43">
            <v>37</v>
          </cell>
          <cell r="N43">
            <v>43.2</v>
          </cell>
          <cell r="P43">
            <v>64</v>
          </cell>
          <cell r="R43" t="str">
            <v>B</v>
          </cell>
        </row>
        <row r="44">
          <cell r="B44" t="str">
            <v>E022-01-0725/2017</v>
          </cell>
          <cell r="C44" t="str">
            <v>MURIUKI KELVIN MUGO</v>
          </cell>
          <cell r="D44">
            <v>6.2</v>
          </cell>
          <cell r="E44">
            <v>4</v>
          </cell>
          <cell r="F44">
            <v>12.5</v>
          </cell>
          <cell r="G44">
            <v>22.7</v>
          </cell>
          <cell r="H44">
            <v>14.5</v>
          </cell>
          <cell r="I44">
            <v>17</v>
          </cell>
          <cell r="K44">
            <v>8</v>
          </cell>
          <cell r="M44">
            <v>39.5</v>
          </cell>
          <cell r="N44">
            <v>46.1</v>
          </cell>
          <cell r="P44">
            <v>69</v>
          </cell>
          <cell r="R44" t="str">
            <v>B</v>
          </cell>
        </row>
        <row r="45">
          <cell r="B45" t="str">
            <v>E022-01-0726/2017</v>
          </cell>
          <cell r="C45" t="str">
            <v>MWONDI ISAAC VENANT</v>
          </cell>
          <cell r="D45">
            <v>6</v>
          </cell>
          <cell r="E45">
            <v>4</v>
          </cell>
          <cell r="F45">
            <v>11.5</v>
          </cell>
          <cell r="G45">
            <v>21.5</v>
          </cell>
          <cell r="H45">
            <v>14</v>
          </cell>
          <cell r="I45">
            <v>17</v>
          </cell>
          <cell r="K45">
            <v>4</v>
          </cell>
          <cell r="M45">
            <v>35</v>
          </cell>
          <cell r="N45">
            <v>40.799999999999997</v>
          </cell>
          <cell r="P45">
            <v>62</v>
          </cell>
          <cell r="R45" t="str">
            <v>B</v>
          </cell>
        </row>
        <row r="46">
          <cell r="B46" t="str">
            <v>E022-01-0727/2017</v>
          </cell>
          <cell r="C46" t="str">
            <v>NASIKE  JOANNA  OLUOCH</v>
          </cell>
          <cell r="D46">
            <v>6.2</v>
          </cell>
          <cell r="E46">
            <v>3.8</v>
          </cell>
          <cell r="F46">
            <v>10.5</v>
          </cell>
          <cell r="G46">
            <v>20.5</v>
          </cell>
          <cell r="H46">
            <v>17.5</v>
          </cell>
          <cell r="I46">
            <v>10</v>
          </cell>
          <cell r="K46">
            <v>4.5</v>
          </cell>
          <cell r="M46">
            <v>32</v>
          </cell>
          <cell r="N46">
            <v>37.299999999999997</v>
          </cell>
          <cell r="P46">
            <v>58</v>
          </cell>
          <cell r="R46" t="str">
            <v>C</v>
          </cell>
        </row>
        <row r="47">
          <cell r="B47" t="str">
            <v>E022-01-0728/2017</v>
          </cell>
          <cell r="C47" t="str">
            <v>WARAGA G KAMAU</v>
          </cell>
          <cell r="D47">
            <v>5.8</v>
          </cell>
          <cell r="E47">
            <v>4</v>
          </cell>
          <cell r="F47">
            <v>8</v>
          </cell>
          <cell r="G47">
            <v>17.8</v>
          </cell>
          <cell r="H47">
            <v>12</v>
          </cell>
          <cell r="K47">
            <v>3</v>
          </cell>
          <cell r="L47">
            <v>6</v>
          </cell>
          <cell r="M47">
            <v>21</v>
          </cell>
          <cell r="N47">
            <v>24.5</v>
          </cell>
          <cell r="P47">
            <v>42</v>
          </cell>
          <cell r="R47" t="str">
            <v>D</v>
          </cell>
        </row>
        <row r="48">
          <cell r="B48" t="str">
            <v>E022-01-0729/2017</v>
          </cell>
          <cell r="C48" t="str">
            <v>MUREI ELIAS KIPLAGAT</v>
          </cell>
          <cell r="D48">
            <v>6.2</v>
          </cell>
          <cell r="E48">
            <v>3.4</v>
          </cell>
          <cell r="F48">
            <v>11.5</v>
          </cell>
          <cell r="G48">
            <v>21.1</v>
          </cell>
          <cell r="H48">
            <v>12.5</v>
          </cell>
          <cell r="K48">
            <v>6.5</v>
          </cell>
          <cell r="L48">
            <v>10</v>
          </cell>
          <cell r="M48">
            <v>29</v>
          </cell>
          <cell r="N48">
            <v>33.799999999999997</v>
          </cell>
          <cell r="P48">
            <v>55</v>
          </cell>
          <cell r="R48" t="str">
            <v>C</v>
          </cell>
        </row>
        <row r="49">
          <cell r="B49" t="str">
            <v>E022-01-0730/2017</v>
          </cell>
          <cell r="C49" t="str">
            <v>MAKUMBA OSCAR MOMANYI</v>
          </cell>
          <cell r="D49">
            <v>5.7</v>
          </cell>
          <cell r="E49">
            <v>2.6</v>
          </cell>
          <cell r="F49">
            <v>12.5</v>
          </cell>
          <cell r="G49">
            <v>20.8</v>
          </cell>
          <cell r="H49">
            <v>12.5</v>
          </cell>
          <cell r="I49">
            <v>5</v>
          </cell>
          <cell r="K49">
            <v>5.5</v>
          </cell>
          <cell r="M49">
            <v>23</v>
          </cell>
          <cell r="N49">
            <v>26.8</v>
          </cell>
          <cell r="P49">
            <v>48</v>
          </cell>
          <cell r="R49" t="str">
            <v>D</v>
          </cell>
        </row>
        <row r="50">
          <cell r="B50" t="str">
            <v>E022-01-0731/2017</v>
          </cell>
          <cell r="C50" t="str">
            <v>WANJALA H MIKE</v>
          </cell>
          <cell r="D50">
            <v>6.2</v>
          </cell>
          <cell r="E50">
            <v>3</v>
          </cell>
          <cell r="F50">
            <v>9</v>
          </cell>
          <cell r="G50">
            <v>18.2</v>
          </cell>
          <cell r="H50">
            <v>17</v>
          </cell>
          <cell r="J50">
            <v>6</v>
          </cell>
          <cell r="K50">
            <v>5</v>
          </cell>
          <cell r="M50">
            <v>28</v>
          </cell>
          <cell r="N50">
            <v>32.700000000000003</v>
          </cell>
          <cell r="P50">
            <v>51</v>
          </cell>
          <cell r="R50" t="str">
            <v>C</v>
          </cell>
        </row>
        <row r="51">
          <cell r="B51" t="str">
            <v>E022-01-0732/2017</v>
          </cell>
          <cell r="C51" t="str">
            <v>KIPNGENOH KENNEDY BETT</v>
          </cell>
          <cell r="D51">
            <v>6</v>
          </cell>
          <cell r="E51">
            <v>3</v>
          </cell>
          <cell r="F51">
            <v>9.5</v>
          </cell>
          <cell r="G51">
            <v>18.5</v>
          </cell>
          <cell r="H51">
            <v>14</v>
          </cell>
          <cell r="I51">
            <v>8</v>
          </cell>
          <cell r="L51">
            <v>5</v>
          </cell>
          <cell r="M51">
            <v>27</v>
          </cell>
          <cell r="N51">
            <v>31.5</v>
          </cell>
          <cell r="P51">
            <v>50</v>
          </cell>
          <cell r="R51" t="str">
            <v>C</v>
          </cell>
        </row>
        <row r="52">
          <cell r="B52" t="str">
            <v>E022-01-0733/2017</v>
          </cell>
          <cell r="C52" t="str">
            <v>KIBET KELVIN</v>
          </cell>
          <cell r="D52">
            <v>6.2</v>
          </cell>
          <cell r="E52">
            <v>3</v>
          </cell>
          <cell r="F52">
            <v>12.5</v>
          </cell>
          <cell r="G52">
            <v>21.7</v>
          </cell>
          <cell r="H52">
            <v>17</v>
          </cell>
          <cell r="I52">
            <v>2.5</v>
          </cell>
          <cell r="L52">
            <v>2</v>
          </cell>
          <cell r="M52">
            <v>21.5</v>
          </cell>
          <cell r="N52">
            <v>25.1</v>
          </cell>
          <cell r="P52">
            <v>47</v>
          </cell>
          <cell r="R52" t="str">
            <v>D</v>
          </cell>
        </row>
        <row r="53">
          <cell r="B53" t="str">
            <v>E022-01-0734/2017</v>
          </cell>
          <cell r="C53" t="str">
            <v>NELLY CHEPTOO</v>
          </cell>
          <cell r="D53">
            <v>5.5</v>
          </cell>
          <cell r="E53">
            <v>3</v>
          </cell>
          <cell r="F53">
            <v>12.5</v>
          </cell>
          <cell r="G53">
            <v>21</v>
          </cell>
          <cell r="H53">
            <v>13</v>
          </cell>
          <cell r="J53">
            <v>5</v>
          </cell>
          <cell r="L53">
            <v>8</v>
          </cell>
          <cell r="M53">
            <v>26</v>
          </cell>
          <cell r="N53">
            <v>30.3</v>
          </cell>
          <cell r="P53">
            <v>51</v>
          </cell>
          <cell r="R53" t="str">
            <v>C</v>
          </cell>
        </row>
        <row r="54">
          <cell r="B54" t="str">
            <v>E022-01-0735/2017</v>
          </cell>
          <cell r="C54" t="str">
            <v>NZAU AUDREY NZILANI</v>
          </cell>
          <cell r="D54">
            <v>6.2</v>
          </cell>
          <cell r="E54">
            <v>3</v>
          </cell>
          <cell r="F54">
            <v>11</v>
          </cell>
          <cell r="G54">
            <v>20.2</v>
          </cell>
          <cell r="H54">
            <v>15.5</v>
          </cell>
          <cell r="I54">
            <v>6</v>
          </cell>
          <cell r="L54">
            <v>16</v>
          </cell>
          <cell r="M54">
            <v>37.5</v>
          </cell>
          <cell r="N54">
            <v>43.8</v>
          </cell>
          <cell r="P54">
            <v>64</v>
          </cell>
          <cell r="R54" t="str">
            <v>B</v>
          </cell>
        </row>
        <row r="55">
          <cell r="B55" t="str">
            <v>E022-01-0737/2017</v>
          </cell>
          <cell r="C55" t="str">
            <v>ADEGU GLORIA VUHYA</v>
          </cell>
          <cell r="D55">
            <v>5.2</v>
          </cell>
          <cell r="E55">
            <v>3</v>
          </cell>
          <cell r="F55">
            <v>9.5</v>
          </cell>
          <cell r="G55">
            <v>17.7</v>
          </cell>
          <cell r="H55">
            <v>13</v>
          </cell>
          <cell r="I55">
            <v>18</v>
          </cell>
          <cell r="K55">
            <v>4.5</v>
          </cell>
          <cell r="M55">
            <v>35.5</v>
          </cell>
          <cell r="N55">
            <v>41.4</v>
          </cell>
          <cell r="P55">
            <v>59</v>
          </cell>
          <cell r="R55" t="str">
            <v>C</v>
          </cell>
        </row>
        <row r="56">
          <cell r="B56" t="str">
            <v>E022-01-0738/2017</v>
          </cell>
          <cell r="C56" t="str">
            <v>ROBERT KAMAU NJOROGE</v>
          </cell>
          <cell r="D56">
            <v>6.2</v>
          </cell>
          <cell r="E56">
            <v>3</v>
          </cell>
          <cell r="F56">
            <v>10.5</v>
          </cell>
          <cell r="G56">
            <v>19.7</v>
          </cell>
          <cell r="H56">
            <v>8.5</v>
          </cell>
          <cell r="I56">
            <v>7</v>
          </cell>
          <cell r="J56">
            <v>2.5</v>
          </cell>
          <cell r="M56">
            <v>18</v>
          </cell>
          <cell r="N56">
            <v>21</v>
          </cell>
          <cell r="P56">
            <v>41</v>
          </cell>
          <cell r="R56" t="str">
            <v>D</v>
          </cell>
        </row>
        <row r="57">
          <cell r="B57" t="str">
            <v>E022-01-0739/2017</v>
          </cell>
          <cell r="C57" t="str">
            <v>WANJIRU GIDEON WARUI</v>
          </cell>
          <cell r="D57">
            <v>5</v>
          </cell>
          <cell r="E57">
            <v>3</v>
          </cell>
          <cell r="F57">
            <v>12.5</v>
          </cell>
          <cell r="G57">
            <v>20.5</v>
          </cell>
          <cell r="H57">
            <v>7</v>
          </cell>
          <cell r="K57">
            <v>5</v>
          </cell>
          <cell r="L57">
            <v>8</v>
          </cell>
          <cell r="M57">
            <v>20</v>
          </cell>
          <cell r="N57">
            <v>23.3</v>
          </cell>
          <cell r="P57">
            <v>44</v>
          </cell>
          <cell r="R57" t="str">
            <v>D</v>
          </cell>
        </row>
        <row r="58">
          <cell r="B58" t="str">
            <v>E022-01-0740/2017</v>
          </cell>
          <cell r="C58" t="str">
            <v>KARIUKI JOHN WACHIRA</v>
          </cell>
          <cell r="D58">
            <v>6.3</v>
          </cell>
          <cell r="E58">
            <v>3</v>
          </cell>
          <cell r="F58">
            <v>8</v>
          </cell>
          <cell r="G58">
            <v>17.3</v>
          </cell>
          <cell r="H58">
            <v>9.5</v>
          </cell>
          <cell r="I58">
            <v>7</v>
          </cell>
          <cell r="L58">
            <v>6</v>
          </cell>
          <cell r="M58">
            <v>22.5</v>
          </cell>
          <cell r="N58">
            <v>26.3</v>
          </cell>
          <cell r="P58">
            <v>44</v>
          </cell>
          <cell r="R58" t="str">
            <v>D</v>
          </cell>
        </row>
        <row r="59">
          <cell r="B59" t="str">
            <v>E022-01-0741/2017</v>
          </cell>
          <cell r="C59" t="str">
            <v>KIPKOECH BENEDICT</v>
          </cell>
          <cell r="D59">
            <v>7</v>
          </cell>
          <cell r="E59">
            <v>3</v>
          </cell>
          <cell r="F59">
            <v>9.5</v>
          </cell>
          <cell r="G59">
            <v>19.5</v>
          </cell>
          <cell r="H59">
            <v>8</v>
          </cell>
          <cell r="J59">
            <v>3.5</v>
          </cell>
          <cell r="K59">
            <v>2.5</v>
          </cell>
          <cell r="M59">
            <v>14</v>
          </cell>
          <cell r="N59">
            <v>16.3</v>
          </cell>
          <cell r="P59">
            <v>36</v>
          </cell>
          <cell r="R59" t="str">
            <v>FAIL</v>
          </cell>
        </row>
        <row r="60">
          <cell r="B60" t="str">
            <v>E022-01-0742/2017</v>
          </cell>
          <cell r="C60" t="str">
            <v>NJERI SIMON MUIGAI</v>
          </cell>
          <cell r="D60">
            <v>6.2</v>
          </cell>
          <cell r="E60">
            <v>3</v>
          </cell>
          <cell r="F60">
            <v>9.5</v>
          </cell>
          <cell r="G60">
            <v>18.7</v>
          </cell>
          <cell r="H60">
            <v>9</v>
          </cell>
          <cell r="I60">
            <v>5</v>
          </cell>
          <cell r="L60">
            <v>2</v>
          </cell>
          <cell r="M60">
            <v>16</v>
          </cell>
          <cell r="N60">
            <v>18.7</v>
          </cell>
          <cell r="P60">
            <v>37</v>
          </cell>
          <cell r="R60" t="str">
            <v>FAIL</v>
          </cell>
        </row>
        <row r="61">
          <cell r="B61" t="str">
            <v>E022-01-0743/2017</v>
          </cell>
          <cell r="C61" t="str">
            <v>KIMUTAI EVANS</v>
          </cell>
          <cell r="D61">
            <v>6.2</v>
          </cell>
          <cell r="E61">
            <v>3</v>
          </cell>
          <cell r="F61">
            <v>9.5</v>
          </cell>
          <cell r="G61">
            <v>18.7</v>
          </cell>
          <cell r="H61">
            <v>15.5</v>
          </cell>
          <cell r="I61">
            <v>6</v>
          </cell>
          <cell r="L61">
            <v>7</v>
          </cell>
          <cell r="M61">
            <v>28.5</v>
          </cell>
          <cell r="N61">
            <v>33.299999999999997</v>
          </cell>
          <cell r="P61">
            <v>52</v>
          </cell>
          <cell r="R61" t="str">
            <v>C</v>
          </cell>
        </row>
        <row r="62">
          <cell r="B62" t="str">
            <v>E022-01-0744/2017</v>
          </cell>
          <cell r="C62" t="str">
            <v>KIPNGENO FELIX</v>
          </cell>
          <cell r="D62">
            <v>6.8</v>
          </cell>
          <cell r="E62">
            <v>3</v>
          </cell>
          <cell r="F62">
            <v>9.5</v>
          </cell>
          <cell r="G62">
            <v>19.3</v>
          </cell>
          <cell r="H62">
            <v>15</v>
          </cell>
          <cell r="I62">
            <v>8</v>
          </cell>
          <cell r="L62">
            <v>6</v>
          </cell>
          <cell r="M62">
            <v>29</v>
          </cell>
          <cell r="N62">
            <v>33.799999999999997</v>
          </cell>
          <cell r="P62">
            <v>53</v>
          </cell>
          <cell r="R62" t="str">
            <v>C</v>
          </cell>
        </row>
        <row r="63">
          <cell r="B63" t="str">
            <v>E022-01-0745/2017</v>
          </cell>
          <cell r="C63" t="str">
            <v>CHEPNGETICH MERCY</v>
          </cell>
          <cell r="D63">
            <v>6.2</v>
          </cell>
          <cell r="E63">
            <v>3</v>
          </cell>
          <cell r="F63">
            <v>11.5</v>
          </cell>
          <cell r="G63">
            <v>20.7</v>
          </cell>
          <cell r="H63">
            <v>12.5</v>
          </cell>
          <cell r="J63">
            <v>3</v>
          </cell>
          <cell r="L63">
            <v>10</v>
          </cell>
          <cell r="M63">
            <v>25.5</v>
          </cell>
          <cell r="N63">
            <v>29.8</v>
          </cell>
          <cell r="P63">
            <v>51</v>
          </cell>
          <cell r="R63" t="str">
            <v>C</v>
          </cell>
        </row>
        <row r="64">
          <cell r="B64" t="str">
            <v>E022-01-0746/2017</v>
          </cell>
          <cell r="C64" t="str">
            <v>MWANGI M WACHIRA</v>
          </cell>
          <cell r="D64">
            <v>6.3</v>
          </cell>
          <cell r="E64">
            <v>3</v>
          </cell>
          <cell r="F64">
            <v>10</v>
          </cell>
          <cell r="G64">
            <v>19.3</v>
          </cell>
          <cell r="H64">
            <v>20</v>
          </cell>
          <cell r="I64">
            <v>17.5</v>
          </cell>
          <cell r="L64">
            <v>16</v>
          </cell>
          <cell r="M64">
            <v>53.5</v>
          </cell>
          <cell r="N64">
            <v>62.4</v>
          </cell>
          <cell r="P64">
            <v>82</v>
          </cell>
          <cell r="R64" t="str">
            <v>A</v>
          </cell>
        </row>
        <row r="65">
          <cell r="B65" t="str">
            <v>E022-01-0747/2017</v>
          </cell>
          <cell r="C65" t="str">
            <v>ONYUNA AGGREY OMONDI</v>
          </cell>
          <cell r="D65">
            <v>5.8</v>
          </cell>
          <cell r="E65">
            <v>3</v>
          </cell>
          <cell r="F65">
            <v>8</v>
          </cell>
          <cell r="G65">
            <v>16.8</v>
          </cell>
          <cell r="H65">
            <v>15.5</v>
          </cell>
          <cell r="I65">
            <v>16</v>
          </cell>
          <cell r="J65">
            <v>10</v>
          </cell>
          <cell r="M65">
            <v>41.5</v>
          </cell>
          <cell r="N65">
            <v>48.4</v>
          </cell>
          <cell r="P65">
            <v>65</v>
          </cell>
          <cell r="R65" t="str">
            <v>B</v>
          </cell>
        </row>
        <row r="66">
          <cell r="B66" t="str">
            <v>E022-01-0748/2017</v>
          </cell>
          <cell r="C66" t="str">
            <v>SIMIYU M MICAH</v>
          </cell>
          <cell r="D66">
            <v>6.2</v>
          </cell>
          <cell r="E66">
            <v>3</v>
          </cell>
          <cell r="F66">
            <v>8</v>
          </cell>
          <cell r="G66">
            <v>17.2</v>
          </cell>
          <cell r="M66" t="str">
            <v/>
          </cell>
          <cell r="N66" t="str">
            <v>-</v>
          </cell>
          <cell r="P66" t="str">
            <v>17.2C</v>
          </cell>
          <cell r="R66" t="str">
            <v>-</v>
          </cell>
        </row>
        <row r="67">
          <cell r="B67" t="str">
            <v>E022-01-0749/2017</v>
          </cell>
          <cell r="C67" t="str">
            <v>NAFULA FAITH</v>
          </cell>
          <cell r="D67">
            <v>5.7</v>
          </cell>
          <cell r="E67">
            <v>3</v>
          </cell>
          <cell r="F67">
            <v>10.5</v>
          </cell>
          <cell r="G67">
            <v>19.2</v>
          </cell>
          <cell r="H67">
            <v>19</v>
          </cell>
          <cell r="I67">
            <v>17</v>
          </cell>
          <cell r="L67">
            <v>12</v>
          </cell>
          <cell r="M67">
            <v>48</v>
          </cell>
          <cell r="N67">
            <v>56</v>
          </cell>
          <cell r="P67">
            <v>75</v>
          </cell>
          <cell r="R67" t="str">
            <v>A</v>
          </cell>
        </row>
        <row r="68">
          <cell r="B68" t="str">
            <v>E022-01-0750/2017</v>
          </cell>
          <cell r="C68" t="str">
            <v>LELAN KIPLIMO SAMMY</v>
          </cell>
          <cell r="D68">
            <v>5</v>
          </cell>
          <cell r="E68">
            <v>2.8</v>
          </cell>
          <cell r="F68">
            <v>10.5</v>
          </cell>
          <cell r="G68">
            <v>18.3</v>
          </cell>
          <cell r="H68">
            <v>9.5</v>
          </cell>
          <cell r="K68">
            <v>4</v>
          </cell>
          <cell r="L68">
            <v>6</v>
          </cell>
          <cell r="M68">
            <v>19.5</v>
          </cell>
          <cell r="N68">
            <v>22.8</v>
          </cell>
          <cell r="P68">
            <v>41</v>
          </cell>
          <cell r="R68" t="str">
            <v>D</v>
          </cell>
        </row>
        <row r="69">
          <cell r="B69" t="str">
            <v>E022-01-0751/2017</v>
          </cell>
          <cell r="C69" t="str">
            <v>NJUGUNA MARK MAINA</v>
          </cell>
          <cell r="D69">
            <v>6.2</v>
          </cell>
          <cell r="E69">
            <v>2.4</v>
          </cell>
          <cell r="F69">
            <v>8</v>
          </cell>
          <cell r="G69">
            <v>16.600000000000001</v>
          </cell>
          <cell r="H69">
            <v>11</v>
          </cell>
          <cell r="I69">
            <v>7</v>
          </cell>
          <cell r="L69">
            <v>2</v>
          </cell>
          <cell r="M69">
            <v>20</v>
          </cell>
          <cell r="N69">
            <v>23.3</v>
          </cell>
          <cell r="P69">
            <v>40</v>
          </cell>
          <cell r="R69" t="str">
            <v>D</v>
          </cell>
        </row>
        <row r="70">
          <cell r="B70" t="str">
            <v>E022-01-0752/2017</v>
          </cell>
          <cell r="C70" t="str">
            <v>MOBAGI MORAA LORNA</v>
          </cell>
          <cell r="D70">
            <v>5.3</v>
          </cell>
          <cell r="E70">
            <v>2.2000000000000002</v>
          </cell>
          <cell r="F70">
            <v>10</v>
          </cell>
          <cell r="G70">
            <v>17.5</v>
          </cell>
          <cell r="H70">
            <v>15</v>
          </cell>
          <cell r="K70">
            <v>7</v>
          </cell>
          <cell r="L70">
            <v>14</v>
          </cell>
          <cell r="M70">
            <v>36</v>
          </cell>
          <cell r="N70">
            <v>42</v>
          </cell>
          <cell r="P70">
            <v>60</v>
          </cell>
          <cell r="R70" t="str">
            <v>B</v>
          </cell>
        </row>
        <row r="71">
          <cell r="B71" t="str">
            <v>E022-01-0753/2017</v>
          </cell>
          <cell r="C71" t="str">
            <v>OMONDI ROWLAND ODUOR</v>
          </cell>
          <cell r="D71">
            <v>6.2</v>
          </cell>
          <cell r="E71">
            <v>3.2</v>
          </cell>
          <cell r="F71">
            <v>10.5</v>
          </cell>
          <cell r="G71">
            <v>19.899999999999999</v>
          </cell>
          <cell r="H71">
            <v>5</v>
          </cell>
          <cell r="I71">
            <v>2</v>
          </cell>
          <cell r="K71">
            <v>2</v>
          </cell>
          <cell r="M71">
            <v>9</v>
          </cell>
          <cell r="N71">
            <v>10.5</v>
          </cell>
          <cell r="P71">
            <v>30</v>
          </cell>
          <cell r="R71" t="str">
            <v>FAIL</v>
          </cell>
        </row>
        <row r="72">
          <cell r="B72" t="str">
            <v>E022-01-0754/2017</v>
          </cell>
          <cell r="C72" t="str">
            <v>OCHIENG VINCENT OUMA</v>
          </cell>
          <cell r="D72">
            <v>7</v>
          </cell>
          <cell r="E72">
            <v>3</v>
          </cell>
          <cell r="F72">
            <v>11.5</v>
          </cell>
          <cell r="G72">
            <v>21.5</v>
          </cell>
          <cell r="H72">
            <v>10</v>
          </cell>
          <cell r="K72">
            <v>6</v>
          </cell>
          <cell r="L72">
            <v>8</v>
          </cell>
          <cell r="M72">
            <v>24</v>
          </cell>
          <cell r="N72">
            <v>28</v>
          </cell>
          <cell r="P72">
            <v>50</v>
          </cell>
          <cell r="R72" t="str">
            <v>C</v>
          </cell>
        </row>
        <row r="73">
          <cell r="B73" t="str">
            <v>E022-01-0896/2017</v>
          </cell>
          <cell r="C73" t="str">
            <v>NYANUMBA Bogonko Daniel</v>
          </cell>
          <cell r="D73">
            <v>6.2</v>
          </cell>
          <cell r="E73">
            <v>3</v>
          </cell>
          <cell r="F73">
            <v>9.5</v>
          </cell>
          <cell r="G73">
            <v>18.7</v>
          </cell>
          <cell r="H73">
            <v>9</v>
          </cell>
          <cell r="K73">
            <v>3</v>
          </cell>
          <cell r="L73">
            <v>15</v>
          </cell>
          <cell r="M73">
            <v>27</v>
          </cell>
          <cell r="N73">
            <v>31.5</v>
          </cell>
          <cell r="P73">
            <v>50</v>
          </cell>
          <cell r="R73" t="str">
            <v>C</v>
          </cell>
        </row>
        <row r="74">
          <cell r="B74" t="str">
            <v>E022-01-0956/2017</v>
          </cell>
          <cell r="C74" t="str">
            <v>OMONDI Jeremy Ochieng</v>
          </cell>
          <cell r="D74">
            <v>7.5</v>
          </cell>
          <cell r="E74">
            <v>3</v>
          </cell>
          <cell r="F74">
            <v>10.5</v>
          </cell>
          <cell r="G74">
            <v>21</v>
          </cell>
          <cell r="M74" t="str">
            <v/>
          </cell>
          <cell r="N74" t="str">
            <v>-</v>
          </cell>
          <cell r="P74" t="str">
            <v>21C</v>
          </cell>
          <cell r="R74" t="str">
            <v>-</v>
          </cell>
        </row>
        <row r="75">
          <cell r="B75" t="str">
            <v>E022-01-1040/2017</v>
          </cell>
          <cell r="C75" t="str">
            <v>MUHIA Christine Wanjiru</v>
          </cell>
          <cell r="D75">
            <v>6.2</v>
          </cell>
          <cell r="E75">
            <v>3</v>
          </cell>
          <cell r="F75">
            <v>10</v>
          </cell>
          <cell r="G75">
            <v>19.2</v>
          </cell>
          <cell r="H75">
            <v>12</v>
          </cell>
          <cell r="I75">
            <v>8</v>
          </cell>
          <cell r="L75">
            <v>5</v>
          </cell>
          <cell r="M75">
            <v>25</v>
          </cell>
          <cell r="N75">
            <v>29.2</v>
          </cell>
          <cell r="P75">
            <v>48</v>
          </cell>
          <cell r="R75" t="str">
            <v>D</v>
          </cell>
        </row>
        <row r="76">
          <cell r="B76" t="str">
            <v>E022-01-1336/2017</v>
          </cell>
          <cell r="C76" t="str">
            <v>KABUE Brian Ngaruiya</v>
          </cell>
          <cell r="D76">
            <v>6.2</v>
          </cell>
          <cell r="E76">
            <v>3</v>
          </cell>
          <cell r="F76">
            <v>12.5</v>
          </cell>
          <cell r="G76">
            <v>21.7</v>
          </cell>
          <cell r="H76">
            <v>10</v>
          </cell>
          <cell r="I76">
            <v>8</v>
          </cell>
          <cell r="K76">
            <v>6</v>
          </cell>
          <cell r="M76">
            <v>24</v>
          </cell>
          <cell r="N76">
            <v>28</v>
          </cell>
          <cell r="P76">
            <v>50</v>
          </cell>
          <cell r="R76" t="str">
            <v>C</v>
          </cell>
        </row>
        <row r="77">
          <cell r="B77" t="str">
            <v>E022-01-1510/2017</v>
          </cell>
          <cell r="C77" t="str">
            <v>WANYOIKE Stephen Maina</v>
          </cell>
          <cell r="D77">
            <v>6.2</v>
          </cell>
          <cell r="E77">
            <v>3</v>
          </cell>
          <cell r="F77">
            <v>8</v>
          </cell>
          <cell r="G77">
            <v>17.2</v>
          </cell>
          <cell r="H77">
            <v>10.5</v>
          </cell>
          <cell r="K77">
            <v>6</v>
          </cell>
          <cell r="L77">
            <v>12</v>
          </cell>
          <cell r="M77">
            <v>28.5</v>
          </cell>
          <cell r="N77">
            <v>33.299999999999997</v>
          </cell>
          <cell r="P77">
            <v>51</v>
          </cell>
          <cell r="R77" t="str">
            <v>C</v>
          </cell>
        </row>
        <row r="78">
          <cell r="B78" t="str">
            <v>E022-01-1511/2017</v>
          </cell>
          <cell r="C78" t="str">
            <v>METHU David Njoroge</v>
          </cell>
          <cell r="D78">
            <v>6.2</v>
          </cell>
          <cell r="E78">
            <v>3</v>
          </cell>
          <cell r="F78">
            <v>12.5</v>
          </cell>
          <cell r="G78">
            <v>21.7</v>
          </cell>
          <cell r="H78">
            <v>10</v>
          </cell>
          <cell r="I78">
            <v>7.5</v>
          </cell>
          <cell r="J78">
            <v>4</v>
          </cell>
          <cell r="M78">
            <v>21.5</v>
          </cell>
          <cell r="N78">
            <v>25.1</v>
          </cell>
          <cell r="P78">
            <v>47</v>
          </cell>
          <cell r="R78" t="str">
            <v>D</v>
          </cell>
        </row>
        <row r="79">
          <cell r="B79" t="str">
            <v>E022-01-1538/2017</v>
          </cell>
          <cell r="C79" t="str">
            <v>WILFRED Roy Obimbo</v>
          </cell>
          <cell r="D79">
            <v>6.2</v>
          </cell>
          <cell r="E79">
            <v>3</v>
          </cell>
          <cell r="F79">
            <v>13</v>
          </cell>
          <cell r="G79">
            <v>22.2</v>
          </cell>
          <cell r="H79">
            <v>5</v>
          </cell>
          <cell r="I79">
            <v>1</v>
          </cell>
          <cell r="L79">
            <v>2</v>
          </cell>
          <cell r="M79">
            <v>8</v>
          </cell>
          <cell r="N79">
            <v>9.3000000000000007</v>
          </cell>
          <cell r="P79">
            <v>32</v>
          </cell>
          <cell r="R79" t="str">
            <v>FAIL</v>
          </cell>
        </row>
        <row r="80">
          <cell r="B80" t="str">
            <v>E022-01-1540/2017</v>
          </cell>
          <cell r="C80" t="str">
            <v>MUTETE Amos Mosoito</v>
          </cell>
          <cell r="D80">
            <v>6.2</v>
          </cell>
          <cell r="E80">
            <v>3</v>
          </cell>
          <cell r="F80">
            <v>10.5</v>
          </cell>
          <cell r="G80">
            <v>19.7</v>
          </cell>
          <cell r="H80">
            <v>14.5</v>
          </cell>
          <cell r="I80">
            <v>2</v>
          </cell>
          <cell r="L80">
            <v>13</v>
          </cell>
          <cell r="M80">
            <v>29.5</v>
          </cell>
          <cell r="N80">
            <v>34.4</v>
          </cell>
          <cell r="P80">
            <v>54</v>
          </cell>
          <cell r="R80" t="str">
            <v>C</v>
          </cell>
        </row>
        <row r="81">
          <cell r="B81" t="str">
            <v>E022-01-1567/2017</v>
          </cell>
          <cell r="C81" t="str">
            <v>MWANGI Harun Njuguna</v>
          </cell>
          <cell r="D81">
            <v>6.2</v>
          </cell>
          <cell r="E81">
            <v>3</v>
          </cell>
          <cell r="F81">
            <v>8</v>
          </cell>
          <cell r="G81">
            <v>17.2</v>
          </cell>
          <cell r="H81">
            <v>12</v>
          </cell>
          <cell r="I81">
            <v>8</v>
          </cell>
          <cell r="L81">
            <v>10</v>
          </cell>
          <cell r="M81">
            <v>30</v>
          </cell>
          <cell r="N81">
            <v>35</v>
          </cell>
          <cell r="P81">
            <v>52</v>
          </cell>
          <cell r="R81" t="str">
            <v>C</v>
          </cell>
        </row>
        <row r="82">
          <cell r="B82" t="str">
            <v>E022-01-1594/2017</v>
          </cell>
          <cell r="C82" t="str">
            <v>GITAHI Charles Ndegwa</v>
          </cell>
          <cell r="D82">
            <v>6.3</v>
          </cell>
          <cell r="E82">
            <v>3</v>
          </cell>
          <cell r="F82">
            <v>10.5</v>
          </cell>
          <cell r="G82">
            <v>19.8</v>
          </cell>
          <cell r="H82">
            <v>9.5</v>
          </cell>
          <cell r="I82">
            <v>6</v>
          </cell>
          <cell r="L82">
            <v>11</v>
          </cell>
          <cell r="M82">
            <v>26.5</v>
          </cell>
          <cell r="N82">
            <v>30.9</v>
          </cell>
          <cell r="P82">
            <v>51</v>
          </cell>
          <cell r="R82" t="str">
            <v>C</v>
          </cell>
        </row>
        <row r="83">
          <cell r="B83" t="str">
            <v>E022-01-1607/2017</v>
          </cell>
          <cell r="C83" t="str">
            <v>GICHARU Moses Mwangi</v>
          </cell>
          <cell r="D83">
            <v>5.8</v>
          </cell>
          <cell r="E83">
            <v>3</v>
          </cell>
          <cell r="F83">
            <v>10.5</v>
          </cell>
          <cell r="G83">
            <v>19.3</v>
          </cell>
          <cell r="H83">
            <v>13</v>
          </cell>
          <cell r="J83">
            <v>10</v>
          </cell>
          <cell r="L83">
            <v>9</v>
          </cell>
          <cell r="M83">
            <v>32</v>
          </cell>
          <cell r="N83">
            <v>37.299999999999997</v>
          </cell>
          <cell r="P83">
            <v>57</v>
          </cell>
          <cell r="R83" t="str">
            <v>C</v>
          </cell>
        </row>
        <row r="84">
          <cell r="B84" t="str">
            <v>E022-01-1717/2017</v>
          </cell>
          <cell r="C84" t="str">
            <v>RII Kennedy Gitigi</v>
          </cell>
          <cell r="D84">
            <v>6.2</v>
          </cell>
          <cell r="E84">
            <v>3</v>
          </cell>
          <cell r="F84">
            <v>11</v>
          </cell>
          <cell r="G84">
            <v>20.2</v>
          </cell>
          <cell r="H84">
            <v>13</v>
          </cell>
          <cell r="I84">
            <v>3</v>
          </cell>
          <cell r="K84">
            <v>6</v>
          </cell>
          <cell r="M84">
            <v>22</v>
          </cell>
          <cell r="N84">
            <v>25.7</v>
          </cell>
          <cell r="P84">
            <v>46</v>
          </cell>
          <cell r="R84" t="str">
            <v>D</v>
          </cell>
        </row>
        <row r="85">
          <cell r="B85" t="str">
            <v>E022-01-1724/2017</v>
          </cell>
          <cell r="C85" t="str">
            <v>MOSES MUIGUA KARIUKI</v>
          </cell>
          <cell r="D85">
            <v>6.3</v>
          </cell>
          <cell r="E85">
            <v>3</v>
          </cell>
          <cell r="F85">
            <v>9.5</v>
          </cell>
          <cell r="G85">
            <v>18.8</v>
          </cell>
          <cell r="H85">
            <v>9</v>
          </cell>
          <cell r="J85">
            <v>16</v>
          </cell>
          <cell r="K85">
            <v>3</v>
          </cell>
          <cell r="M85">
            <v>28</v>
          </cell>
          <cell r="N85">
            <v>32.700000000000003</v>
          </cell>
          <cell r="P85">
            <v>52</v>
          </cell>
          <cell r="R85" t="str">
            <v>C</v>
          </cell>
        </row>
        <row r="86">
          <cell r="B86" t="str">
            <v>E022-01-0859/2016</v>
          </cell>
          <cell r="C86" t="str">
            <v>NJUGUNA Faith Muthoni</v>
          </cell>
          <cell r="D86">
            <v>5.8</v>
          </cell>
          <cell r="E86">
            <v>3</v>
          </cell>
          <cell r="F86">
            <v>10.5</v>
          </cell>
          <cell r="G86">
            <v>19.3</v>
          </cell>
          <cell r="H86">
            <v>10</v>
          </cell>
          <cell r="I86">
            <v>19</v>
          </cell>
          <cell r="K86">
            <v>3.5</v>
          </cell>
          <cell r="M86">
            <v>32.5</v>
          </cell>
          <cell r="N86">
            <v>37.9</v>
          </cell>
          <cell r="P86">
            <v>57</v>
          </cell>
          <cell r="R86" t="str">
            <v>C</v>
          </cell>
        </row>
        <row r="87">
          <cell r="B87" t="str">
            <v>E022-01-2109/2016</v>
          </cell>
          <cell r="C87" t="str">
            <v>AMOS CHEMWENA</v>
          </cell>
          <cell r="D87">
            <v>6.2</v>
          </cell>
          <cell r="E87">
            <v>3</v>
          </cell>
          <cell r="F87">
            <v>13</v>
          </cell>
          <cell r="G87">
            <v>22.2</v>
          </cell>
          <cell r="H87">
            <v>10</v>
          </cell>
          <cell r="I87">
            <v>2</v>
          </cell>
          <cell r="K87">
            <v>4</v>
          </cell>
          <cell r="M87">
            <v>16</v>
          </cell>
          <cell r="N87">
            <v>18.7</v>
          </cell>
          <cell r="P87">
            <v>41</v>
          </cell>
          <cell r="R87" t="str">
            <v>D</v>
          </cell>
        </row>
        <row r="88">
          <cell r="B88" t="str">
            <v>E022-01-2065/2016</v>
          </cell>
          <cell r="C88" t="str">
            <v>MAINA Samuel Gathogo</v>
          </cell>
          <cell r="D88">
            <v>5.5</v>
          </cell>
          <cell r="E88">
            <v>3</v>
          </cell>
          <cell r="F88">
            <v>10.5</v>
          </cell>
          <cell r="G88">
            <v>19</v>
          </cell>
          <cell r="H88">
            <v>12</v>
          </cell>
          <cell r="J88">
            <v>8</v>
          </cell>
          <cell r="L88">
            <v>12</v>
          </cell>
          <cell r="M88">
            <v>32</v>
          </cell>
          <cell r="N88">
            <v>37.299999999999997</v>
          </cell>
          <cell r="P88">
            <v>56</v>
          </cell>
          <cell r="R88" t="str">
            <v>C</v>
          </cell>
        </row>
        <row r="89">
          <cell r="B89" t="str">
            <v>E022-01-1791-2016</v>
          </cell>
          <cell r="C89" t="str">
            <v>KAMAU NDUNGU PAUL</v>
          </cell>
          <cell r="D89">
            <v>6.2</v>
          </cell>
          <cell r="E89">
            <v>3</v>
          </cell>
          <cell r="F89">
            <v>13</v>
          </cell>
          <cell r="G89">
            <v>22.2</v>
          </cell>
          <cell r="H89">
            <v>14.5</v>
          </cell>
          <cell r="I89">
            <v>5</v>
          </cell>
          <cell r="L89">
            <v>7</v>
          </cell>
          <cell r="M89">
            <v>26.5</v>
          </cell>
          <cell r="N89">
            <v>30.9</v>
          </cell>
          <cell r="P89">
            <v>53</v>
          </cell>
          <cell r="R89" t="str">
            <v>C</v>
          </cell>
        </row>
        <row r="90">
          <cell r="B90" t="str">
            <v>E022-01-0797/2014</v>
          </cell>
          <cell r="C90" t="str">
            <v>MWANGI Kelvin Kariuki</v>
          </cell>
          <cell r="D90">
            <v>6.8</v>
          </cell>
          <cell r="E90">
            <v>3</v>
          </cell>
          <cell r="F90">
            <v>10.5</v>
          </cell>
          <cell r="G90">
            <v>20.3</v>
          </cell>
          <cell r="H90">
            <v>4</v>
          </cell>
          <cell r="K90">
            <v>1</v>
          </cell>
          <cell r="M90">
            <v>5</v>
          </cell>
          <cell r="N90">
            <v>5.8</v>
          </cell>
          <cell r="P90">
            <v>26</v>
          </cell>
          <cell r="R90" t="str">
            <v>FAIL</v>
          </cell>
        </row>
        <row r="91">
          <cell r="B91" t="str">
            <v>E022-01-0813/2015</v>
          </cell>
          <cell r="D91">
            <v>6.5</v>
          </cell>
          <cell r="E91">
            <v>3</v>
          </cell>
          <cell r="F91">
            <v>10.5</v>
          </cell>
          <cell r="G91">
            <v>20</v>
          </cell>
          <cell r="H91">
            <v>5.5</v>
          </cell>
          <cell r="I91">
            <v>5</v>
          </cell>
          <cell r="J91">
            <v>1</v>
          </cell>
          <cell r="M91">
            <v>11.5</v>
          </cell>
          <cell r="N91">
            <v>13.4</v>
          </cell>
          <cell r="P91">
            <v>33</v>
          </cell>
          <cell r="R91" t="str">
            <v>FAIL</v>
          </cell>
        </row>
        <row r="92">
          <cell r="B92" t="str">
            <v>E022-01-1884/2016</v>
          </cell>
          <cell r="D92">
            <v>6</v>
          </cell>
          <cell r="E92">
            <v>3</v>
          </cell>
          <cell r="F92">
            <v>5</v>
          </cell>
          <cell r="G92">
            <v>14</v>
          </cell>
          <cell r="H92">
            <v>14</v>
          </cell>
          <cell r="J92">
            <v>4</v>
          </cell>
          <cell r="L92">
            <v>8</v>
          </cell>
          <cell r="M92">
            <v>26</v>
          </cell>
          <cell r="N92">
            <v>30.3</v>
          </cell>
          <cell r="P92">
            <v>44</v>
          </cell>
          <cell r="R92" t="str">
            <v>D</v>
          </cell>
        </row>
        <row r="93">
          <cell r="B93" t="str">
            <v>E022-01-1848/2016</v>
          </cell>
          <cell r="D93">
            <v>6.5</v>
          </cell>
          <cell r="E93">
            <v>3.2</v>
          </cell>
          <cell r="F93">
            <v>6</v>
          </cell>
          <cell r="G93">
            <v>15.7</v>
          </cell>
          <cell r="H93">
            <v>11</v>
          </cell>
          <cell r="I93">
            <v>8</v>
          </cell>
          <cell r="L93">
            <v>13</v>
          </cell>
          <cell r="M93">
            <v>32</v>
          </cell>
          <cell r="N93">
            <v>37.299999999999997</v>
          </cell>
          <cell r="P93">
            <v>53</v>
          </cell>
          <cell r="R93" t="str">
            <v>C</v>
          </cell>
        </row>
        <row r="94">
          <cell r="B94" t="str">
            <v>EO22-01-0894/2016</v>
          </cell>
          <cell r="C94" t="str">
            <v>FRANCIS MOGAKA</v>
          </cell>
          <cell r="D94">
            <v>7</v>
          </cell>
          <cell r="E94">
            <v>9</v>
          </cell>
          <cell r="F94">
            <v>6</v>
          </cell>
          <cell r="G94">
            <v>22</v>
          </cell>
          <cell r="M94" t="str">
            <v xml:space="preserve"> </v>
          </cell>
        </row>
        <row r="95">
          <cell r="B95" t="str">
            <v>E022-01-0927/2016</v>
          </cell>
          <cell r="C95" t="str">
            <v>VICTOR KIPRONO</v>
          </cell>
          <cell r="D95">
            <v>7</v>
          </cell>
          <cell r="E95">
            <v>9</v>
          </cell>
          <cell r="F95">
            <v>5.5</v>
          </cell>
          <cell r="G95">
            <v>21.5</v>
          </cell>
          <cell r="M95" t="str">
            <v xml:space="preserve"> </v>
          </cell>
        </row>
        <row r="96">
          <cell r="B96" t="str">
            <v>E022-01--0819/2015</v>
          </cell>
          <cell r="C96" t="str">
            <v>CYRUS GITHINJI</v>
          </cell>
          <cell r="D96">
            <v>7</v>
          </cell>
          <cell r="E96">
            <v>9</v>
          </cell>
          <cell r="F96">
            <v>5</v>
          </cell>
          <cell r="G96">
            <v>21</v>
          </cell>
          <cell r="M96" t="str">
            <v xml:space="preserve"> </v>
          </cell>
        </row>
      </sheetData>
      <sheetData sheetId="14" refreshError="1">
        <row r="17">
          <cell r="B17" t="str">
            <v>E022-01-0692/2017</v>
          </cell>
          <cell r="C17" t="str">
            <v>NYINGI BRIAN GAKERE</v>
          </cell>
          <cell r="G17">
            <v>0</v>
          </cell>
          <cell r="J17">
            <v>0</v>
          </cell>
          <cell r="N17">
            <v>0</v>
          </cell>
          <cell r="O17" t="str">
            <v/>
          </cell>
          <cell r="U17" t="str">
            <v/>
          </cell>
          <cell r="V17" t="str">
            <v/>
          </cell>
          <cell r="Y17" t="str">
            <v/>
          </cell>
        </row>
        <row r="18">
          <cell r="B18" t="str">
            <v>E022-01-0693/2017</v>
          </cell>
          <cell r="C18" t="str">
            <v>MWANGI JUSTUS NJOGU</v>
          </cell>
          <cell r="D18">
            <v>6.5</v>
          </cell>
          <cell r="E18">
            <v>4.5</v>
          </cell>
          <cell r="G18">
            <v>5.5</v>
          </cell>
          <cell r="H18">
            <v>3</v>
          </cell>
          <cell r="J18">
            <v>3</v>
          </cell>
          <cell r="K18">
            <v>8</v>
          </cell>
          <cell r="L18">
            <v>10</v>
          </cell>
          <cell r="M18">
            <v>11</v>
          </cell>
          <cell r="N18">
            <v>9.6666666666666661</v>
          </cell>
          <cell r="O18">
            <v>18.2</v>
          </cell>
          <cell r="P18">
            <v>21</v>
          </cell>
          <cell r="Q18">
            <v>14</v>
          </cell>
          <cell r="T18">
            <v>19</v>
          </cell>
          <cell r="U18">
            <v>54</v>
          </cell>
          <cell r="V18">
            <v>72</v>
          </cell>
          <cell r="Y18" t="str">
            <v>A</v>
          </cell>
        </row>
        <row r="19">
          <cell r="B19" t="str">
            <v>E022-01-0694/2017</v>
          </cell>
          <cell r="C19" t="str">
            <v>KIMANI JACKLINE MBUTU</v>
          </cell>
          <cell r="D19">
            <v>5.25</v>
          </cell>
          <cell r="E19">
            <v>5.166666666666667</v>
          </cell>
          <cell r="G19">
            <v>5.2083333333333339</v>
          </cell>
          <cell r="H19">
            <v>3</v>
          </cell>
          <cell r="J19">
            <v>3</v>
          </cell>
          <cell r="K19">
            <v>11</v>
          </cell>
          <cell r="L19">
            <v>10</v>
          </cell>
          <cell r="M19">
            <v>10</v>
          </cell>
          <cell r="N19">
            <v>10.333333333333332</v>
          </cell>
          <cell r="O19">
            <v>18.5</v>
          </cell>
          <cell r="P19">
            <v>12</v>
          </cell>
          <cell r="R19">
            <v>7</v>
          </cell>
          <cell r="S19">
            <v>2</v>
          </cell>
          <cell r="U19">
            <v>21</v>
          </cell>
          <cell r="V19">
            <v>40</v>
          </cell>
          <cell r="Y19" t="str">
            <v>D</v>
          </cell>
        </row>
        <row r="20">
          <cell r="B20" t="str">
            <v>E022-01-0695/2017</v>
          </cell>
          <cell r="C20" t="str">
            <v>NDUATI DANIEL CHEGE</v>
          </cell>
          <cell r="D20">
            <v>6</v>
          </cell>
          <cell r="E20">
            <v>3.6666666666666665</v>
          </cell>
          <cell r="G20">
            <v>4.833333333333333</v>
          </cell>
          <cell r="H20">
            <v>4</v>
          </cell>
          <cell r="J20">
            <v>4</v>
          </cell>
          <cell r="K20">
            <v>6</v>
          </cell>
          <cell r="L20">
            <v>12</v>
          </cell>
          <cell r="M20">
            <v>10</v>
          </cell>
          <cell r="N20">
            <v>9.3333333333333339</v>
          </cell>
          <cell r="O20">
            <v>18.2</v>
          </cell>
          <cell r="P20">
            <v>10</v>
          </cell>
          <cell r="R20">
            <v>9</v>
          </cell>
          <cell r="S20">
            <v>6.5</v>
          </cell>
          <cell r="U20">
            <v>25.5</v>
          </cell>
          <cell r="V20">
            <v>44</v>
          </cell>
          <cell r="Y20" t="str">
            <v>D</v>
          </cell>
        </row>
        <row r="21">
          <cell r="B21" t="str">
            <v>E022-01-0696/2017</v>
          </cell>
          <cell r="C21" t="str">
            <v>MWANGI NANCY THUGURI</v>
          </cell>
          <cell r="D21">
            <v>4</v>
          </cell>
          <cell r="E21">
            <v>4.5</v>
          </cell>
          <cell r="G21">
            <v>4.25</v>
          </cell>
          <cell r="H21">
            <v>2.5</v>
          </cell>
          <cell r="J21">
            <v>2.5</v>
          </cell>
          <cell r="K21">
            <v>11</v>
          </cell>
          <cell r="L21">
            <v>9</v>
          </cell>
          <cell r="M21">
            <v>10</v>
          </cell>
          <cell r="N21">
            <v>10</v>
          </cell>
          <cell r="O21">
            <v>16.8</v>
          </cell>
          <cell r="U21" t="str">
            <v/>
          </cell>
          <cell r="V21">
            <v>17</v>
          </cell>
          <cell r="Y21" t="str">
            <v/>
          </cell>
        </row>
        <row r="22">
          <cell r="B22" t="str">
            <v>E022-01-0697/2017</v>
          </cell>
          <cell r="C22" t="str">
            <v>GICHIMU VINCENT KARIMI</v>
          </cell>
          <cell r="D22">
            <v>8</v>
          </cell>
          <cell r="E22">
            <v>5.2</v>
          </cell>
          <cell r="G22">
            <v>6.6000000000000005</v>
          </cell>
          <cell r="H22">
            <v>3.5</v>
          </cell>
          <cell r="J22">
            <v>3.5</v>
          </cell>
          <cell r="K22">
            <v>9</v>
          </cell>
          <cell r="L22">
            <v>11</v>
          </cell>
          <cell r="M22">
            <v>10</v>
          </cell>
          <cell r="N22">
            <v>10</v>
          </cell>
          <cell r="O22">
            <v>20.100000000000001</v>
          </cell>
          <cell r="P22">
            <v>19.5</v>
          </cell>
          <cell r="R22">
            <v>7</v>
          </cell>
          <cell r="T22">
            <v>12</v>
          </cell>
          <cell r="U22">
            <v>38.5</v>
          </cell>
          <cell r="V22">
            <v>59</v>
          </cell>
          <cell r="Y22" t="str">
            <v>C</v>
          </cell>
        </row>
        <row r="23">
          <cell r="B23" t="str">
            <v>E022-01-0698/2017</v>
          </cell>
          <cell r="C23" t="str">
            <v>MURIUKI SIMON MWANGI</v>
          </cell>
          <cell r="D23">
            <v>2.5</v>
          </cell>
          <cell r="E23">
            <v>1.3333333333333333</v>
          </cell>
          <cell r="G23">
            <v>1.9166666666666665</v>
          </cell>
          <cell r="H23">
            <v>3</v>
          </cell>
          <cell r="J23">
            <v>3</v>
          </cell>
          <cell r="K23">
            <v>11</v>
          </cell>
          <cell r="L23">
            <v>10</v>
          </cell>
          <cell r="M23">
            <v>11</v>
          </cell>
          <cell r="N23">
            <v>10.666666666666666</v>
          </cell>
          <cell r="O23">
            <v>15.6</v>
          </cell>
          <cell r="P23">
            <v>4</v>
          </cell>
          <cell r="R23">
            <v>4.5</v>
          </cell>
          <cell r="S23">
            <v>3</v>
          </cell>
          <cell r="U23">
            <v>11.5</v>
          </cell>
          <cell r="V23">
            <v>27</v>
          </cell>
          <cell r="Y23" t="str">
            <v>E</v>
          </cell>
        </row>
        <row r="24">
          <cell r="B24" t="str">
            <v>E022-01-0699/2017</v>
          </cell>
          <cell r="C24" t="str">
            <v>CANIA EDWIN MUGWERU</v>
          </cell>
          <cell r="U24" t="str">
            <v/>
          </cell>
          <cell r="V24" t="str">
            <v/>
          </cell>
          <cell r="Y24" t="str">
            <v/>
          </cell>
        </row>
        <row r="25">
          <cell r="B25" t="str">
            <v>E022-01-0700/2017</v>
          </cell>
          <cell r="C25" t="str">
            <v>NGURE DENNIS MWAHU</v>
          </cell>
          <cell r="D25">
            <v>5.3</v>
          </cell>
          <cell r="E25">
            <v>4.5</v>
          </cell>
          <cell r="G25">
            <v>4.9000000000000004</v>
          </cell>
          <cell r="H25">
            <v>4</v>
          </cell>
          <cell r="J25">
            <v>4</v>
          </cell>
          <cell r="K25">
            <v>11</v>
          </cell>
          <cell r="L25">
            <v>11</v>
          </cell>
          <cell r="M25">
            <v>10</v>
          </cell>
          <cell r="N25">
            <v>10.666666666666666</v>
          </cell>
          <cell r="O25">
            <v>19.600000000000001</v>
          </cell>
          <cell r="P25">
            <v>21</v>
          </cell>
          <cell r="R25">
            <v>14</v>
          </cell>
          <cell r="S25">
            <v>13</v>
          </cell>
          <cell r="U25">
            <v>48</v>
          </cell>
          <cell r="V25">
            <v>68</v>
          </cell>
          <cell r="Y25" t="str">
            <v>B</v>
          </cell>
        </row>
        <row r="26">
          <cell r="B26" t="str">
            <v>E022-01-0701/2017</v>
          </cell>
          <cell r="C26" t="str">
            <v>MWANGI FRANCIS KAHUHO</v>
          </cell>
          <cell r="D26">
            <v>5.3</v>
          </cell>
          <cell r="E26">
            <v>4.5</v>
          </cell>
          <cell r="G26">
            <v>4.9000000000000004</v>
          </cell>
          <cell r="H26">
            <v>4</v>
          </cell>
          <cell r="J26">
            <v>4</v>
          </cell>
          <cell r="K26">
            <v>11</v>
          </cell>
          <cell r="L26">
            <v>11</v>
          </cell>
          <cell r="M26">
            <v>10</v>
          </cell>
          <cell r="N26">
            <v>10.666666666666666</v>
          </cell>
          <cell r="O26">
            <v>19.600000000000001</v>
          </cell>
          <cell r="P26">
            <v>14</v>
          </cell>
          <cell r="S26">
            <v>4</v>
          </cell>
          <cell r="T26">
            <v>3</v>
          </cell>
          <cell r="U26">
            <v>21</v>
          </cell>
          <cell r="V26">
            <v>41</v>
          </cell>
          <cell r="Y26" t="str">
            <v>D</v>
          </cell>
        </row>
        <row r="27">
          <cell r="B27" t="str">
            <v>E022-01-0702/2017</v>
          </cell>
          <cell r="C27" t="str">
            <v>MUNYIRI GEORGE KANGANGI</v>
          </cell>
          <cell r="G27">
            <v>0</v>
          </cell>
          <cell r="J27">
            <v>0</v>
          </cell>
          <cell r="N27">
            <v>0</v>
          </cell>
          <cell r="O27" t="str">
            <v/>
          </cell>
          <cell r="U27" t="str">
            <v/>
          </cell>
          <cell r="V27" t="str">
            <v/>
          </cell>
          <cell r="Y27" t="str">
            <v/>
          </cell>
        </row>
        <row r="28">
          <cell r="B28" t="str">
            <v>E022-01-0703/2017</v>
          </cell>
          <cell r="C28" t="str">
            <v>GATHUKIA LUKE NJOGU</v>
          </cell>
          <cell r="D28">
            <v>4</v>
          </cell>
          <cell r="E28">
            <v>2.8</v>
          </cell>
          <cell r="G28">
            <v>3.3999999999999995</v>
          </cell>
          <cell r="H28">
            <v>3.5</v>
          </cell>
          <cell r="J28">
            <v>3.5</v>
          </cell>
          <cell r="K28">
            <v>11</v>
          </cell>
          <cell r="L28">
            <v>11</v>
          </cell>
          <cell r="M28">
            <v>9</v>
          </cell>
          <cell r="N28">
            <v>10.333333333333332</v>
          </cell>
          <cell r="O28">
            <v>17.2</v>
          </cell>
          <cell r="P28">
            <v>17</v>
          </cell>
          <cell r="R28">
            <v>4</v>
          </cell>
          <cell r="S28">
            <v>4</v>
          </cell>
          <cell r="U28">
            <v>25</v>
          </cell>
          <cell r="V28">
            <v>42</v>
          </cell>
          <cell r="Y28" t="str">
            <v>D</v>
          </cell>
        </row>
        <row r="29">
          <cell r="B29" t="str">
            <v>E022-01-0704/2017</v>
          </cell>
          <cell r="C29" t="str">
            <v>KARIUKI AMOS KIMITI</v>
          </cell>
          <cell r="D29">
            <v>4.5</v>
          </cell>
          <cell r="E29">
            <v>2.833333333333333</v>
          </cell>
          <cell r="G29">
            <v>3.666666666666667</v>
          </cell>
          <cell r="H29">
            <v>4</v>
          </cell>
          <cell r="J29">
            <v>4</v>
          </cell>
          <cell r="K29">
            <v>12</v>
          </cell>
          <cell r="L29">
            <v>12</v>
          </cell>
          <cell r="M29">
            <v>13</v>
          </cell>
          <cell r="N29">
            <v>12.333333333333334</v>
          </cell>
          <cell r="O29">
            <v>20</v>
          </cell>
          <cell r="P29">
            <v>13.5</v>
          </cell>
          <cell r="R29">
            <v>10</v>
          </cell>
          <cell r="S29">
            <v>8</v>
          </cell>
          <cell r="U29">
            <v>31.5</v>
          </cell>
          <cell r="V29">
            <v>52</v>
          </cell>
          <cell r="Y29" t="str">
            <v>C</v>
          </cell>
        </row>
        <row r="30">
          <cell r="B30" t="str">
            <v>E022-01-0705/2017</v>
          </cell>
          <cell r="C30" t="str">
            <v>WACHIRA MORRIS MURIITHI</v>
          </cell>
          <cell r="D30">
            <v>6</v>
          </cell>
          <cell r="E30">
            <v>6.8</v>
          </cell>
          <cell r="G30">
            <v>6.3999999999999986</v>
          </cell>
          <cell r="H30">
            <v>3</v>
          </cell>
          <cell r="J30">
            <v>3</v>
          </cell>
          <cell r="K30">
            <v>11</v>
          </cell>
          <cell r="L30">
            <v>9</v>
          </cell>
          <cell r="M30">
            <v>10</v>
          </cell>
          <cell r="N30">
            <v>10</v>
          </cell>
          <cell r="O30">
            <v>19.399999999999999</v>
          </cell>
          <cell r="P30">
            <v>21</v>
          </cell>
          <cell r="Q30">
            <v>16</v>
          </cell>
          <cell r="S30">
            <v>19</v>
          </cell>
          <cell r="U30">
            <v>56</v>
          </cell>
          <cell r="V30">
            <v>75</v>
          </cell>
          <cell r="Y30" t="str">
            <v>A</v>
          </cell>
        </row>
        <row r="31">
          <cell r="B31" t="str">
            <v>E022-01-0706/2017</v>
          </cell>
          <cell r="C31" t="str">
            <v>KARIUKI MOUREEN NJOKI</v>
          </cell>
          <cell r="D31">
            <v>5.25</v>
          </cell>
          <cell r="E31">
            <v>4.5</v>
          </cell>
          <cell r="G31">
            <v>4.875</v>
          </cell>
          <cell r="H31">
            <v>4</v>
          </cell>
          <cell r="J31">
            <v>4</v>
          </cell>
          <cell r="K31">
            <v>10</v>
          </cell>
          <cell r="L31">
            <v>10</v>
          </cell>
          <cell r="M31">
            <v>11</v>
          </cell>
          <cell r="N31">
            <v>10.333333333333332</v>
          </cell>
          <cell r="O31">
            <v>19.2</v>
          </cell>
          <cell r="P31">
            <v>15</v>
          </cell>
          <cell r="S31">
            <v>17</v>
          </cell>
          <cell r="T31">
            <v>19.5</v>
          </cell>
          <cell r="U31">
            <v>51.5</v>
          </cell>
          <cell r="V31">
            <v>71</v>
          </cell>
          <cell r="Y31" t="str">
            <v>A</v>
          </cell>
        </row>
        <row r="32">
          <cell r="B32" t="str">
            <v>E022-01-0707/2017</v>
          </cell>
          <cell r="C32" t="str">
            <v>GITHU SOLOMON MUHUNYO</v>
          </cell>
          <cell r="D32">
            <v>4</v>
          </cell>
          <cell r="E32">
            <v>3</v>
          </cell>
          <cell r="G32">
            <v>3.5</v>
          </cell>
          <cell r="H32">
            <v>3</v>
          </cell>
          <cell r="J32">
            <v>3</v>
          </cell>
          <cell r="K32">
            <v>11</v>
          </cell>
          <cell r="L32">
            <v>12</v>
          </cell>
          <cell r="M32">
            <v>10</v>
          </cell>
          <cell r="N32">
            <v>10.999999999999998</v>
          </cell>
          <cell r="O32">
            <v>17.5</v>
          </cell>
          <cell r="P32">
            <v>15</v>
          </cell>
          <cell r="Q32">
            <v>7</v>
          </cell>
          <cell r="R32">
            <v>16</v>
          </cell>
          <cell r="U32">
            <v>38</v>
          </cell>
          <cell r="V32">
            <v>56</v>
          </cell>
          <cell r="Y32" t="str">
            <v>C</v>
          </cell>
        </row>
        <row r="33">
          <cell r="B33" t="str">
            <v>E022-01-0709/2017</v>
          </cell>
          <cell r="C33" t="str">
            <v>GACHII EPHANTUS KARIUKI</v>
          </cell>
          <cell r="D33">
            <v>4</v>
          </cell>
          <cell r="E33">
            <v>5</v>
          </cell>
          <cell r="G33">
            <v>4.5</v>
          </cell>
          <cell r="H33">
            <v>3</v>
          </cell>
          <cell r="J33">
            <v>3</v>
          </cell>
          <cell r="K33">
            <v>12</v>
          </cell>
          <cell r="L33">
            <v>10</v>
          </cell>
          <cell r="M33">
            <v>10</v>
          </cell>
          <cell r="N33">
            <v>10.666666666666666</v>
          </cell>
          <cell r="O33">
            <v>18.2</v>
          </cell>
          <cell r="P33">
            <v>10.5</v>
          </cell>
          <cell r="R33">
            <v>9</v>
          </cell>
          <cell r="T33">
            <v>15</v>
          </cell>
          <cell r="U33">
            <v>34.5</v>
          </cell>
          <cell r="V33">
            <v>53</v>
          </cell>
          <cell r="Y33" t="str">
            <v>C</v>
          </cell>
        </row>
        <row r="34">
          <cell r="B34" t="str">
            <v>E022-01-0710/2017</v>
          </cell>
          <cell r="C34" t="str">
            <v>RIKA CHARLES KARIBU</v>
          </cell>
          <cell r="D34">
            <v>5.5</v>
          </cell>
          <cell r="E34">
            <v>6.8333333333333339</v>
          </cell>
          <cell r="G34">
            <v>6.166666666666667</v>
          </cell>
          <cell r="H34">
            <v>3</v>
          </cell>
          <cell r="J34">
            <v>3</v>
          </cell>
          <cell r="K34">
            <v>12</v>
          </cell>
          <cell r="L34">
            <v>10</v>
          </cell>
          <cell r="M34">
            <v>11</v>
          </cell>
          <cell r="N34">
            <v>11</v>
          </cell>
          <cell r="O34">
            <v>20.2</v>
          </cell>
          <cell r="P34">
            <v>9</v>
          </cell>
          <cell r="R34">
            <v>7.5</v>
          </cell>
          <cell r="S34">
            <v>3</v>
          </cell>
          <cell r="U34">
            <v>19.5</v>
          </cell>
          <cell r="V34">
            <v>40</v>
          </cell>
          <cell r="Y34" t="str">
            <v>D</v>
          </cell>
        </row>
        <row r="35">
          <cell r="B35" t="str">
            <v>E022-01-0711/2017</v>
          </cell>
          <cell r="C35" t="str">
            <v>KIGAMBA SIMON MURAYA</v>
          </cell>
          <cell r="D35">
            <v>6</v>
          </cell>
          <cell r="E35">
            <v>4</v>
          </cell>
          <cell r="G35">
            <v>5</v>
          </cell>
          <cell r="H35">
            <v>4</v>
          </cell>
          <cell r="J35">
            <v>4</v>
          </cell>
          <cell r="K35">
            <v>11</v>
          </cell>
          <cell r="L35">
            <v>12</v>
          </cell>
          <cell r="M35">
            <v>10</v>
          </cell>
          <cell r="N35">
            <v>10.999999999999998</v>
          </cell>
          <cell r="O35">
            <v>20</v>
          </cell>
          <cell r="P35">
            <v>11</v>
          </cell>
          <cell r="R35">
            <v>13</v>
          </cell>
          <cell r="S35">
            <v>16</v>
          </cell>
          <cell r="U35">
            <v>40</v>
          </cell>
          <cell r="V35">
            <v>60</v>
          </cell>
          <cell r="Y35" t="str">
            <v>B</v>
          </cell>
        </row>
        <row r="36">
          <cell r="B36" t="str">
            <v>E022-01-0712/2017</v>
          </cell>
          <cell r="C36" t="str">
            <v>KARIUKI JACKLINE MUMBI</v>
          </cell>
          <cell r="D36">
            <v>4.75</v>
          </cell>
          <cell r="E36">
            <v>2.833333333333333</v>
          </cell>
          <cell r="G36">
            <v>3.7916666666666665</v>
          </cell>
          <cell r="H36">
            <v>3</v>
          </cell>
          <cell r="J36">
            <v>3</v>
          </cell>
          <cell r="K36">
            <v>12</v>
          </cell>
          <cell r="L36">
            <v>10</v>
          </cell>
          <cell r="M36">
            <v>10</v>
          </cell>
          <cell r="N36">
            <v>10.666666666666666</v>
          </cell>
          <cell r="O36">
            <v>17.5</v>
          </cell>
          <cell r="P36">
            <v>13</v>
          </cell>
          <cell r="R36">
            <v>14</v>
          </cell>
          <cell r="S36">
            <v>7</v>
          </cell>
          <cell r="U36">
            <v>34</v>
          </cell>
          <cell r="V36">
            <v>52</v>
          </cell>
          <cell r="Y36" t="str">
            <v>C</v>
          </cell>
        </row>
        <row r="37">
          <cell r="B37" t="str">
            <v>E022-01-0713/2017</v>
          </cell>
          <cell r="C37" t="str">
            <v>KAHIGA RIMI LEMMY</v>
          </cell>
          <cell r="D37">
            <v>7.5</v>
          </cell>
          <cell r="E37">
            <v>4</v>
          </cell>
          <cell r="G37">
            <v>5.75</v>
          </cell>
          <cell r="H37">
            <v>2.5</v>
          </cell>
          <cell r="J37">
            <v>2.5</v>
          </cell>
          <cell r="K37">
            <v>7</v>
          </cell>
          <cell r="L37">
            <v>9</v>
          </cell>
          <cell r="M37">
            <v>8</v>
          </cell>
          <cell r="N37">
            <v>8</v>
          </cell>
          <cell r="O37">
            <v>16.3</v>
          </cell>
          <cell r="P37">
            <v>16.5</v>
          </cell>
          <cell r="R37">
            <v>6</v>
          </cell>
          <cell r="S37">
            <v>5</v>
          </cell>
          <cell r="U37">
            <v>27.5</v>
          </cell>
          <cell r="V37">
            <v>44</v>
          </cell>
          <cell r="Y37" t="str">
            <v>D</v>
          </cell>
        </row>
        <row r="38">
          <cell r="B38" t="str">
            <v>E022-01-0714/2017</v>
          </cell>
          <cell r="C38" t="str">
            <v>MUNEENI INNOCENT MUIMI</v>
          </cell>
          <cell r="D38">
            <v>8</v>
          </cell>
          <cell r="E38">
            <v>3</v>
          </cell>
          <cell r="G38">
            <v>5.5</v>
          </cell>
          <cell r="H38">
            <v>3</v>
          </cell>
          <cell r="J38">
            <v>3</v>
          </cell>
          <cell r="K38">
            <v>11</v>
          </cell>
          <cell r="L38">
            <v>10</v>
          </cell>
          <cell r="M38">
            <v>10</v>
          </cell>
          <cell r="N38">
            <v>10.333333333333332</v>
          </cell>
          <cell r="O38">
            <v>18.8</v>
          </cell>
          <cell r="P38">
            <v>18</v>
          </cell>
          <cell r="Q38">
            <v>14</v>
          </cell>
          <cell r="T38">
            <v>17</v>
          </cell>
          <cell r="U38">
            <v>49</v>
          </cell>
          <cell r="V38">
            <v>68</v>
          </cell>
          <cell r="Y38" t="str">
            <v>B</v>
          </cell>
        </row>
        <row r="39">
          <cell r="B39" t="str">
            <v>E022-01-0715/2017</v>
          </cell>
          <cell r="C39" t="str">
            <v>MULYUNGI C MWENDWA</v>
          </cell>
          <cell r="D39">
            <v>4.5</v>
          </cell>
          <cell r="E39">
            <v>3</v>
          </cell>
          <cell r="G39">
            <v>3.75</v>
          </cell>
          <cell r="H39">
            <v>3</v>
          </cell>
          <cell r="J39">
            <v>3</v>
          </cell>
          <cell r="K39">
            <v>11</v>
          </cell>
          <cell r="L39">
            <v>12</v>
          </cell>
          <cell r="M39">
            <v>10</v>
          </cell>
          <cell r="N39">
            <v>10.999999999999998</v>
          </cell>
          <cell r="O39">
            <v>17.8</v>
          </cell>
          <cell r="P39">
            <v>10</v>
          </cell>
          <cell r="R39">
            <v>3</v>
          </cell>
          <cell r="S39">
            <v>3</v>
          </cell>
          <cell r="U39">
            <v>16</v>
          </cell>
          <cell r="V39">
            <v>34</v>
          </cell>
          <cell r="Y39" t="str">
            <v>E</v>
          </cell>
        </row>
        <row r="40">
          <cell r="B40" t="str">
            <v>E022-01-0716/2017</v>
          </cell>
          <cell r="C40" t="str">
            <v>KANGOTI DENIS KARIUKI</v>
          </cell>
          <cell r="D40">
            <v>4.25</v>
          </cell>
          <cell r="E40">
            <v>2.3333333333333335</v>
          </cell>
          <cell r="G40">
            <v>3.2916666666666665</v>
          </cell>
          <cell r="H40">
            <v>3.5</v>
          </cell>
          <cell r="J40">
            <v>3.5</v>
          </cell>
          <cell r="K40">
            <v>11</v>
          </cell>
          <cell r="L40">
            <v>11</v>
          </cell>
          <cell r="M40">
            <v>9</v>
          </cell>
          <cell r="N40">
            <v>10.333333333333332</v>
          </cell>
          <cell r="O40">
            <v>17.100000000000001</v>
          </cell>
          <cell r="P40">
            <v>17</v>
          </cell>
          <cell r="R40">
            <v>6</v>
          </cell>
          <cell r="T40">
            <v>6.5</v>
          </cell>
          <cell r="U40">
            <v>29.5</v>
          </cell>
          <cell r="V40">
            <v>47</v>
          </cell>
          <cell r="Y40" t="str">
            <v>D</v>
          </cell>
        </row>
        <row r="41">
          <cell r="B41" t="str">
            <v>E022-01-0717/2017</v>
          </cell>
          <cell r="C41" t="str">
            <v>BRIAN MWIRIGI</v>
          </cell>
          <cell r="D41">
            <v>8</v>
          </cell>
          <cell r="E41">
            <v>4.666666666666667</v>
          </cell>
          <cell r="G41">
            <v>6.333333333333333</v>
          </cell>
          <cell r="H41">
            <v>2.5</v>
          </cell>
          <cell r="J41">
            <v>2.5</v>
          </cell>
          <cell r="K41">
            <v>11</v>
          </cell>
          <cell r="L41">
            <v>10</v>
          </cell>
          <cell r="M41">
            <v>10</v>
          </cell>
          <cell r="N41">
            <v>10.333333333333332</v>
          </cell>
          <cell r="O41">
            <v>19.2</v>
          </cell>
          <cell r="P41">
            <v>19</v>
          </cell>
          <cell r="Q41">
            <v>8</v>
          </cell>
          <cell r="S41">
            <v>11</v>
          </cell>
          <cell r="U41">
            <v>38</v>
          </cell>
          <cell r="V41">
            <v>57</v>
          </cell>
          <cell r="Y41" t="str">
            <v>C</v>
          </cell>
        </row>
        <row r="42">
          <cell r="B42" t="str">
            <v>E022-01-0718/2017</v>
          </cell>
          <cell r="C42" t="str">
            <v>KABURU MURETI JAMES</v>
          </cell>
          <cell r="D42">
            <v>6.5</v>
          </cell>
          <cell r="E42">
            <v>5</v>
          </cell>
          <cell r="G42">
            <v>5.75</v>
          </cell>
          <cell r="H42">
            <v>2</v>
          </cell>
          <cell r="J42">
            <v>2</v>
          </cell>
          <cell r="K42">
            <v>8</v>
          </cell>
          <cell r="L42">
            <v>7</v>
          </cell>
          <cell r="M42">
            <v>8</v>
          </cell>
          <cell r="N42">
            <v>7.666666666666667</v>
          </cell>
          <cell r="O42">
            <v>15.4</v>
          </cell>
          <cell r="P42">
            <v>10</v>
          </cell>
          <cell r="R42">
            <v>7.5</v>
          </cell>
          <cell r="S42">
            <v>17</v>
          </cell>
          <cell r="U42">
            <v>34.5</v>
          </cell>
          <cell r="V42">
            <v>50</v>
          </cell>
          <cell r="Y42" t="str">
            <v>C</v>
          </cell>
        </row>
        <row r="43">
          <cell r="B43" t="str">
            <v>E022-01-0719/2017</v>
          </cell>
          <cell r="C43" t="str">
            <v>MUGUNA TONY</v>
          </cell>
          <cell r="D43">
            <v>6</v>
          </cell>
          <cell r="E43">
            <v>4.666666666666667</v>
          </cell>
          <cell r="G43">
            <v>5.333333333333333</v>
          </cell>
          <cell r="H43">
            <v>2</v>
          </cell>
          <cell r="J43">
            <v>2</v>
          </cell>
          <cell r="K43">
            <v>12</v>
          </cell>
          <cell r="L43">
            <v>10</v>
          </cell>
          <cell r="M43">
            <v>10</v>
          </cell>
          <cell r="N43">
            <v>10.666666666666666</v>
          </cell>
          <cell r="O43">
            <v>18</v>
          </cell>
          <cell r="P43">
            <v>20</v>
          </cell>
          <cell r="R43">
            <v>8</v>
          </cell>
          <cell r="S43">
            <v>15.5</v>
          </cell>
          <cell r="U43">
            <v>43.5</v>
          </cell>
          <cell r="V43">
            <v>62</v>
          </cell>
          <cell r="Y43" t="str">
            <v>B</v>
          </cell>
        </row>
        <row r="44">
          <cell r="B44" t="str">
            <v>E022-01-0720/2017</v>
          </cell>
          <cell r="C44" t="str">
            <v>IAN W OWOUR</v>
          </cell>
          <cell r="D44">
            <v>2.5</v>
          </cell>
          <cell r="E44">
            <v>4</v>
          </cell>
          <cell r="G44">
            <v>3.25</v>
          </cell>
          <cell r="H44">
            <v>4</v>
          </cell>
          <cell r="J44">
            <v>4</v>
          </cell>
          <cell r="K44">
            <v>12</v>
          </cell>
          <cell r="L44">
            <v>10</v>
          </cell>
          <cell r="M44">
            <v>10</v>
          </cell>
          <cell r="N44">
            <v>10.666666666666666</v>
          </cell>
          <cell r="O44">
            <v>17.899999999999999</v>
          </cell>
          <cell r="P44">
            <v>15</v>
          </cell>
          <cell r="Q44">
            <v>14</v>
          </cell>
          <cell r="R44">
            <v>13.5</v>
          </cell>
          <cell r="U44">
            <v>42.5</v>
          </cell>
          <cell r="V44">
            <v>60</v>
          </cell>
          <cell r="Y44" t="str">
            <v>B</v>
          </cell>
        </row>
        <row r="45">
          <cell r="B45" t="str">
            <v>E022-01-0721/2017</v>
          </cell>
          <cell r="C45" t="str">
            <v>MAGAJU BRIAN MURIMI</v>
          </cell>
          <cell r="D45">
            <v>1</v>
          </cell>
          <cell r="E45">
            <v>1.1666666666666667</v>
          </cell>
          <cell r="G45">
            <v>1.0833333333333335</v>
          </cell>
          <cell r="H45">
            <v>4</v>
          </cell>
          <cell r="J45">
            <v>4</v>
          </cell>
          <cell r="K45">
            <v>12</v>
          </cell>
          <cell r="L45">
            <v>10</v>
          </cell>
          <cell r="M45">
            <v>10</v>
          </cell>
          <cell r="N45">
            <v>10.666666666666666</v>
          </cell>
          <cell r="O45">
            <v>15.8</v>
          </cell>
          <cell r="P45">
            <v>12</v>
          </cell>
          <cell r="Q45">
            <v>5</v>
          </cell>
          <cell r="T45">
            <v>17</v>
          </cell>
          <cell r="U45">
            <v>34</v>
          </cell>
          <cell r="V45">
            <v>50</v>
          </cell>
          <cell r="Y45" t="str">
            <v>C</v>
          </cell>
        </row>
        <row r="46">
          <cell r="B46" t="str">
            <v>E022-01-0722/2017</v>
          </cell>
          <cell r="C46" t="str">
            <v>MAWIRA HUMPHREY</v>
          </cell>
          <cell r="D46">
            <v>3.5</v>
          </cell>
          <cell r="E46">
            <v>6.166666666666667</v>
          </cell>
          <cell r="G46">
            <v>4.833333333333333</v>
          </cell>
          <cell r="H46">
            <v>2.5</v>
          </cell>
          <cell r="J46">
            <v>2.5</v>
          </cell>
          <cell r="K46">
            <v>10</v>
          </cell>
          <cell r="L46">
            <v>10</v>
          </cell>
          <cell r="M46">
            <v>9</v>
          </cell>
          <cell r="N46">
            <v>9.6666666666666661</v>
          </cell>
          <cell r="O46">
            <v>17</v>
          </cell>
          <cell r="P46">
            <v>15.5</v>
          </cell>
          <cell r="S46">
            <v>19.5</v>
          </cell>
          <cell r="T46">
            <v>18</v>
          </cell>
          <cell r="U46">
            <v>53</v>
          </cell>
          <cell r="V46">
            <v>70</v>
          </cell>
          <cell r="Y46" t="str">
            <v>A</v>
          </cell>
        </row>
        <row r="47">
          <cell r="B47" t="str">
            <v>E022-01-0723/2017</v>
          </cell>
          <cell r="C47" t="str">
            <v>WERU ISAAC MWANGI</v>
          </cell>
          <cell r="D47">
            <v>2.25</v>
          </cell>
          <cell r="E47">
            <v>5.8333333333333339</v>
          </cell>
          <cell r="G47">
            <v>4.041666666666667</v>
          </cell>
          <cell r="H47">
            <v>3</v>
          </cell>
          <cell r="J47">
            <v>3</v>
          </cell>
          <cell r="K47">
            <v>10</v>
          </cell>
          <cell r="L47">
            <v>10</v>
          </cell>
          <cell r="M47">
            <v>11</v>
          </cell>
          <cell r="N47">
            <v>10.333333333333332</v>
          </cell>
          <cell r="O47">
            <v>17.399999999999999</v>
          </cell>
          <cell r="P47">
            <v>16</v>
          </cell>
          <cell r="R47">
            <v>5.5</v>
          </cell>
          <cell r="S47">
            <v>6</v>
          </cell>
          <cell r="U47">
            <v>27.5</v>
          </cell>
          <cell r="V47">
            <v>45</v>
          </cell>
          <cell r="Y47" t="str">
            <v>D</v>
          </cell>
        </row>
        <row r="48">
          <cell r="B48" t="str">
            <v>E022-01-0724/2017</v>
          </cell>
          <cell r="C48" t="str">
            <v>KIMANI FAITH WANJIKU</v>
          </cell>
          <cell r="D48">
            <v>8.5</v>
          </cell>
          <cell r="E48">
            <v>6.8</v>
          </cell>
          <cell r="G48">
            <v>7.6499999999999986</v>
          </cell>
          <cell r="H48">
            <v>4</v>
          </cell>
          <cell r="J48">
            <v>4</v>
          </cell>
          <cell r="K48">
            <v>12</v>
          </cell>
          <cell r="L48">
            <v>11</v>
          </cell>
          <cell r="M48">
            <v>11</v>
          </cell>
          <cell r="N48">
            <v>11.333333333333334</v>
          </cell>
          <cell r="O48">
            <v>23</v>
          </cell>
          <cell r="P48">
            <v>21.5</v>
          </cell>
          <cell r="Q48">
            <v>12</v>
          </cell>
          <cell r="R48">
            <v>13.5</v>
          </cell>
          <cell r="U48">
            <v>47</v>
          </cell>
          <cell r="V48">
            <v>70</v>
          </cell>
          <cell r="Y48" t="str">
            <v>A</v>
          </cell>
        </row>
        <row r="49">
          <cell r="B49" t="str">
            <v>E022-01-0725/2017</v>
          </cell>
          <cell r="C49" t="str">
            <v>MURIUKI KELVIN MUGO</v>
          </cell>
          <cell r="D49">
            <v>4</v>
          </cell>
          <cell r="E49">
            <v>3.2</v>
          </cell>
          <cell r="G49">
            <v>3.5999999999999996</v>
          </cell>
          <cell r="H49">
            <v>3.5</v>
          </cell>
          <cell r="J49">
            <v>3.5</v>
          </cell>
          <cell r="K49">
            <v>10</v>
          </cell>
          <cell r="L49">
            <v>12</v>
          </cell>
          <cell r="M49">
            <v>12</v>
          </cell>
          <cell r="N49">
            <v>11.333333333333334</v>
          </cell>
          <cell r="O49">
            <v>18.399999999999999</v>
          </cell>
          <cell r="P49">
            <v>14</v>
          </cell>
          <cell r="R49">
            <v>3</v>
          </cell>
          <cell r="S49">
            <v>14</v>
          </cell>
          <cell r="U49">
            <v>31</v>
          </cell>
          <cell r="V49">
            <v>49</v>
          </cell>
          <cell r="Y49" t="str">
            <v>D</v>
          </cell>
        </row>
        <row r="50">
          <cell r="B50" t="str">
            <v>E022-01-0726/2017</v>
          </cell>
          <cell r="C50" t="str">
            <v>MWONDI ISAAC VENANT</v>
          </cell>
          <cell r="D50">
            <v>7.3</v>
          </cell>
          <cell r="E50">
            <v>1.6666666666666665</v>
          </cell>
          <cell r="G50">
            <v>4.4833333333333334</v>
          </cell>
          <cell r="H50">
            <v>4</v>
          </cell>
          <cell r="J50">
            <v>4</v>
          </cell>
          <cell r="K50">
            <v>10</v>
          </cell>
          <cell r="L50">
            <v>12</v>
          </cell>
          <cell r="M50">
            <v>11</v>
          </cell>
          <cell r="N50">
            <v>11</v>
          </cell>
          <cell r="O50">
            <v>19.5</v>
          </cell>
          <cell r="P50">
            <v>13</v>
          </cell>
          <cell r="Q50">
            <v>6</v>
          </cell>
          <cell r="R50">
            <v>8</v>
          </cell>
          <cell r="U50">
            <v>27</v>
          </cell>
          <cell r="V50">
            <v>47</v>
          </cell>
          <cell r="Y50" t="str">
            <v>D</v>
          </cell>
        </row>
        <row r="51">
          <cell r="B51" t="str">
            <v>E022-01-0727/2017</v>
          </cell>
          <cell r="C51" t="str">
            <v>NASIKE  JOANNA  OLUOCH</v>
          </cell>
          <cell r="D51">
            <v>6.25</v>
          </cell>
          <cell r="E51">
            <v>6.333333333333333</v>
          </cell>
          <cell r="G51">
            <v>6.2916666666666661</v>
          </cell>
          <cell r="H51">
            <v>3</v>
          </cell>
          <cell r="J51">
            <v>3</v>
          </cell>
          <cell r="K51">
            <v>11</v>
          </cell>
          <cell r="L51">
            <v>10</v>
          </cell>
          <cell r="M51">
            <v>10</v>
          </cell>
          <cell r="N51">
            <v>10.333333333333332</v>
          </cell>
          <cell r="O51">
            <v>19.600000000000001</v>
          </cell>
          <cell r="P51">
            <v>21</v>
          </cell>
          <cell r="Q51">
            <v>7</v>
          </cell>
          <cell r="S51">
            <v>8</v>
          </cell>
          <cell r="U51">
            <v>36</v>
          </cell>
          <cell r="V51">
            <v>56</v>
          </cell>
          <cell r="Y51" t="str">
            <v>C</v>
          </cell>
        </row>
        <row r="52">
          <cell r="B52" t="str">
            <v>E022-01-0728/2017</v>
          </cell>
          <cell r="C52" t="str">
            <v>WARAGA G KAMAU</v>
          </cell>
          <cell r="D52">
            <v>5.5</v>
          </cell>
          <cell r="E52">
            <v>5.7</v>
          </cell>
          <cell r="G52">
            <v>5.6000000000000005</v>
          </cell>
          <cell r="H52">
            <v>3</v>
          </cell>
          <cell r="J52">
            <v>3</v>
          </cell>
          <cell r="K52">
            <v>9</v>
          </cell>
          <cell r="L52">
            <v>10</v>
          </cell>
          <cell r="M52">
            <v>11</v>
          </cell>
          <cell r="N52">
            <v>10</v>
          </cell>
          <cell r="O52">
            <v>18.600000000000001</v>
          </cell>
          <cell r="P52">
            <v>19</v>
          </cell>
          <cell r="S52">
            <v>14</v>
          </cell>
          <cell r="T52">
            <v>16.5</v>
          </cell>
          <cell r="U52">
            <v>49.5</v>
          </cell>
          <cell r="V52">
            <v>68</v>
          </cell>
          <cell r="Y52" t="str">
            <v>B</v>
          </cell>
        </row>
        <row r="53">
          <cell r="B53" t="str">
            <v>E022-01-0729/2017</v>
          </cell>
          <cell r="C53" t="str">
            <v>MUREI ELIAS KIPLAGAT</v>
          </cell>
          <cell r="D53">
            <v>5</v>
          </cell>
          <cell r="E53">
            <v>3.1666666666666665</v>
          </cell>
          <cell r="G53">
            <v>4.083333333333333</v>
          </cell>
          <cell r="H53">
            <v>3</v>
          </cell>
          <cell r="J53">
            <v>3</v>
          </cell>
          <cell r="K53">
            <v>8</v>
          </cell>
          <cell r="L53">
            <v>12</v>
          </cell>
          <cell r="M53">
            <v>10</v>
          </cell>
          <cell r="N53">
            <v>10</v>
          </cell>
          <cell r="O53">
            <v>17.100000000000001</v>
          </cell>
          <cell r="P53">
            <v>17.5</v>
          </cell>
          <cell r="R53">
            <v>9</v>
          </cell>
          <cell r="T53">
            <v>15</v>
          </cell>
          <cell r="U53">
            <v>41.5</v>
          </cell>
          <cell r="V53">
            <v>59</v>
          </cell>
          <cell r="Y53" t="str">
            <v>C</v>
          </cell>
        </row>
        <row r="54">
          <cell r="B54" t="str">
            <v>E022-01-0730/2017</v>
          </cell>
          <cell r="C54" t="str">
            <v>MAKUMBA OSCAR MOMANYI</v>
          </cell>
          <cell r="D54">
            <v>4.75</v>
          </cell>
          <cell r="E54">
            <v>2.833333333333333</v>
          </cell>
          <cell r="G54">
            <v>3.7916666666666665</v>
          </cell>
          <cell r="H54">
            <v>2.5</v>
          </cell>
          <cell r="J54">
            <v>2.5</v>
          </cell>
          <cell r="K54">
            <v>12</v>
          </cell>
          <cell r="L54">
            <v>10</v>
          </cell>
          <cell r="M54">
            <v>10</v>
          </cell>
          <cell r="N54">
            <v>10.666666666666666</v>
          </cell>
          <cell r="O54">
            <v>17</v>
          </cell>
          <cell r="P54">
            <v>9</v>
          </cell>
          <cell r="R54">
            <v>8</v>
          </cell>
          <cell r="S54">
            <v>4</v>
          </cell>
          <cell r="U54">
            <v>21</v>
          </cell>
          <cell r="V54">
            <v>38</v>
          </cell>
          <cell r="Y54" t="str">
            <v>E</v>
          </cell>
        </row>
        <row r="55">
          <cell r="B55" t="str">
            <v>E022-01-0731/2017</v>
          </cell>
          <cell r="C55" t="str">
            <v>WANJALA H MIKE</v>
          </cell>
          <cell r="D55">
            <v>6</v>
          </cell>
          <cell r="E55">
            <v>5.7</v>
          </cell>
          <cell r="G55">
            <v>5.85</v>
          </cell>
          <cell r="H55">
            <v>3</v>
          </cell>
          <cell r="J55">
            <v>3</v>
          </cell>
          <cell r="K55">
            <v>9</v>
          </cell>
          <cell r="L55">
            <v>10</v>
          </cell>
          <cell r="M55">
            <v>10</v>
          </cell>
          <cell r="N55">
            <v>9.6666666666666661</v>
          </cell>
          <cell r="O55">
            <v>18.5</v>
          </cell>
          <cell r="U55" t="str">
            <v/>
          </cell>
          <cell r="V55">
            <v>19</v>
          </cell>
          <cell r="Y55" t="str">
            <v/>
          </cell>
        </row>
        <row r="56">
          <cell r="B56" t="str">
            <v>E022-01-0732/2017</v>
          </cell>
          <cell r="C56" t="str">
            <v>KIPNGENOH KENNEDY BETT</v>
          </cell>
          <cell r="D56">
            <v>7.5</v>
          </cell>
          <cell r="E56">
            <v>6.333333333333333</v>
          </cell>
          <cell r="G56">
            <v>6.9166666666666661</v>
          </cell>
          <cell r="H56">
            <v>3</v>
          </cell>
          <cell r="J56">
            <v>3</v>
          </cell>
          <cell r="K56">
            <v>12</v>
          </cell>
          <cell r="L56">
            <v>10</v>
          </cell>
          <cell r="M56">
            <v>11</v>
          </cell>
          <cell r="N56">
            <v>11</v>
          </cell>
          <cell r="O56">
            <v>20.9</v>
          </cell>
          <cell r="P56">
            <v>15</v>
          </cell>
          <cell r="R56">
            <v>7.5</v>
          </cell>
          <cell r="S56">
            <v>13.5</v>
          </cell>
          <cell r="U56">
            <v>36</v>
          </cell>
          <cell r="V56">
            <v>57</v>
          </cell>
          <cell r="Y56" t="str">
            <v>C</v>
          </cell>
        </row>
        <row r="57">
          <cell r="B57" t="str">
            <v>E022-01-0733/2017</v>
          </cell>
          <cell r="C57" t="str">
            <v>KIBET KELVIN</v>
          </cell>
          <cell r="D57">
            <v>6</v>
          </cell>
          <cell r="E57">
            <v>4</v>
          </cell>
          <cell r="G57">
            <v>5</v>
          </cell>
          <cell r="H57">
            <v>2</v>
          </cell>
          <cell r="J57">
            <v>2</v>
          </cell>
          <cell r="K57">
            <v>9</v>
          </cell>
          <cell r="L57">
            <v>10</v>
          </cell>
          <cell r="M57">
            <v>8</v>
          </cell>
          <cell r="N57">
            <v>8.9999999999999982</v>
          </cell>
          <cell r="O57">
            <v>16</v>
          </cell>
          <cell r="P57">
            <v>14</v>
          </cell>
          <cell r="R57">
            <v>11</v>
          </cell>
          <cell r="S57">
            <v>5</v>
          </cell>
          <cell r="U57">
            <v>30</v>
          </cell>
          <cell r="V57">
            <v>46</v>
          </cell>
          <cell r="Y57" t="str">
            <v>D</v>
          </cell>
        </row>
        <row r="58">
          <cell r="B58" t="str">
            <v>E022-01-0734/2017</v>
          </cell>
          <cell r="C58" t="str">
            <v>NELLY CHEPTOO</v>
          </cell>
          <cell r="D58">
            <v>6.75</v>
          </cell>
          <cell r="E58">
            <v>5.6666666666666661</v>
          </cell>
          <cell r="G58">
            <v>6.2083333333333339</v>
          </cell>
          <cell r="H58">
            <v>4</v>
          </cell>
          <cell r="J58">
            <v>4</v>
          </cell>
          <cell r="K58">
            <v>10</v>
          </cell>
          <cell r="L58">
            <v>13</v>
          </cell>
          <cell r="M58">
            <v>11</v>
          </cell>
          <cell r="N58">
            <v>11.333333333333334</v>
          </cell>
          <cell r="O58">
            <v>21.5</v>
          </cell>
          <cell r="P58">
            <v>20</v>
          </cell>
          <cell r="R58">
            <v>15</v>
          </cell>
          <cell r="T58">
            <v>16</v>
          </cell>
          <cell r="U58">
            <v>51</v>
          </cell>
          <cell r="V58">
            <v>73</v>
          </cell>
          <cell r="Y58" t="str">
            <v>A</v>
          </cell>
        </row>
        <row r="59">
          <cell r="B59" t="str">
            <v>E022-01-0735/2017</v>
          </cell>
          <cell r="C59" t="str">
            <v>NZAU AUDREY NZILANI</v>
          </cell>
          <cell r="D59">
            <v>4.25</v>
          </cell>
          <cell r="E59">
            <v>2.3333333333333335</v>
          </cell>
          <cell r="G59">
            <v>3.2916666666666665</v>
          </cell>
          <cell r="H59">
            <v>3.5</v>
          </cell>
          <cell r="J59">
            <v>3.5</v>
          </cell>
          <cell r="K59">
            <v>11</v>
          </cell>
          <cell r="L59">
            <v>11</v>
          </cell>
          <cell r="M59">
            <v>9</v>
          </cell>
          <cell r="N59">
            <v>10.333333333333332</v>
          </cell>
          <cell r="O59">
            <v>17.100000000000001</v>
          </cell>
          <cell r="P59">
            <v>23</v>
          </cell>
          <cell r="Q59">
            <v>16.5</v>
          </cell>
          <cell r="T59">
            <v>15.5</v>
          </cell>
          <cell r="U59">
            <v>55</v>
          </cell>
          <cell r="V59">
            <v>72</v>
          </cell>
          <cell r="Y59" t="str">
            <v>A</v>
          </cell>
        </row>
        <row r="60">
          <cell r="B60" t="str">
            <v>E022-01-0737/2017</v>
          </cell>
          <cell r="C60" t="str">
            <v>ADEGU GLORIA VUHYA</v>
          </cell>
          <cell r="D60">
            <v>7.25</v>
          </cell>
          <cell r="E60">
            <v>3.2</v>
          </cell>
          <cell r="G60">
            <v>5.2249999999999996</v>
          </cell>
          <cell r="H60">
            <v>2</v>
          </cell>
          <cell r="J60">
            <v>2</v>
          </cell>
          <cell r="K60">
            <v>9</v>
          </cell>
          <cell r="L60">
            <v>10</v>
          </cell>
          <cell r="M60">
            <v>11</v>
          </cell>
          <cell r="N60">
            <v>10</v>
          </cell>
          <cell r="O60">
            <v>17.2</v>
          </cell>
          <cell r="P60">
            <v>16</v>
          </cell>
          <cell r="R60">
            <v>9</v>
          </cell>
          <cell r="S60">
            <v>11.5</v>
          </cell>
          <cell r="U60">
            <v>36.5</v>
          </cell>
          <cell r="V60">
            <v>54</v>
          </cell>
          <cell r="Y60" t="str">
            <v>C</v>
          </cell>
        </row>
        <row r="61">
          <cell r="B61" t="str">
            <v>E022-01-0738/2017</v>
          </cell>
          <cell r="C61" t="str">
            <v>ROBERT KAMAU NJOROGE</v>
          </cell>
          <cell r="D61">
            <v>6</v>
          </cell>
          <cell r="E61">
            <v>4.833333333333333</v>
          </cell>
          <cell r="G61">
            <v>5.4166666666666661</v>
          </cell>
          <cell r="H61">
            <v>3</v>
          </cell>
          <cell r="J61">
            <v>3</v>
          </cell>
          <cell r="K61">
            <v>8</v>
          </cell>
          <cell r="L61">
            <v>9</v>
          </cell>
          <cell r="M61">
            <v>10</v>
          </cell>
          <cell r="N61">
            <v>8.9999999999999982</v>
          </cell>
          <cell r="O61">
            <v>17.399999999999999</v>
          </cell>
          <cell r="P61">
            <v>16</v>
          </cell>
          <cell r="R61">
            <v>6</v>
          </cell>
          <cell r="T61">
            <v>6</v>
          </cell>
          <cell r="U61">
            <v>28</v>
          </cell>
          <cell r="V61">
            <v>45</v>
          </cell>
          <cell r="Y61" t="str">
            <v>D</v>
          </cell>
        </row>
        <row r="62">
          <cell r="B62" t="str">
            <v>E022-01-0739/2017</v>
          </cell>
          <cell r="C62" t="str">
            <v>WANJIRU GIDEON WARUI</v>
          </cell>
          <cell r="D62">
            <v>4.5</v>
          </cell>
          <cell r="E62">
            <v>5.7</v>
          </cell>
          <cell r="G62">
            <v>5.0999999999999996</v>
          </cell>
          <cell r="H62">
            <v>3</v>
          </cell>
          <cell r="J62">
            <v>3</v>
          </cell>
          <cell r="K62">
            <v>9</v>
          </cell>
          <cell r="L62">
            <v>12</v>
          </cell>
          <cell r="M62">
            <v>10</v>
          </cell>
          <cell r="N62">
            <v>10.333333333333332</v>
          </cell>
          <cell r="O62">
            <v>18.399999999999999</v>
          </cell>
          <cell r="P62">
            <v>13</v>
          </cell>
          <cell r="R62">
            <v>8</v>
          </cell>
          <cell r="S62">
            <v>4</v>
          </cell>
          <cell r="U62">
            <v>25</v>
          </cell>
          <cell r="V62">
            <v>43</v>
          </cell>
          <cell r="Y62" t="str">
            <v>D</v>
          </cell>
        </row>
        <row r="63">
          <cell r="B63" t="str">
            <v>E022-01-0740/2017</v>
          </cell>
          <cell r="C63" t="str">
            <v>KARIUKI JOHN WACHIRA</v>
          </cell>
          <cell r="D63">
            <v>2.5</v>
          </cell>
          <cell r="E63">
            <v>1.6666666666666665</v>
          </cell>
          <cell r="G63">
            <v>2.083333333333333</v>
          </cell>
          <cell r="H63">
            <v>3</v>
          </cell>
          <cell r="J63">
            <v>3</v>
          </cell>
          <cell r="K63">
            <v>11</v>
          </cell>
          <cell r="L63">
            <v>11</v>
          </cell>
          <cell r="M63">
            <v>12</v>
          </cell>
          <cell r="N63">
            <v>11.333333333333334</v>
          </cell>
          <cell r="O63">
            <v>16.399999999999999</v>
          </cell>
          <cell r="P63">
            <v>12</v>
          </cell>
          <cell r="Q63">
            <v>8</v>
          </cell>
          <cell r="T63">
            <v>17</v>
          </cell>
          <cell r="U63">
            <v>37</v>
          </cell>
          <cell r="V63">
            <v>53</v>
          </cell>
          <cell r="Y63" t="str">
            <v>C</v>
          </cell>
        </row>
        <row r="64">
          <cell r="B64" t="str">
            <v>E022-01-0741/2017</v>
          </cell>
          <cell r="C64" t="str">
            <v>KIPKOECH BENEDICT</v>
          </cell>
          <cell r="D64">
            <v>5.5</v>
          </cell>
          <cell r="E64">
            <v>2.3333333333333335</v>
          </cell>
          <cell r="G64">
            <v>3.916666666666667</v>
          </cell>
          <cell r="H64">
            <v>4</v>
          </cell>
          <cell r="J64">
            <v>4</v>
          </cell>
          <cell r="K64">
            <v>9</v>
          </cell>
          <cell r="L64">
            <v>11</v>
          </cell>
          <cell r="M64">
            <v>10</v>
          </cell>
          <cell r="N64">
            <v>10</v>
          </cell>
          <cell r="O64">
            <v>17.899999999999999</v>
          </cell>
          <cell r="P64">
            <v>9</v>
          </cell>
          <cell r="Q64">
            <v>12</v>
          </cell>
          <cell r="R64">
            <v>8</v>
          </cell>
          <cell r="U64">
            <v>29</v>
          </cell>
          <cell r="V64">
            <v>47</v>
          </cell>
          <cell r="Y64" t="str">
            <v>D</v>
          </cell>
        </row>
        <row r="65">
          <cell r="B65" t="str">
            <v>E022-01-0742/2017</v>
          </cell>
          <cell r="C65" t="str">
            <v>NJERI SIMON MUIGAI</v>
          </cell>
          <cell r="D65">
            <v>4.5</v>
          </cell>
          <cell r="E65">
            <v>6.5</v>
          </cell>
          <cell r="G65">
            <v>5.5</v>
          </cell>
          <cell r="H65">
            <v>3</v>
          </cell>
          <cell r="J65">
            <v>3</v>
          </cell>
          <cell r="K65">
            <v>10</v>
          </cell>
          <cell r="L65">
            <v>9</v>
          </cell>
          <cell r="M65">
            <v>11</v>
          </cell>
          <cell r="N65">
            <v>10</v>
          </cell>
          <cell r="O65">
            <v>18.5</v>
          </cell>
          <cell r="P65">
            <v>11</v>
          </cell>
          <cell r="R65">
            <v>11</v>
          </cell>
          <cell r="S65">
            <v>14</v>
          </cell>
          <cell r="U65">
            <v>36</v>
          </cell>
          <cell r="V65">
            <v>55</v>
          </cell>
          <cell r="Y65" t="str">
            <v>C</v>
          </cell>
        </row>
        <row r="66">
          <cell r="B66" t="str">
            <v>E022-01-0743/2017</v>
          </cell>
          <cell r="C66" t="str">
            <v>KIMUTAI EVANS</v>
          </cell>
          <cell r="D66">
            <v>6</v>
          </cell>
          <cell r="E66">
            <v>4</v>
          </cell>
          <cell r="G66">
            <v>5</v>
          </cell>
          <cell r="H66">
            <v>3</v>
          </cell>
          <cell r="J66">
            <v>3</v>
          </cell>
          <cell r="K66">
            <v>11</v>
          </cell>
          <cell r="L66">
            <v>9</v>
          </cell>
          <cell r="M66">
            <v>10</v>
          </cell>
          <cell r="N66">
            <v>10</v>
          </cell>
          <cell r="O66">
            <v>18</v>
          </cell>
          <cell r="P66">
            <v>14</v>
          </cell>
          <cell r="R66">
            <v>4</v>
          </cell>
          <cell r="T66">
            <v>6.5</v>
          </cell>
          <cell r="U66">
            <v>24.5</v>
          </cell>
          <cell r="V66">
            <v>43</v>
          </cell>
          <cell r="Y66" t="str">
            <v>D</v>
          </cell>
        </row>
        <row r="67">
          <cell r="B67" t="str">
            <v>E022-01-0744/2017</v>
          </cell>
          <cell r="C67" t="str">
            <v>KIPNGENO FELIX</v>
          </cell>
          <cell r="D67">
            <v>4.5</v>
          </cell>
          <cell r="E67">
            <v>6.333333333333333</v>
          </cell>
          <cell r="G67">
            <v>5.4166666666666661</v>
          </cell>
          <cell r="H67">
            <v>4</v>
          </cell>
          <cell r="J67">
            <v>4</v>
          </cell>
          <cell r="K67">
            <v>11</v>
          </cell>
          <cell r="L67">
            <v>9</v>
          </cell>
          <cell r="M67">
            <v>10</v>
          </cell>
          <cell r="N67">
            <v>10</v>
          </cell>
          <cell r="O67">
            <v>19.399999999999999</v>
          </cell>
          <cell r="P67">
            <v>13</v>
          </cell>
          <cell r="Q67">
            <v>7</v>
          </cell>
          <cell r="T67">
            <v>7</v>
          </cell>
          <cell r="U67">
            <v>27</v>
          </cell>
          <cell r="V67">
            <v>46</v>
          </cell>
          <cell r="Y67" t="str">
            <v>D</v>
          </cell>
        </row>
        <row r="68">
          <cell r="B68" t="str">
            <v>E022-01-0745/2017</v>
          </cell>
          <cell r="C68" t="str">
            <v>CHEPNGETICH MERCY</v>
          </cell>
          <cell r="D68">
            <v>7.5</v>
          </cell>
          <cell r="E68">
            <v>7.333333333333333</v>
          </cell>
          <cell r="G68">
            <v>7.416666666666667</v>
          </cell>
          <cell r="H68">
            <v>2</v>
          </cell>
          <cell r="J68">
            <v>2</v>
          </cell>
          <cell r="K68">
            <v>9</v>
          </cell>
          <cell r="L68">
            <v>10</v>
          </cell>
          <cell r="M68">
            <v>9</v>
          </cell>
          <cell r="N68">
            <v>9.3333333333333339</v>
          </cell>
          <cell r="O68">
            <v>18.8</v>
          </cell>
          <cell r="P68">
            <v>19</v>
          </cell>
          <cell r="S68">
            <v>17</v>
          </cell>
          <cell r="T68">
            <v>16</v>
          </cell>
          <cell r="U68">
            <v>52</v>
          </cell>
          <cell r="V68">
            <v>71</v>
          </cell>
          <cell r="Y68" t="str">
            <v>A</v>
          </cell>
        </row>
        <row r="69">
          <cell r="B69" t="str">
            <v>E022-01-0746/2017</v>
          </cell>
          <cell r="C69" t="str">
            <v>MWANGI M WACHIRA</v>
          </cell>
          <cell r="D69">
            <v>6.8</v>
          </cell>
          <cell r="E69">
            <v>7</v>
          </cell>
          <cell r="G69">
            <v>6.8999999999999995</v>
          </cell>
          <cell r="H69">
            <v>4</v>
          </cell>
          <cell r="J69">
            <v>4</v>
          </cell>
          <cell r="K69">
            <v>10</v>
          </cell>
          <cell r="L69">
            <v>12</v>
          </cell>
          <cell r="M69">
            <v>11</v>
          </cell>
          <cell r="N69">
            <v>11</v>
          </cell>
          <cell r="O69">
            <v>21.9</v>
          </cell>
          <cell r="P69">
            <v>23</v>
          </cell>
          <cell r="Q69">
            <v>13</v>
          </cell>
          <cell r="T69">
            <v>20</v>
          </cell>
          <cell r="U69">
            <v>56</v>
          </cell>
          <cell r="V69">
            <v>78</v>
          </cell>
          <cell r="Y69" t="str">
            <v>A</v>
          </cell>
        </row>
        <row r="70">
          <cell r="B70" t="str">
            <v>E022-01-0747/2017</v>
          </cell>
          <cell r="C70" t="str">
            <v>ONYUNA AGGREY OMONDI</v>
          </cell>
          <cell r="D70">
            <v>2.5</v>
          </cell>
          <cell r="E70">
            <v>5.6666666666666661</v>
          </cell>
          <cell r="G70">
            <v>4.083333333333333</v>
          </cell>
          <cell r="H70">
            <v>4</v>
          </cell>
          <cell r="J70">
            <v>4</v>
          </cell>
          <cell r="K70">
            <v>10</v>
          </cell>
          <cell r="L70">
            <v>13</v>
          </cell>
          <cell r="M70">
            <v>11</v>
          </cell>
          <cell r="N70">
            <v>11.333333333333334</v>
          </cell>
          <cell r="O70">
            <v>19.399999999999999</v>
          </cell>
          <cell r="P70">
            <v>19</v>
          </cell>
          <cell r="Q70">
            <v>14</v>
          </cell>
          <cell r="R70">
            <v>7</v>
          </cell>
          <cell r="U70">
            <v>40</v>
          </cell>
          <cell r="V70">
            <v>59</v>
          </cell>
          <cell r="Y70" t="str">
            <v>C</v>
          </cell>
        </row>
        <row r="71">
          <cell r="B71" t="str">
            <v>E022-01-0748/2017</v>
          </cell>
          <cell r="C71" t="str">
            <v>SIMIYU M MICAH</v>
          </cell>
          <cell r="D71">
            <v>5</v>
          </cell>
          <cell r="E71">
            <v>5.5</v>
          </cell>
          <cell r="G71">
            <v>5.25</v>
          </cell>
          <cell r="H71">
            <v>3</v>
          </cell>
          <cell r="J71">
            <v>3</v>
          </cell>
          <cell r="K71">
            <v>9</v>
          </cell>
          <cell r="L71">
            <v>10</v>
          </cell>
          <cell r="M71">
            <v>9</v>
          </cell>
          <cell r="N71">
            <v>9.3333333333333339</v>
          </cell>
          <cell r="O71">
            <v>17.600000000000001</v>
          </cell>
          <cell r="U71" t="str">
            <v/>
          </cell>
          <cell r="V71">
            <v>18</v>
          </cell>
          <cell r="Y71" t="str">
            <v/>
          </cell>
        </row>
        <row r="72">
          <cell r="B72" t="str">
            <v>E022-01-0749/2017</v>
          </cell>
          <cell r="C72" t="str">
            <v>NAFULA FAITH</v>
          </cell>
          <cell r="D72">
            <v>7</v>
          </cell>
          <cell r="E72">
            <v>6.3</v>
          </cell>
          <cell r="G72">
            <v>6.65</v>
          </cell>
          <cell r="H72">
            <v>4</v>
          </cell>
          <cell r="J72">
            <v>4</v>
          </cell>
          <cell r="K72">
            <v>10</v>
          </cell>
          <cell r="L72">
            <v>11</v>
          </cell>
          <cell r="M72">
            <v>11</v>
          </cell>
          <cell r="N72">
            <v>10.666666666666666</v>
          </cell>
          <cell r="O72">
            <v>21.3</v>
          </cell>
          <cell r="P72">
            <v>21</v>
          </cell>
          <cell r="R72">
            <v>11.5</v>
          </cell>
          <cell r="S72">
            <v>16</v>
          </cell>
          <cell r="U72">
            <v>48.5</v>
          </cell>
          <cell r="V72">
            <v>70</v>
          </cell>
          <cell r="Y72" t="str">
            <v>A</v>
          </cell>
        </row>
        <row r="73">
          <cell r="B73" t="str">
            <v>E022-01-0750/2017</v>
          </cell>
          <cell r="C73" t="str">
            <v>LELAN KIPLIMO SAMMY</v>
          </cell>
          <cell r="D73">
            <v>5</v>
          </cell>
          <cell r="E73">
            <v>3.8333333333333335</v>
          </cell>
          <cell r="G73">
            <v>4.4166666666666661</v>
          </cell>
          <cell r="H73">
            <v>3</v>
          </cell>
          <cell r="J73">
            <v>3</v>
          </cell>
          <cell r="K73">
            <v>12</v>
          </cell>
          <cell r="L73">
            <v>10</v>
          </cell>
          <cell r="M73">
            <v>11</v>
          </cell>
          <cell r="N73">
            <v>11</v>
          </cell>
          <cell r="O73">
            <v>18.399999999999999</v>
          </cell>
          <cell r="P73">
            <v>21</v>
          </cell>
          <cell r="Q73">
            <v>8</v>
          </cell>
          <cell r="S73">
            <v>16.5</v>
          </cell>
          <cell r="U73">
            <v>45.5</v>
          </cell>
          <cell r="V73">
            <v>64</v>
          </cell>
          <cell r="Y73" t="str">
            <v>B</v>
          </cell>
        </row>
        <row r="74">
          <cell r="B74" t="str">
            <v>E022-01-0751/2017</v>
          </cell>
          <cell r="C74" t="str">
            <v>NJUGUNA MARK MAINA</v>
          </cell>
          <cell r="D74">
            <v>4</v>
          </cell>
          <cell r="E74">
            <v>5.5</v>
          </cell>
          <cell r="G74">
            <v>4.75</v>
          </cell>
          <cell r="H74">
            <v>2.5</v>
          </cell>
          <cell r="J74">
            <v>2.5</v>
          </cell>
          <cell r="K74">
            <v>10</v>
          </cell>
          <cell r="L74">
            <v>9</v>
          </cell>
          <cell r="M74">
            <v>10</v>
          </cell>
          <cell r="N74">
            <v>9.6666666666666661</v>
          </cell>
          <cell r="O74">
            <v>16.899999999999999</v>
          </cell>
          <cell r="U74" t="str">
            <v/>
          </cell>
          <cell r="V74">
            <v>17</v>
          </cell>
          <cell r="Y74" t="str">
            <v/>
          </cell>
        </row>
        <row r="75">
          <cell r="B75" t="str">
            <v>E022-01-0752/2017</v>
          </cell>
          <cell r="C75" t="str">
            <v>MOBAGI MORAA LORNA</v>
          </cell>
          <cell r="D75">
            <v>4.25</v>
          </cell>
          <cell r="E75">
            <v>2.6666666666666665</v>
          </cell>
          <cell r="G75">
            <v>3.458333333333333</v>
          </cell>
          <cell r="H75">
            <v>4</v>
          </cell>
          <cell r="J75">
            <v>4</v>
          </cell>
          <cell r="K75">
            <v>10</v>
          </cell>
          <cell r="L75">
            <v>10</v>
          </cell>
          <cell r="M75">
            <v>11</v>
          </cell>
          <cell r="N75">
            <v>10.333333333333332</v>
          </cell>
          <cell r="O75">
            <v>17.8</v>
          </cell>
          <cell r="P75">
            <v>14</v>
          </cell>
          <cell r="R75">
            <v>1</v>
          </cell>
          <cell r="S75">
            <v>6</v>
          </cell>
          <cell r="T75">
            <v>18</v>
          </cell>
          <cell r="U75">
            <v>38</v>
          </cell>
          <cell r="V75">
            <v>56</v>
          </cell>
          <cell r="Y75" t="str">
            <v>C</v>
          </cell>
        </row>
        <row r="76">
          <cell r="B76" t="str">
            <v>E022-01-0753/2017</v>
          </cell>
          <cell r="C76" t="str">
            <v>OMONDI ROWLAND ODUOR</v>
          </cell>
          <cell r="D76">
            <v>5</v>
          </cell>
          <cell r="E76">
            <v>5.5</v>
          </cell>
          <cell r="G76">
            <v>5.25</v>
          </cell>
          <cell r="H76">
            <v>2</v>
          </cell>
          <cell r="J76">
            <v>2</v>
          </cell>
          <cell r="K76">
            <v>11</v>
          </cell>
          <cell r="L76">
            <v>11</v>
          </cell>
          <cell r="M76">
            <v>9</v>
          </cell>
          <cell r="N76">
            <v>10.333333333333332</v>
          </cell>
          <cell r="O76">
            <v>17.600000000000001</v>
          </cell>
          <cell r="P76">
            <v>13</v>
          </cell>
          <cell r="R76">
            <v>17</v>
          </cell>
          <cell r="S76">
            <v>6</v>
          </cell>
          <cell r="U76">
            <v>36</v>
          </cell>
          <cell r="V76">
            <v>54</v>
          </cell>
          <cell r="Y76" t="str">
            <v>C</v>
          </cell>
        </row>
        <row r="77">
          <cell r="B77" t="str">
            <v>E022-01-0754/2017</v>
          </cell>
          <cell r="C77" t="str">
            <v>OCHIENG VINCENT OUMA</v>
          </cell>
          <cell r="D77">
            <v>3</v>
          </cell>
          <cell r="E77">
            <v>3.333333333333333</v>
          </cell>
          <cell r="G77">
            <v>3.1666666666666665</v>
          </cell>
          <cell r="H77">
            <v>3.5</v>
          </cell>
          <cell r="J77">
            <v>3.5</v>
          </cell>
          <cell r="K77">
            <v>9</v>
          </cell>
          <cell r="L77">
            <v>10</v>
          </cell>
          <cell r="M77">
            <v>9</v>
          </cell>
          <cell r="N77">
            <v>9.3333333333333339</v>
          </cell>
          <cell r="O77">
            <v>16</v>
          </cell>
          <cell r="P77">
            <v>17</v>
          </cell>
          <cell r="S77">
            <v>12</v>
          </cell>
          <cell r="T77">
            <v>17</v>
          </cell>
          <cell r="U77">
            <v>46</v>
          </cell>
          <cell r="V77">
            <v>62</v>
          </cell>
          <cell r="Y77" t="str">
            <v>B</v>
          </cell>
        </row>
        <row r="78">
          <cell r="B78" t="str">
            <v>E022-01-0896/2017</v>
          </cell>
          <cell r="C78" t="str">
            <v>NYANUMBA Bogonko Daniel</v>
          </cell>
          <cell r="D78">
            <v>5</v>
          </cell>
          <cell r="E78">
            <v>1.8333333333333333</v>
          </cell>
          <cell r="G78">
            <v>3.416666666666667</v>
          </cell>
          <cell r="H78">
            <v>3.5</v>
          </cell>
          <cell r="J78">
            <v>3.5</v>
          </cell>
          <cell r="K78">
            <v>11</v>
          </cell>
          <cell r="L78">
            <v>11</v>
          </cell>
          <cell r="M78">
            <v>12</v>
          </cell>
          <cell r="N78">
            <v>11.333333333333334</v>
          </cell>
          <cell r="O78">
            <v>18.3</v>
          </cell>
          <cell r="P78">
            <v>19</v>
          </cell>
          <cell r="R78">
            <v>4</v>
          </cell>
          <cell r="S78">
            <v>9.5</v>
          </cell>
          <cell r="U78">
            <v>32.5</v>
          </cell>
          <cell r="V78">
            <v>51</v>
          </cell>
          <cell r="Y78" t="str">
            <v>C</v>
          </cell>
        </row>
        <row r="79">
          <cell r="B79" t="str">
            <v>E022-01-0956/2017</v>
          </cell>
          <cell r="C79" t="str">
            <v>OMONDI Jeremy Ochieng</v>
          </cell>
          <cell r="G79">
            <v>0</v>
          </cell>
          <cell r="J79">
            <v>0</v>
          </cell>
          <cell r="N79">
            <v>0</v>
          </cell>
          <cell r="O79" t="str">
            <v/>
          </cell>
          <cell r="U79" t="str">
            <v/>
          </cell>
          <cell r="V79" t="str">
            <v/>
          </cell>
          <cell r="Y79" t="str">
            <v/>
          </cell>
        </row>
        <row r="80">
          <cell r="B80" t="str">
            <v>E022-01-1040/2017</v>
          </cell>
          <cell r="C80" t="str">
            <v>MUHIA Christine Wanjiru</v>
          </cell>
          <cell r="D80">
            <v>5.75</v>
          </cell>
          <cell r="E80">
            <v>3.8</v>
          </cell>
          <cell r="G80">
            <v>4.7749999999999995</v>
          </cell>
          <cell r="H80">
            <v>3</v>
          </cell>
          <cell r="J80">
            <v>3</v>
          </cell>
          <cell r="K80">
            <v>9</v>
          </cell>
          <cell r="L80">
            <v>10</v>
          </cell>
          <cell r="M80">
            <v>9</v>
          </cell>
          <cell r="N80">
            <v>9.3333333333333339</v>
          </cell>
          <cell r="O80">
            <v>17.100000000000001</v>
          </cell>
          <cell r="P80">
            <v>22</v>
          </cell>
          <cell r="Q80">
            <v>12</v>
          </cell>
          <cell r="R80">
            <v>6</v>
          </cell>
          <cell r="U80">
            <v>40</v>
          </cell>
          <cell r="V80">
            <v>57</v>
          </cell>
          <cell r="Y80" t="str">
            <v>C</v>
          </cell>
        </row>
        <row r="81">
          <cell r="B81" t="str">
            <v>E022-01-1336/2017</v>
          </cell>
          <cell r="C81" t="str">
            <v>KABUE Brian Ngaruiya</v>
          </cell>
          <cell r="D81">
            <v>5</v>
          </cell>
          <cell r="E81">
            <v>3.5</v>
          </cell>
          <cell r="G81">
            <v>4.25</v>
          </cell>
          <cell r="H81">
            <v>2.5</v>
          </cell>
          <cell r="J81">
            <v>2.5</v>
          </cell>
          <cell r="K81">
            <v>8</v>
          </cell>
          <cell r="L81">
            <v>8</v>
          </cell>
          <cell r="M81">
            <v>7</v>
          </cell>
          <cell r="N81">
            <v>7.666666666666667</v>
          </cell>
          <cell r="O81">
            <v>14.4</v>
          </cell>
          <cell r="P81">
            <v>12</v>
          </cell>
          <cell r="Q81">
            <v>2</v>
          </cell>
          <cell r="R81">
            <v>13</v>
          </cell>
          <cell r="U81">
            <v>27</v>
          </cell>
          <cell r="V81">
            <v>41</v>
          </cell>
          <cell r="Y81" t="str">
            <v>D</v>
          </cell>
        </row>
        <row r="82">
          <cell r="B82" t="str">
            <v>E022-01-1510/2017</v>
          </cell>
          <cell r="C82" t="str">
            <v>WANYOIKE Stephen Maina</v>
          </cell>
          <cell r="D82">
            <v>5.5</v>
          </cell>
          <cell r="E82">
            <v>5.6666666666666661</v>
          </cell>
          <cell r="G82">
            <v>5.5833333333333339</v>
          </cell>
          <cell r="H82">
            <v>2</v>
          </cell>
          <cell r="J82">
            <v>2</v>
          </cell>
          <cell r="K82">
            <v>9</v>
          </cell>
          <cell r="L82">
            <v>8</v>
          </cell>
          <cell r="M82">
            <v>11</v>
          </cell>
          <cell r="N82">
            <v>9.3333333333333339</v>
          </cell>
          <cell r="O82">
            <v>16.899999999999999</v>
          </cell>
          <cell r="P82">
            <v>17.5</v>
          </cell>
          <cell r="Q82">
            <v>14</v>
          </cell>
          <cell r="S82">
            <v>19</v>
          </cell>
          <cell r="U82">
            <v>50.5</v>
          </cell>
          <cell r="V82">
            <v>67</v>
          </cell>
          <cell r="Y82" t="str">
            <v>B</v>
          </cell>
        </row>
        <row r="83">
          <cell r="B83" t="str">
            <v>E022-01-1511/2017</v>
          </cell>
          <cell r="C83" t="str">
            <v>METHU David Njoroge</v>
          </cell>
          <cell r="D83">
            <v>7</v>
          </cell>
          <cell r="E83">
            <v>6.8</v>
          </cell>
          <cell r="G83">
            <v>6.8999999999999995</v>
          </cell>
          <cell r="H83">
            <v>3</v>
          </cell>
          <cell r="J83">
            <v>3</v>
          </cell>
          <cell r="K83">
            <v>9</v>
          </cell>
          <cell r="L83">
            <v>11</v>
          </cell>
          <cell r="M83">
            <v>10</v>
          </cell>
          <cell r="N83">
            <v>10</v>
          </cell>
          <cell r="O83">
            <v>19.899999999999999</v>
          </cell>
          <cell r="U83" t="str">
            <v/>
          </cell>
          <cell r="V83">
            <v>20</v>
          </cell>
          <cell r="Y83" t="str">
            <v/>
          </cell>
        </row>
        <row r="84">
          <cell r="B84" t="str">
            <v>E022-01-1517/2017</v>
          </cell>
          <cell r="C84" t="str">
            <v>MATHENGE Kennedy Karingith</v>
          </cell>
          <cell r="G84">
            <v>0</v>
          </cell>
          <cell r="J84">
            <v>0</v>
          </cell>
          <cell r="N84">
            <v>0</v>
          </cell>
          <cell r="O84" t="str">
            <v/>
          </cell>
          <cell r="U84" t="str">
            <v/>
          </cell>
          <cell r="V84" t="str">
            <v/>
          </cell>
          <cell r="Y84" t="str">
            <v/>
          </cell>
        </row>
        <row r="85">
          <cell r="B85" t="str">
            <v>E022-01-1538/2017</v>
          </cell>
          <cell r="C85" t="str">
            <v>WILFRED Roy Obimbo</v>
          </cell>
          <cell r="D85">
            <v>4.5</v>
          </cell>
          <cell r="E85">
            <v>5.5</v>
          </cell>
          <cell r="G85">
            <v>5</v>
          </cell>
          <cell r="H85">
            <v>2</v>
          </cell>
          <cell r="J85">
            <v>2</v>
          </cell>
          <cell r="K85">
            <v>11</v>
          </cell>
          <cell r="L85">
            <v>12</v>
          </cell>
          <cell r="M85">
            <v>10</v>
          </cell>
          <cell r="N85">
            <v>10.999999999999998</v>
          </cell>
          <cell r="O85">
            <v>18</v>
          </cell>
          <cell r="P85">
            <v>10</v>
          </cell>
          <cell r="Q85">
            <v>3</v>
          </cell>
          <cell r="T85">
            <v>5</v>
          </cell>
          <cell r="U85">
            <v>18</v>
          </cell>
          <cell r="V85">
            <v>36</v>
          </cell>
          <cell r="Y85" t="str">
            <v>E</v>
          </cell>
        </row>
        <row r="86">
          <cell r="B86" t="str">
            <v>E022-01-1540/2017</v>
          </cell>
          <cell r="C86" t="str">
            <v>MUTETE Amos Mosoito</v>
          </cell>
          <cell r="D86">
            <v>2</v>
          </cell>
          <cell r="E86">
            <v>5</v>
          </cell>
          <cell r="G86">
            <v>3.5</v>
          </cell>
          <cell r="H86">
            <v>4</v>
          </cell>
          <cell r="J86">
            <v>4</v>
          </cell>
          <cell r="K86">
            <v>12</v>
          </cell>
          <cell r="L86">
            <v>10</v>
          </cell>
          <cell r="M86">
            <v>10</v>
          </cell>
          <cell r="N86">
            <v>10.666666666666666</v>
          </cell>
          <cell r="O86">
            <v>18.2</v>
          </cell>
          <cell r="P86">
            <v>10</v>
          </cell>
          <cell r="R86">
            <v>17</v>
          </cell>
          <cell r="S86">
            <v>6.5</v>
          </cell>
          <cell r="U86">
            <v>33.5</v>
          </cell>
          <cell r="V86">
            <v>52</v>
          </cell>
          <cell r="Y86" t="str">
            <v>C</v>
          </cell>
        </row>
        <row r="87">
          <cell r="B87" t="str">
            <v>E022-01-1542/2017</v>
          </cell>
          <cell r="C87" t="str">
            <v>EDWIN KAMAU MUTHIKE</v>
          </cell>
          <cell r="G87">
            <v>0</v>
          </cell>
          <cell r="J87">
            <v>0</v>
          </cell>
          <cell r="N87">
            <v>0</v>
          </cell>
          <cell r="O87" t="str">
            <v/>
          </cell>
          <cell r="U87" t="str">
            <v/>
          </cell>
          <cell r="V87" t="str">
            <v/>
          </cell>
          <cell r="Y87" t="str">
            <v/>
          </cell>
        </row>
        <row r="88">
          <cell r="B88" t="str">
            <v>E022-01-1567/2017</v>
          </cell>
          <cell r="C88" t="str">
            <v>MWANGI Harun Njuguna</v>
          </cell>
          <cell r="D88">
            <v>4.3</v>
          </cell>
          <cell r="E88">
            <v>5.5</v>
          </cell>
          <cell r="G88">
            <v>4.9000000000000004</v>
          </cell>
          <cell r="H88">
            <v>3</v>
          </cell>
          <cell r="J88">
            <v>3</v>
          </cell>
          <cell r="K88">
            <v>10</v>
          </cell>
          <cell r="L88">
            <v>9</v>
          </cell>
          <cell r="M88">
            <v>11</v>
          </cell>
          <cell r="N88">
            <v>10</v>
          </cell>
          <cell r="O88">
            <v>17.899999999999999</v>
          </cell>
          <cell r="P88">
            <v>16</v>
          </cell>
          <cell r="R88">
            <v>5</v>
          </cell>
          <cell r="S88">
            <v>5</v>
          </cell>
          <cell r="U88">
            <v>26</v>
          </cell>
          <cell r="V88">
            <v>44</v>
          </cell>
          <cell r="Y88" t="str">
            <v>D</v>
          </cell>
        </row>
        <row r="89">
          <cell r="B89" t="str">
            <v>E022-01-1594/2017</v>
          </cell>
          <cell r="C89" t="str">
            <v>GITAHI Charles Ndegwa</v>
          </cell>
          <cell r="D89">
            <v>4</v>
          </cell>
          <cell r="E89">
            <v>5</v>
          </cell>
          <cell r="G89">
            <v>4.5</v>
          </cell>
          <cell r="H89">
            <v>4</v>
          </cell>
          <cell r="J89">
            <v>4</v>
          </cell>
          <cell r="K89">
            <v>10</v>
          </cell>
          <cell r="L89">
            <v>12</v>
          </cell>
          <cell r="M89">
            <v>11</v>
          </cell>
          <cell r="N89">
            <v>11</v>
          </cell>
          <cell r="O89">
            <v>19.5</v>
          </cell>
          <cell r="P89">
            <v>18.5</v>
          </cell>
          <cell r="S89">
            <v>14.5</v>
          </cell>
          <cell r="T89">
            <v>20</v>
          </cell>
          <cell r="U89">
            <v>53</v>
          </cell>
          <cell r="V89">
            <v>73</v>
          </cell>
          <cell r="Y89" t="str">
            <v>A</v>
          </cell>
        </row>
        <row r="90">
          <cell r="B90" t="str">
            <v>E022-01-1607/2017</v>
          </cell>
          <cell r="C90" t="str">
            <v>GICHARU Moses Mwangi</v>
          </cell>
          <cell r="D90">
            <v>5.25</v>
          </cell>
          <cell r="E90">
            <v>4.166666666666667</v>
          </cell>
          <cell r="G90">
            <v>4.708333333333333</v>
          </cell>
          <cell r="H90">
            <v>4</v>
          </cell>
          <cell r="J90">
            <v>4</v>
          </cell>
          <cell r="K90">
            <v>8</v>
          </cell>
          <cell r="L90">
            <v>9</v>
          </cell>
          <cell r="M90">
            <v>10</v>
          </cell>
          <cell r="N90">
            <v>8.9999999999999982</v>
          </cell>
          <cell r="O90">
            <v>17.7</v>
          </cell>
          <cell r="P90">
            <v>17</v>
          </cell>
          <cell r="Q90">
            <v>16</v>
          </cell>
          <cell r="T90">
            <v>19</v>
          </cell>
          <cell r="U90">
            <v>52</v>
          </cell>
          <cell r="V90">
            <v>70</v>
          </cell>
          <cell r="Y90" t="str">
            <v>A</v>
          </cell>
        </row>
        <row r="91">
          <cell r="B91" t="str">
            <v>E022-01-1717/2017</v>
          </cell>
          <cell r="C91" t="str">
            <v>RII Kennedy Gitigi</v>
          </cell>
          <cell r="D91">
            <v>4.5</v>
          </cell>
          <cell r="E91">
            <v>3.5</v>
          </cell>
          <cell r="G91">
            <v>4</v>
          </cell>
          <cell r="H91">
            <v>3</v>
          </cell>
          <cell r="J91">
            <v>3</v>
          </cell>
          <cell r="K91">
            <v>11</v>
          </cell>
          <cell r="L91">
            <v>12</v>
          </cell>
          <cell r="M91">
            <v>10</v>
          </cell>
          <cell r="N91">
            <v>10.999999999999998</v>
          </cell>
          <cell r="O91">
            <v>18</v>
          </cell>
          <cell r="P91">
            <v>7</v>
          </cell>
          <cell r="R91">
            <v>5</v>
          </cell>
          <cell r="T91">
            <v>1</v>
          </cell>
          <cell r="U91">
            <v>13</v>
          </cell>
          <cell r="V91">
            <v>31</v>
          </cell>
          <cell r="Y91" t="str">
            <v>E</v>
          </cell>
        </row>
        <row r="92">
          <cell r="B92" t="str">
            <v>E022-01-1724/2017</v>
          </cell>
          <cell r="C92" t="str">
            <v>MOSES MUIGUA KARIUKI</v>
          </cell>
          <cell r="D92">
            <v>4.5</v>
          </cell>
          <cell r="E92">
            <v>2.2999999999999998</v>
          </cell>
          <cell r="G92">
            <v>3.3999999999999995</v>
          </cell>
          <cell r="H92">
            <v>3</v>
          </cell>
          <cell r="J92">
            <v>3</v>
          </cell>
          <cell r="K92">
            <v>10</v>
          </cell>
          <cell r="L92">
            <v>10</v>
          </cell>
          <cell r="M92">
            <v>9</v>
          </cell>
          <cell r="N92">
            <v>9.6666666666666661</v>
          </cell>
          <cell r="O92">
            <v>16.100000000000001</v>
          </cell>
          <cell r="P92">
            <v>9</v>
          </cell>
          <cell r="R92">
            <v>12</v>
          </cell>
          <cell r="S92">
            <v>10</v>
          </cell>
          <cell r="U92">
            <v>31</v>
          </cell>
          <cell r="V92">
            <v>47</v>
          </cell>
          <cell r="Y92" t="str">
            <v>D</v>
          </cell>
        </row>
        <row r="93">
          <cell r="B93" t="str">
            <v>E022-01-0859/2016</v>
          </cell>
          <cell r="C93" t="str">
            <v>NJUGUNA Faith Muthoni</v>
          </cell>
          <cell r="D93">
            <v>4.25</v>
          </cell>
          <cell r="E93">
            <v>4</v>
          </cell>
          <cell r="G93">
            <v>4.125</v>
          </cell>
          <cell r="H93">
            <v>4</v>
          </cell>
          <cell r="J93">
            <v>4</v>
          </cell>
          <cell r="K93">
            <v>11</v>
          </cell>
          <cell r="L93">
            <v>9</v>
          </cell>
          <cell r="M93">
            <v>11</v>
          </cell>
          <cell r="N93">
            <v>10.333333333333332</v>
          </cell>
          <cell r="O93">
            <v>18.5</v>
          </cell>
          <cell r="P93">
            <v>16</v>
          </cell>
          <cell r="R93">
            <v>1</v>
          </cell>
          <cell r="T93">
            <v>15</v>
          </cell>
          <cell r="U93">
            <v>32</v>
          </cell>
          <cell r="V93">
            <v>51</v>
          </cell>
          <cell r="Y93" t="str">
            <v>C</v>
          </cell>
        </row>
        <row r="94">
          <cell r="B94" t="str">
            <v>E022-01-0860/2016</v>
          </cell>
          <cell r="C94" t="str">
            <v>ODERO Gerogina Trizer</v>
          </cell>
          <cell r="P94">
            <v>8</v>
          </cell>
          <cell r="R94">
            <v>7</v>
          </cell>
          <cell r="S94">
            <v>3</v>
          </cell>
          <cell r="U94">
            <v>18</v>
          </cell>
          <cell r="V94">
            <v>18</v>
          </cell>
          <cell r="Y94" t="str">
            <v>E</v>
          </cell>
        </row>
        <row r="95">
          <cell r="B95" t="str">
            <v>E022-01-0863/2016</v>
          </cell>
          <cell r="C95" t="str">
            <v>KIBANDI Anthony Kiiru</v>
          </cell>
          <cell r="P95">
            <v>6</v>
          </cell>
          <cell r="Q95">
            <v>1</v>
          </cell>
          <cell r="R95">
            <v>3</v>
          </cell>
          <cell r="U95">
            <v>10</v>
          </cell>
          <cell r="V95">
            <v>10</v>
          </cell>
          <cell r="Y95" t="str">
            <v>E</v>
          </cell>
        </row>
        <row r="96">
          <cell r="B96" t="str">
            <v>E022-01-0879/2016</v>
          </cell>
          <cell r="C96" t="str">
            <v>KAPTICH Mash Junior</v>
          </cell>
          <cell r="P96">
            <v>10</v>
          </cell>
          <cell r="R96">
            <v>9</v>
          </cell>
          <cell r="S96">
            <v>9</v>
          </cell>
          <cell r="U96">
            <v>28</v>
          </cell>
          <cell r="V96">
            <v>28</v>
          </cell>
          <cell r="Y96" t="str">
            <v>E</v>
          </cell>
        </row>
        <row r="97">
          <cell r="B97" t="str">
            <v>E022-01-09272016</v>
          </cell>
          <cell r="C97" t="str">
            <v>KIPRONO VICTOR KIRUI</v>
          </cell>
          <cell r="P97">
            <v>14</v>
          </cell>
          <cell r="Q97">
            <v>5</v>
          </cell>
          <cell r="R97">
            <v>7</v>
          </cell>
          <cell r="U97">
            <v>26</v>
          </cell>
          <cell r="V97">
            <v>26</v>
          </cell>
          <cell r="Y97" t="str">
            <v>E</v>
          </cell>
        </row>
        <row r="98">
          <cell r="B98" t="str">
            <v>E022-01-1388/2016</v>
          </cell>
          <cell r="C98" t="str">
            <v>MUCHARI FELIX MWITA</v>
          </cell>
          <cell r="G98">
            <v>0</v>
          </cell>
          <cell r="J98">
            <v>0</v>
          </cell>
          <cell r="N98">
            <v>0</v>
          </cell>
          <cell r="O98" t="str">
            <v/>
          </cell>
          <cell r="U98" t="str">
            <v/>
          </cell>
          <cell r="V98" t="str">
            <v/>
          </cell>
          <cell r="Y98" t="str">
            <v/>
          </cell>
        </row>
        <row r="99">
          <cell r="B99" t="str">
            <v>E022-01-1791/2016</v>
          </cell>
          <cell r="C99" t="str">
            <v>KAMAU NDUNGU PAUL</v>
          </cell>
          <cell r="D99">
            <v>4.5</v>
          </cell>
          <cell r="E99">
            <v>4</v>
          </cell>
          <cell r="G99">
            <v>4.25</v>
          </cell>
          <cell r="H99">
            <v>3</v>
          </cell>
          <cell r="J99">
            <v>3</v>
          </cell>
          <cell r="K99">
            <v>10</v>
          </cell>
          <cell r="L99">
            <v>11</v>
          </cell>
          <cell r="M99">
            <v>9</v>
          </cell>
          <cell r="N99">
            <v>10</v>
          </cell>
          <cell r="O99">
            <v>17.3</v>
          </cell>
          <cell r="P99">
            <v>7</v>
          </cell>
          <cell r="R99">
            <v>5</v>
          </cell>
          <cell r="S99">
            <v>4.5</v>
          </cell>
          <cell r="U99">
            <v>16.5</v>
          </cell>
          <cell r="V99">
            <v>34</v>
          </cell>
          <cell r="Y99" t="str">
            <v>E</v>
          </cell>
        </row>
        <row r="100">
          <cell r="B100" t="str">
            <v>E022-01-1805/2016</v>
          </cell>
          <cell r="C100" t="str">
            <v>HENRY YIALE SAKAYIAN</v>
          </cell>
          <cell r="G100">
            <v>0</v>
          </cell>
          <cell r="J100">
            <v>0</v>
          </cell>
          <cell r="N100">
            <v>0</v>
          </cell>
          <cell r="O100" t="str">
            <v/>
          </cell>
          <cell r="U100" t="str">
            <v/>
          </cell>
          <cell r="V100" t="str">
            <v/>
          </cell>
          <cell r="Y100" t="str">
            <v/>
          </cell>
        </row>
        <row r="101">
          <cell r="B101" t="str">
            <v>E022-01-1848/2016</v>
          </cell>
          <cell r="C101" t="str">
            <v>KANGETHE JOSEPH NJOROGE</v>
          </cell>
          <cell r="D101">
            <v>5</v>
          </cell>
          <cell r="E101">
            <v>3.5</v>
          </cell>
          <cell r="G101">
            <v>4.25</v>
          </cell>
          <cell r="H101">
            <v>3.5</v>
          </cell>
          <cell r="J101">
            <v>3.5</v>
          </cell>
          <cell r="K101">
            <v>12</v>
          </cell>
          <cell r="L101">
            <v>10</v>
          </cell>
          <cell r="M101">
            <v>11</v>
          </cell>
          <cell r="N101">
            <v>11</v>
          </cell>
          <cell r="O101">
            <v>18.8</v>
          </cell>
          <cell r="P101">
            <v>17</v>
          </cell>
          <cell r="Q101">
            <v>15</v>
          </cell>
          <cell r="R101">
            <v>11.5</v>
          </cell>
          <cell r="U101">
            <v>43.5</v>
          </cell>
          <cell r="V101">
            <v>62</v>
          </cell>
          <cell r="Y101" t="str">
            <v>B</v>
          </cell>
        </row>
        <row r="102">
          <cell r="B102" t="str">
            <v>E022-01-1884/2016</v>
          </cell>
          <cell r="C102" t="str">
            <v>MARANGA SIMON MUTHEE</v>
          </cell>
          <cell r="D102">
            <v>4.5</v>
          </cell>
          <cell r="E102">
            <v>4</v>
          </cell>
          <cell r="G102">
            <v>4.25</v>
          </cell>
          <cell r="H102">
            <v>3</v>
          </cell>
          <cell r="J102">
            <v>3</v>
          </cell>
          <cell r="K102">
            <v>11</v>
          </cell>
          <cell r="L102">
            <v>12</v>
          </cell>
          <cell r="M102">
            <v>10</v>
          </cell>
          <cell r="N102">
            <v>10.999999999999998</v>
          </cell>
          <cell r="O102">
            <v>18.3</v>
          </cell>
          <cell r="P102">
            <v>13</v>
          </cell>
          <cell r="R102">
            <v>8</v>
          </cell>
          <cell r="S102">
            <v>4</v>
          </cell>
          <cell r="U102">
            <v>25</v>
          </cell>
          <cell r="V102">
            <v>43</v>
          </cell>
          <cell r="Y102" t="str">
            <v>D</v>
          </cell>
        </row>
        <row r="103">
          <cell r="B103" t="str">
            <v>E022-01-2203/2016</v>
          </cell>
          <cell r="C103" t="str">
            <v>RENSON WACHIRA KARANJA</v>
          </cell>
          <cell r="G103">
            <v>0</v>
          </cell>
          <cell r="J103">
            <v>0</v>
          </cell>
          <cell r="N103">
            <v>0</v>
          </cell>
          <cell r="O103" t="str">
            <v/>
          </cell>
          <cell r="U103" t="str">
            <v/>
          </cell>
          <cell r="V103" t="str">
            <v/>
          </cell>
          <cell r="Y103" t="str">
            <v/>
          </cell>
        </row>
        <row r="104">
          <cell r="B104" t="str">
            <v>E022-01-2065/2016</v>
          </cell>
          <cell r="C104" t="str">
            <v>MAINA SAMUEL GATHOGO</v>
          </cell>
          <cell r="D104">
            <v>5</v>
          </cell>
          <cell r="E104">
            <v>3.5</v>
          </cell>
          <cell r="G104">
            <v>4.25</v>
          </cell>
          <cell r="H104">
            <v>4</v>
          </cell>
          <cell r="J104">
            <v>4</v>
          </cell>
          <cell r="K104">
            <v>9</v>
          </cell>
          <cell r="L104">
            <v>11</v>
          </cell>
          <cell r="M104">
            <v>10</v>
          </cell>
          <cell r="N104">
            <v>10</v>
          </cell>
          <cell r="O104">
            <v>18.3</v>
          </cell>
          <cell r="P104">
            <v>6</v>
          </cell>
          <cell r="S104">
            <v>15</v>
          </cell>
          <cell r="T104">
            <v>16</v>
          </cell>
          <cell r="U104">
            <v>37</v>
          </cell>
          <cell r="V104">
            <v>55</v>
          </cell>
          <cell r="Y104" t="str">
            <v>C</v>
          </cell>
        </row>
        <row r="105">
          <cell r="B105" t="str">
            <v>E022-01-2109/2016</v>
          </cell>
          <cell r="C105" t="str">
            <v>AMOS CHEMWENA</v>
          </cell>
          <cell r="D105">
            <v>4.8</v>
          </cell>
          <cell r="E105">
            <v>3.5</v>
          </cell>
          <cell r="G105">
            <v>4.1499999999999995</v>
          </cell>
          <cell r="H105">
            <v>3.5</v>
          </cell>
          <cell r="J105">
            <v>3.5</v>
          </cell>
          <cell r="K105">
            <v>10</v>
          </cell>
          <cell r="L105">
            <v>10</v>
          </cell>
          <cell r="M105">
            <v>11</v>
          </cell>
          <cell r="N105">
            <v>10.333333333333332</v>
          </cell>
          <cell r="O105">
            <v>18</v>
          </cell>
          <cell r="P105">
            <v>12</v>
          </cell>
          <cell r="Q105">
            <v>17</v>
          </cell>
          <cell r="R105">
            <v>13.5</v>
          </cell>
          <cell r="U105">
            <v>42.5</v>
          </cell>
          <cell r="V105">
            <v>61</v>
          </cell>
          <cell r="Y105" t="str">
            <v>B</v>
          </cell>
        </row>
        <row r="106">
          <cell r="B106" t="str">
            <v>E022-01-0813/2015</v>
          </cell>
          <cell r="C106" t="str">
            <v>KIBET OLIVER</v>
          </cell>
          <cell r="D106">
            <v>1</v>
          </cell>
          <cell r="E106">
            <v>5</v>
          </cell>
          <cell r="G106">
            <v>3</v>
          </cell>
          <cell r="H106">
            <v>2.5</v>
          </cell>
          <cell r="J106">
            <v>2.5</v>
          </cell>
          <cell r="K106">
            <v>9</v>
          </cell>
          <cell r="L106">
            <v>10</v>
          </cell>
          <cell r="M106">
            <v>10</v>
          </cell>
          <cell r="N106">
            <v>9.6666666666666661</v>
          </cell>
          <cell r="O106">
            <v>15.2</v>
          </cell>
          <cell r="P106">
            <v>1</v>
          </cell>
          <cell r="R106">
            <v>1</v>
          </cell>
          <cell r="S106">
            <v>4</v>
          </cell>
          <cell r="U106">
            <v>6</v>
          </cell>
          <cell r="V106">
            <v>21</v>
          </cell>
          <cell r="Y106" t="str">
            <v>E</v>
          </cell>
        </row>
        <row r="107">
          <cell r="B107" t="str">
            <v>E022-01-0797/2014</v>
          </cell>
          <cell r="C107" t="str">
            <v>MWANGI KEVIN KARIUKI</v>
          </cell>
          <cell r="D107">
            <v>5.5</v>
          </cell>
          <cell r="E107">
            <v>3.5</v>
          </cell>
          <cell r="G107">
            <v>4.5</v>
          </cell>
          <cell r="H107">
            <v>2</v>
          </cell>
          <cell r="J107">
            <v>2</v>
          </cell>
          <cell r="K107">
            <v>10</v>
          </cell>
          <cell r="L107">
            <v>10</v>
          </cell>
          <cell r="M107">
            <v>9</v>
          </cell>
          <cell r="N107">
            <v>9.6666666666666661</v>
          </cell>
          <cell r="O107">
            <v>16.2</v>
          </cell>
          <cell r="P107">
            <v>9</v>
          </cell>
          <cell r="R107">
            <v>1</v>
          </cell>
          <cell r="S107">
            <v>5</v>
          </cell>
          <cell r="U107">
            <v>15</v>
          </cell>
          <cell r="V107">
            <v>31</v>
          </cell>
          <cell r="Y107" t="str">
            <v>E</v>
          </cell>
        </row>
        <row r="108">
          <cell r="B108" t="str">
            <v>E028-01-1008/2016</v>
          </cell>
          <cell r="G108">
            <v>0</v>
          </cell>
          <cell r="J108">
            <v>0</v>
          </cell>
          <cell r="N108">
            <v>0</v>
          </cell>
          <cell r="O108" t="str">
            <v/>
          </cell>
          <cell r="P108">
            <v>11.5</v>
          </cell>
          <cell r="R108">
            <v>4.5</v>
          </cell>
          <cell r="S108">
            <v>7</v>
          </cell>
          <cell r="U108">
            <v>23</v>
          </cell>
          <cell r="V108">
            <v>23</v>
          </cell>
          <cell r="Y108" t="str">
            <v>E</v>
          </cell>
        </row>
        <row r="109">
          <cell r="B109" t="str">
            <v>E028-01-1020/2016</v>
          </cell>
          <cell r="G109">
            <v>0</v>
          </cell>
          <cell r="J109">
            <v>0</v>
          </cell>
          <cell r="N109">
            <v>0</v>
          </cell>
          <cell r="O109" t="str">
            <v/>
          </cell>
          <cell r="P109">
            <v>12</v>
          </cell>
          <cell r="R109">
            <v>2</v>
          </cell>
          <cell r="S109">
            <v>5.5</v>
          </cell>
          <cell r="U109">
            <v>19.5</v>
          </cell>
          <cell r="V109">
            <v>20</v>
          </cell>
          <cell r="Y109" t="str">
            <v>E</v>
          </cell>
        </row>
        <row r="110">
          <cell r="B110" t="str">
            <v>E028-01-1028/2016</v>
          </cell>
          <cell r="G110">
            <v>0</v>
          </cell>
          <cell r="J110">
            <v>0</v>
          </cell>
          <cell r="N110">
            <v>0</v>
          </cell>
          <cell r="O110" t="str">
            <v/>
          </cell>
          <cell r="P110">
            <v>15</v>
          </cell>
          <cell r="Q110">
            <v>6</v>
          </cell>
          <cell r="R110">
            <v>7</v>
          </cell>
          <cell r="S110">
            <v>6</v>
          </cell>
          <cell r="U110">
            <v>28</v>
          </cell>
          <cell r="V110">
            <v>28</v>
          </cell>
          <cell r="Y110" t="str">
            <v>E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5">
          <cell r="E135"/>
          <cell r="F135" t="str">
            <v>A</v>
          </cell>
          <cell r="G135" t="str">
            <v>B</v>
          </cell>
          <cell r="H135" t="str">
            <v>C</v>
          </cell>
          <cell r="I135" t="str">
            <v>D</v>
          </cell>
          <cell r="J135" t="str">
            <v>E</v>
          </cell>
        </row>
        <row r="136">
          <cell r="D136" t="str">
            <v>I.E.</v>
          </cell>
          <cell r="E136"/>
          <cell r="F136">
            <v>20</v>
          </cell>
          <cell r="G136">
            <v>27</v>
          </cell>
          <cell r="H136">
            <v>33</v>
          </cell>
          <cell r="I136">
            <v>19</v>
          </cell>
          <cell r="J136">
            <v>2</v>
          </cell>
        </row>
        <row r="137">
          <cell r="D137" t="str">
            <v xml:space="preserve">E.E. </v>
          </cell>
          <cell r="E137"/>
          <cell r="F137"/>
          <cell r="G137"/>
          <cell r="H137"/>
          <cell r="I137"/>
          <cell r="J137"/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7">
          <cell r="E137"/>
          <cell r="F137" t="str">
            <v>A</v>
          </cell>
          <cell r="G137" t="str">
            <v>B</v>
          </cell>
          <cell r="H137" t="str">
            <v>C</v>
          </cell>
          <cell r="I137" t="str">
            <v>D</v>
          </cell>
          <cell r="J137" t="str">
            <v>E</v>
          </cell>
        </row>
        <row r="138">
          <cell r="D138" t="str">
            <v>I.E.</v>
          </cell>
          <cell r="E138"/>
          <cell r="F138">
            <v>31</v>
          </cell>
          <cell r="G138">
            <v>45</v>
          </cell>
          <cell r="H138">
            <v>21</v>
          </cell>
          <cell r="I138">
            <v>5</v>
          </cell>
          <cell r="J138">
            <v>0</v>
          </cell>
        </row>
        <row r="139">
          <cell r="D139" t="str">
            <v xml:space="preserve">E.E. </v>
          </cell>
          <cell r="E139"/>
          <cell r="F139"/>
          <cell r="G139"/>
          <cell r="H139"/>
          <cell r="I139"/>
          <cell r="J139"/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5">
          <cell r="E135"/>
          <cell r="F135" t="str">
            <v>A</v>
          </cell>
          <cell r="G135" t="str">
            <v>B</v>
          </cell>
          <cell r="H135" t="str">
            <v>C</v>
          </cell>
          <cell r="I135" t="str">
            <v>D</v>
          </cell>
          <cell r="J135" t="str">
            <v>E</v>
          </cell>
        </row>
        <row r="136">
          <cell r="D136" t="str">
            <v>I.E.</v>
          </cell>
          <cell r="E136"/>
          <cell r="F136">
            <v>27</v>
          </cell>
          <cell r="G136">
            <v>24</v>
          </cell>
          <cell r="H136">
            <v>28</v>
          </cell>
          <cell r="I136">
            <v>20</v>
          </cell>
          <cell r="J136">
            <v>1</v>
          </cell>
        </row>
        <row r="137">
          <cell r="D137" t="str">
            <v xml:space="preserve">E.E. </v>
          </cell>
          <cell r="E137"/>
          <cell r="F137"/>
          <cell r="G137"/>
          <cell r="H137"/>
          <cell r="I137"/>
          <cell r="J137"/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6">
          <cell r="E136"/>
          <cell r="F136" t="str">
            <v>A</v>
          </cell>
          <cell r="G136" t="str">
            <v>B</v>
          </cell>
          <cell r="H136" t="str">
            <v>C</v>
          </cell>
          <cell r="I136" t="str">
            <v>D</v>
          </cell>
          <cell r="J136" t="str">
            <v>E</v>
          </cell>
        </row>
        <row r="137">
          <cell r="D137" t="str">
            <v>I.E.</v>
          </cell>
          <cell r="E137"/>
          <cell r="F137">
            <v>28</v>
          </cell>
          <cell r="G137">
            <v>34</v>
          </cell>
          <cell r="H137">
            <v>32</v>
          </cell>
          <cell r="I137">
            <v>7</v>
          </cell>
          <cell r="J137">
            <v>0</v>
          </cell>
        </row>
        <row r="138">
          <cell r="D138" t="str">
            <v xml:space="preserve">E.E. </v>
          </cell>
          <cell r="E138"/>
          <cell r="F138"/>
          <cell r="G138"/>
          <cell r="H138"/>
          <cell r="I138"/>
          <cell r="J138"/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6">
          <cell r="E136"/>
          <cell r="F136" t="str">
            <v>A</v>
          </cell>
          <cell r="G136" t="str">
            <v>B</v>
          </cell>
          <cell r="H136" t="str">
            <v>C</v>
          </cell>
          <cell r="I136" t="str">
            <v>D</v>
          </cell>
          <cell r="J136" t="str">
            <v>E</v>
          </cell>
        </row>
        <row r="137">
          <cell r="D137" t="str">
            <v>I.E.</v>
          </cell>
          <cell r="E137"/>
          <cell r="F137">
            <v>28</v>
          </cell>
          <cell r="G137">
            <v>34</v>
          </cell>
          <cell r="H137">
            <v>32</v>
          </cell>
          <cell r="I137">
            <v>7</v>
          </cell>
          <cell r="J137">
            <v>0</v>
          </cell>
        </row>
        <row r="138">
          <cell r="D138" t="str">
            <v xml:space="preserve">E.E. </v>
          </cell>
          <cell r="E138"/>
          <cell r="F138"/>
          <cell r="G138"/>
          <cell r="H138"/>
          <cell r="I138"/>
          <cell r="J138"/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4">
          <cell r="E134"/>
          <cell r="F134" t="str">
            <v>A</v>
          </cell>
          <cell r="G134" t="str">
            <v>B</v>
          </cell>
          <cell r="H134" t="str">
            <v>C</v>
          </cell>
          <cell r="I134" t="str">
            <v>D</v>
          </cell>
          <cell r="J134" t="str">
            <v>E</v>
          </cell>
          <cell r="K134"/>
        </row>
        <row r="135">
          <cell r="D135" t="str">
            <v>I.E.</v>
          </cell>
          <cell r="E135"/>
          <cell r="F135">
            <v>21</v>
          </cell>
          <cell r="G135">
            <v>33</v>
          </cell>
          <cell r="H135">
            <v>30</v>
          </cell>
          <cell r="I135">
            <v>16</v>
          </cell>
          <cell r="J135">
            <v>0</v>
          </cell>
          <cell r="K135"/>
        </row>
        <row r="136">
          <cell r="D136" t="str">
            <v xml:space="preserve">E.E. </v>
          </cell>
          <cell r="E136"/>
          <cell r="F136"/>
          <cell r="G136"/>
          <cell r="H136"/>
          <cell r="I136"/>
          <cell r="J136"/>
          <cell r="K136"/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 2.2-Oct 2022-Jan 2023 Sem."/>
      <sheetName val="SYS"/>
    </sheetNames>
    <sheetDataSet>
      <sheetData sheetId="0">
        <row r="136">
          <cell r="E136"/>
          <cell r="F136" t="str">
            <v>A</v>
          </cell>
          <cell r="G136" t="str">
            <v>B</v>
          </cell>
          <cell r="H136" t="str">
            <v>C</v>
          </cell>
          <cell r="I136" t="str">
            <v>D</v>
          </cell>
          <cell r="J136" t="str">
            <v>D</v>
          </cell>
          <cell r="K136" t="str">
            <v>E</v>
          </cell>
        </row>
        <row r="137">
          <cell r="D137" t="str">
            <v>I.E.</v>
          </cell>
          <cell r="E137"/>
          <cell r="F137">
            <v>17</v>
          </cell>
          <cell r="G137">
            <v>29</v>
          </cell>
          <cell r="H137">
            <v>26</v>
          </cell>
          <cell r="I137">
            <v>21</v>
          </cell>
          <cell r="J137">
            <v>21</v>
          </cell>
          <cell r="K137">
            <v>8</v>
          </cell>
        </row>
        <row r="138">
          <cell r="D138" t="str">
            <v xml:space="preserve">E.E. </v>
          </cell>
          <cell r="E138"/>
          <cell r="F138"/>
          <cell r="G138"/>
          <cell r="H138"/>
          <cell r="I138"/>
          <cell r="J138"/>
          <cell r="K138"/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2">
          <cell r="C12" t="str">
            <v>E034-01-1142/2019</v>
          </cell>
          <cell r="D12" t="str">
            <v>-</v>
          </cell>
          <cell r="E12" t="str">
            <v>-</v>
          </cell>
          <cell r="F12" t="e">
            <v>#VALUE!</v>
          </cell>
          <cell r="G12" t="e">
            <v>#VALUE!</v>
          </cell>
          <cell r="H12" t="e">
            <v>#VALUE!</v>
          </cell>
        </row>
        <row r="13">
          <cell r="C13" t="str">
            <v>E022-01-1035/2020</v>
          </cell>
          <cell r="D13">
            <v>95.92</v>
          </cell>
          <cell r="E13">
            <v>86</v>
          </cell>
          <cell r="F13">
            <v>88</v>
          </cell>
          <cell r="G13">
            <v>67</v>
          </cell>
          <cell r="H13">
            <v>84.23</v>
          </cell>
        </row>
        <row r="14">
          <cell r="C14" t="str">
            <v>E022-01-1027/2020</v>
          </cell>
          <cell r="D14">
            <v>95.92</v>
          </cell>
          <cell r="E14">
            <v>86</v>
          </cell>
          <cell r="F14">
            <v>90</v>
          </cell>
          <cell r="G14">
            <v>65</v>
          </cell>
          <cell r="H14">
            <v>84.23</v>
          </cell>
        </row>
        <row r="15">
          <cell r="C15" t="str">
            <v>E022-01-2113/2020</v>
          </cell>
          <cell r="D15">
            <v>92.86</v>
          </cell>
          <cell r="E15">
            <v>87</v>
          </cell>
          <cell r="F15">
            <v>85</v>
          </cell>
          <cell r="G15">
            <v>74</v>
          </cell>
          <cell r="H15">
            <v>84.715000000000003</v>
          </cell>
        </row>
        <row r="16">
          <cell r="C16">
            <v>0</v>
          </cell>
          <cell r="D16" t="str">
            <v>-</v>
          </cell>
          <cell r="E16" t="str">
            <v>-</v>
          </cell>
          <cell r="F16" t="e">
            <v>#VALUE!</v>
          </cell>
          <cell r="G16" t="e">
            <v>#VALUE!</v>
          </cell>
          <cell r="H16" t="e">
            <v>#VALUE!</v>
          </cell>
        </row>
        <row r="17">
          <cell r="C17" t="str">
            <v>E022-01-1089/2020</v>
          </cell>
          <cell r="D17">
            <v>94.9</v>
          </cell>
          <cell r="E17">
            <v>86</v>
          </cell>
          <cell r="F17">
            <v>88</v>
          </cell>
          <cell r="G17">
            <v>62</v>
          </cell>
          <cell r="H17">
            <v>82.724999999999994</v>
          </cell>
        </row>
        <row r="18">
          <cell r="C18" t="str">
            <v>E022-01-1043/2020</v>
          </cell>
          <cell r="D18">
            <v>91.84</v>
          </cell>
          <cell r="E18">
            <v>85</v>
          </cell>
          <cell r="F18">
            <v>90</v>
          </cell>
          <cell r="G18">
            <v>73</v>
          </cell>
          <cell r="H18">
            <v>84.960000000000008</v>
          </cell>
        </row>
        <row r="19">
          <cell r="C19" t="str">
            <v>E022-01-1047/2020</v>
          </cell>
          <cell r="D19">
            <v>82.65</v>
          </cell>
          <cell r="E19" t="str">
            <v>-</v>
          </cell>
          <cell r="F19">
            <v>91</v>
          </cell>
          <cell r="G19">
            <v>64</v>
          </cell>
          <cell r="H19">
            <v>59.412500000000001</v>
          </cell>
        </row>
        <row r="20">
          <cell r="C20" t="str">
            <v>E022-01-1072/2020</v>
          </cell>
          <cell r="D20">
            <v>89.8</v>
          </cell>
          <cell r="E20">
            <v>76</v>
          </cell>
          <cell r="F20">
            <v>93</v>
          </cell>
          <cell r="G20">
            <v>67</v>
          </cell>
          <cell r="H20">
            <v>81.45</v>
          </cell>
        </row>
        <row r="21">
          <cell r="C21">
            <v>0</v>
          </cell>
          <cell r="D21" t="str">
            <v>-</v>
          </cell>
          <cell r="E21" t="str">
            <v>-</v>
          </cell>
          <cell r="F21" t="e">
            <v>#VALUE!</v>
          </cell>
          <cell r="G21" t="e">
            <v>#VALUE!</v>
          </cell>
          <cell r="H21" t="e">
            <v>#VALUE!</v>
          </cell>
        </row>
        <row r="22">
          <cell r="C22" t="str">
            <v>E022-01-1070/2020</v>
          </cell>
          <cell r="D22">
            <v>89.8</v>
          </cell>
          <cell r="E22">
            <v>8.6</v>
          </cell>
          <cell r="F22">
            <v>84</v>
          </cell>
          <cell r="G22">
            <v>63</v>
          </cell>
          <cell r="H22">
            <v>61.349999999999994</v>
          </cell>
        </row>
        <row r="23">
          <cell r="C23" t="str">
            <v>E022-01-1049/2020</v>
          </cell>
          <cell r="D23" t="str">
            <v>-</v>
          </cell>
          <cell r="E23" t="str">
            <v>-</v>
          </cell>
          <cell r="F23" t="e">
            <v>#VALUE!</v>
          </cell>
          <cell r="G23" t="e">
            <v>#VALUE!</v>
          </cell>
          <cell r="H23" t="e">
            <v>#VALUE!</v>
          </cell>
        </row>
        <row r="24">
          <cell r="C24" t="str">
            <v>E022-01-1065/2020</v>
          </cell>
          <cell r="D24">
            <v>94.9</v>
          </cell>
          <cell r="E24">
            <v>87</v>
          </cell>
          <cell r="F24">
            <v>88</v>
          </cell>
          <cell r="G24">
            <v>66</v>
          </cell>
          <cell r="H24">
            <v>83.974999999999994</v>
          </cell>
        </row>
        <row r="25">
          <cell r="C25" t="str">
            <v>E022-01-1058/2020</v>
          </cell>
          <cell r="D25">
            <v>78.569999999999993</v>
          </cell>
          <cell r="E25">
            <v>89</v>
          </cell>
          <cell r="F25">
            <v>84</v>
          </cell>
          <cell r="G25">
            <v>70</v>
          </cell>
          <cell r="H25">
            <v>80.392499999999998</v>
          </cell>
        </row>
        <row r="26">
          <cell r="C26" t="str">
            <v>E022-01-1053/2020</v>
          </cell>
          <cell r="D26" t="str">
            <v>-</v>
          </cell>
          <cell r="E26" t="str">
            <v>-</v>
          </cell>
          <cell r="F26" t="e">
            <v>#VALUE!</v>
          </cell>
          <cell r="G26" t="e">
            <v>#VALUE!</v>
          </cell>
          <cell r="H26" t="e">
            <v>#VALUE!</v>
          </cell>
        </row>
        <row r="27">
          <cell r="C27" t="str">
            <v>E022-01-1163/2020</v>
          </cell>
          <cell r="D27" t="str">
            <v>-</v>
          </cell>
          <cell r="E27">
            <v>89</v>
          </cell>
          <cell r="F27">
            <v>88</v>
          </cell>
          <cell r="G27">
            <v>68</v>
          </cell>
          <cell r="H27">
            <v>61.25</v>
          </cell>
        </row>
        <row r="28">
          <cell r="C28" t="str">
            <v>E022-01-1017/2020</v>
          </cell>
          <cell r="D28">
            <v>93.88</v>
          </cell>
          <cell r="E28">
            <v>87</v>
          </cell>
          <cell r="F28">
            <v>94</v>
          </cell>
          <cell r="G28">
            <v>63</v>
          </cell>
          <cell r="H28">
            <v>84.47</v>
          </cell>
        </row>
        <row r="29">
          <cell r="C29" t="str">
            <v>E022-01-1048/2020</v>
          </cell>
          <cell r="D29">
            <v>96.94</v>
          </cell>
          <cell r="E29">
            <v>75</v>
          </cell>
          <cell r="F29">
            <v>93</v>
          </cell>
          <cell r="G29">
            <v>67</v>
          </cell>
          <cell r="H29">
            <v>82.984999999999999</v>
          </cell>
        </row>
        <row r="30">
          <cell r="C30" t="str">
            <v>E022-01-1021/2020</v>
          </cell>
          <cell r="D30">
            <v>92.86</v>
          </cell>
          <cell r="E30">
            <v>74</v>
          </cell>
          <cell r="F30">
            <v>93</v>
          </cell>
          <cell r="G30">
            <v>74</v>
          </cell>
          <cell r="H30">
            <v>83.465000000000003</v>
          </cell>
        </row>
        <row r="31">
          <cell r="C31" t="str">
            <v>E022-01-1081/2020</v>
          </cell>
          <cell r="D31">
            <v>77.55</v>
          </cell>
          <cell r="E31">
            <v>80</v>
          </cell>
          <cell r="F31">
            <v>83</v>
          </cell>
          <cell r="G31">
            <v>70</v>
          </cell>
          <cell r="H31">
            <v>77.637500000000003</v>
          </cell>
        </row>
        <row r="32">
          <cell r="C32" t="str">
            <v>E022-01-1030/2020</v>
          </cell>
          <cell r="D32">
            <v>66.33</v>
          </cell>
          <cell r="E32">
            <v>67</v>
          </cell>
          <cell r="F32">
            <v>90</v>
          </cell>
          <cell r="G32">
            <v>64</v>
          </cell>
          <cell r="H32">
            <v>71.832499999999996</v>
          </cell>
        </row>
        <row r="33">
          <cell r="C33" t="str">
            <v>E022-01-1015/2020</v>
          </cell>
          <cell r="D33">
            <v>88.78</v>
          </cell>
          <cell r="E33">
            <v>71</v>
          </cell>
          <cell r="F33">
            <v>73</v>
          </cell>
          <cell r="G33">
            <v>0</v>
          </cell>
          <cell r="H33">
            <v>58.195</v>
          </cell>
        </row>
        <row r="34">
          <cell r="C34" t="str">
            <v>E022-01-1026/2020</v>
          </cell>
          <cell r="D34">
            <v>57.14</v>
          </cell>
          <cell r="E34">
            <v>41</v>
          </cell>
          <cell r="F34">
            <v>58</v>
          </cell>
          <cell r="G34">
            <v>63</v>
          </cell>
          <cell r="H34">
            <v>54.784999999999997</v>
          </cell>
        </row>
        <row r="35">
          <cell r="C35" t="str">
            <v>E022-01-1075/2020</v>
          </cell>
          <cell r="D35">
            <v>94.9</v>
          </cell>
          <cell r="E35">
            <v>50</v>
          </cell>
          <cell r="F35">
            <v>77</v>
          </cell>
          <cell r="G35">
            <v>59</v>
          </cell>
          <cell r="H35">
            <v>70.224999999999994</v>
          </cell>
        </row>
        <row r="36">
          <cell r="C36" t="str">
            <v>E022-01-1032/2020</v>
          </cell>
          <cell r="D36">
            <v>80.61</v>
          </cell>
          <cell r="E36">
            <v>77</v>
          </cell>
          <cell r="F36">
            <v>78</v>
          </cell>
          <cell r="G36">
            <v>56</v>
          </cell>
          <cell r="H36">
            <v>72.902500000000003</v>
          </cell>
        </row>
        <row r="37">
          <cell r="C37" t="str">
            <v>E022-01-1087/2020</v>
          </cell>
          <cell r="D37">
            <v>94.9</v>
          </cell>
          <cell r="E37">
            <v>86</v>
          </cell>
          <cell r="F37">
            <v>90</v>
          </cell>
          <cell r="G37">
            <v>70</v>
          </cell>
          <cell r="H37">
            <v>85.224999999999994</v>
          </cell>
        </row>
        <row r="38">
          <cell r="C38" t="str">
            <v>E022-01-1077/2020</v>
          </cell>
          <cell r="D38">
            <v>100</v>
          </cell>
          <cell r="E38">
            <v>82</v>
          </cell>
          <cell r="F38">
            <v>91</v>
          </cell>
          <cell r="G38">
            <v>67</v>
          </cell>
          <cell r="H38">
            <v>85</v>
          </cell>
        </row>
        <row r="39">
          <cell r="C39" t="str">
            <v>E022-01-1067/2020</v>
          </cell>
          <cell r="D39">
            <v>88.78</v>
          </cell>
          <cell r="E39">
            <v>77</v>
          </cell>
          <cell r="F39">
            <v>86</v>
          </cell>
          <cell r="G39">
            <v>68</v>
          </cell>
          <cell r="H39">
            <v>79.944999999999993</v>
          </cell>
        </row>
        <row r="40">
          <cell r="C40" t="str">
            <v>E022-01-1029/2020</v>
          </cell>
          <cell r="D40">
            <v>80.61</v>
          </cell>
          <cell r="E40">
            <v>85</v>
          </cell>
          <cell r="F40">
            <v>92</v>
          </cell>
          <cell r="G40">
            <v>64</v>
          </cell>
          <cell r="H40">
            <v>80.402500000000003</v>
          </cell>
        </row>
        <row r="41">
          <cell r="C41" t="str">
            <v>E022-01-1022/2020</v>
          </cell>
          <cell r="D41">
            <v>86.73</v>
          </cell>
          <cell r="E41">
            <v>86</v>
          </cell>
          <cell r="F41">
            <v>84</v>
          </cell>
          <cell r="G41">
            <v>73</v>
          </cell>
          <cell r="H41">
            <v>82.432500000000005</v>
          </cell>
        </row>
        <row r="42">
          <cell r="C42" t="str">
            <v>E022-01-1066/2020</v>
          </cell>
          <cell r="D42">
            <v>86.73</v>
          </cell>
          <cell r="E42">
            <v>56</v>
          </cell>
          <cell r="F42">
            <v>87</v>
          </cell>
          <cell r="G42">
            <v>68</v>
          </cell>
          <cell r="H42">
            <v>74.432500000000005</v>
          </cell>
        </row>
        <row r="43">
          <cell r="C43" t="str">
            <v>E022-01-1090/2020</v>
          </cell>
          <cell r="D43">
            <v>96.94</v>
          </cell>
          <cell r="E43">
            <v>89</v>
          </cell>
          <cell r="F43">
            <v>89</v>
          </cell>
          <cell r="G43">
            <v>68</v>
          </cell>
          <cell r="H43">
            <v>85.734999999999999</v>
          </cell>
        </row>
        <row r="44">
          <cell r="C44" t="str">
            <v>E022-01-2333/2020</v>
          </cell>
          <cell r="D44" t="str">
            <v>-</v>
          </cell>
          <cell r="E44" t="str">
            <v>-</v>
          </cell>
          <cell r="F44">
            <v>0</v>
          </cell>
          <cell r="G44">
            <v>0</v>
          </cell>
          <cell r="H44">
            <v>0</v>
          </cell>
        </row>
        <row r="45">
          <cell r="C45" t="str">
            <v>E022-01-1037/2020</v>
          </cell>
          <cell r="D45" t="str">
            <v>-</v>
          </cell>
          <cell r="E45" t="str">
            <v>-</v>
          </cell>
          <cell r="F45">
            <v>0</v>
          </cell>
          <cell r="G45">
            <v>0</v>
          </cell>
          <cell r="H45">
            <v>0</v>
          </cell>
        </row>
        <row r="46">
          <cell r="C46" t="str">
            <v>E022-01-1594/2020</v>
          </cell>
          <cell r="D46">
            <v>87.76</v>
          </cell>
          <cell r="E46">
            <v>89</v>
          </cell>
          <cell r="F46">
            <v>77</v>
          </cell>
          <cell r="G46">
            <v>63</v>
          </cell>
          <cell r="H46">
            <v>79.19</v>
          </cell>
        </row>
        <row r="47">
          <cell r="C47" t="str">
            <v>E022-01-1024/2020</v>
          </cell>
          <cell r="D47">
            <v>94.9</v>
          </cell>
          <cell r="E47">
            <v>85</v>
          </cell>
          <cell r="F47">
            <v>92</v>
          </cell>
          <cell r="G47">
            <v>66</v>
          </cell>
          <cell r="H47">
            <v>84.474999999999994</v>
          </cell>
        </row>
        <row r="48">
          <cell r="C48" t="str">
            <v>E022-01-1014/2020</v>
          </cell>
          <cell r="D48">
            <v>89.8</v>
          </cell>
          <cell r="E48">
            <v>86</v>
          </cell>
          <cell r="F48">
            <v>80</v>
          </cell>
          <cell r="G48">
            <v>60</v>
          </cell>
          <cell r="H48">
            <v>78.95</v>
          </cell>
        </row>
        <row r="49">
          <cell r="C49" t="str">
            <v>E022-01-1088/2020</v>
          </cell>
          <cell r="D49" t="str">
            <v>-</v>
          </cell>
          <cell r="E49" t="str">
            <v>-</v>
          </cell>
          <cell r="F49">
            <v>0</v>
          </cell>
          <cell r="G49">
            <v>0</v>
          </cell>
          <cell r="H49">
            <v>0</v>
          </cell>
        </row>
        <row r="50">
          <cell r="C50" t="str">
            <v>E022-01-0710/2017</v>
          </cell>
          <cell r="D50">
            <v>75.510000000000005</v>
          </cell>
          <cell r="E50">
            <v>80</v>
          </cell>
          <cell r="F50">
            <v>82</v>
          </cell>
          <cell r="G50">
            <v>78</v>
          </cell>
          <cell r="H50">
            <v>78.877499999999998</v>
          </cell>
        </row>
        <row r="51">
          <cell r="C51" t="str">
            <v>E022-01-0935/2020</v>
          </cell>
          <cell r="D51">
            <v>92.86</v>
          </cell>
          <cell r="E51">
            <v>86</v>
          </cell>
          <cell r="F51">
            <v>91</v>
          </cell>
          <cell r="G51">
            <v>72</v>
          </cell>
          <cell r="H51">
            <v>85.465000000000003</v>
          </cell>
        </row>
        <row r="52">
          <cell r="C52" t="str">
            <v>e022-01-1031/2020</v>
          </cell>
          <cell r="D52">
            <v>95.92</v>
          </cell>
          <cell r="E52">
            <v>14</v>
          </cell>
          <cell r="F52">
            <v>85</v>
          </cell>
          <cell r="G52">
            <v>68</v>
          </cell>
          <cell r="H52">
            <v>65.73</v>
          </cell>
        </row>
        <row r="53">
          <cell r="C53" t="str">
            <v>E022-01-0798/2019</v>
          </cell>
          <cell r="D53">
            <v>66.33</v>
          </cell>
          <cell r="E53">
            <v>70</v>
          </cell>
          <cell r="F53">
            <v>89</v>
          </cell>
          <cell r="G53">
            <v>66</v>
          </cell>
          <cell r="H53">
            <v>72.832499999999996</v>
          </cell>
        </row>
        <row r="54">
          <cell r="C54" t="str">
            <v>E022-01-1038/2020</v>
          </cell>
          <cell r="D54">
            <v>88.78</v>
          </cell>
          <cell r="E54">
            <v>91</v>
          </cell>
          <cell r="F54">
            <v>84</v>
          </cell>
          <cell r="G54">
            <v>65</v>
          </cell>
          <cell r="H54">
            <v>82.194999999999993</v>
          </cell>
        </row>
        <row r="55">
          <cell r="C55" t="str">
            <v>E022-01-1071/2020</v>
          </cell>
          <cell r="D55">
            <v>91.84</v>
          </cell>
          <cell r="E55">
            <v>85</v>
          </cell>
          <cell r="F55">
            <v>83</v>
          </cell>
          <cell r="G55">
            <v>70</v>
          </cell>
          <cell r="H55">
            <v>82.460000000000008</v>
          </cell>
        </row>
        <row r="56">
          <cell r="C56" t="str">
            <v>E022-01-2108/2020</v>
          </cell>
          <cell r="D56">
            <v>88.78</v>
          </cell>
          <cell r="E56">
            <v>73</v>
          </cell>
          <cell r="F56">
            <v>89</v>
          </cell>
          <cell r="G56">
            <v>66</v>
          </cell>
          <cell r="H56">
            <v>79.194999999999993</v>
          </cell>
        </row>
        <row r="57">
          <cell r="C57" t="str">
            <v>E022-01-1057/2020</v>
          </cell>
          <cell r="D57">
            <v>94.9</v>
          </cell>
          <cell r="E57">
            <v>85</v>
          </cell>
          <cell r="F57">
            <v>83</v>
          </cell>
          <cell r="G57">
            <v>63</v>
          </cell>
          <cell r="H57">
            <v>81.474999999999994</v>
          </cell>
        </row>
        <row r="58">
          <cell r="C58" t="str">
            <v>E022-01-1078/2020</v>
          </cell>
          <cell r="D58">
            <v>58.16</v>
          </cell>
          <cell r="E58">
            <v>66</v>
          </cell>
          <cell r="F58">
            <v>77</v>
          </cell>
          <cell r="G58">
            <v>62</v>
          </cell>
          <cell r="H58">
            <v>65.789999999999992</v>
          </cell>
        </row>
        <row r="59">
          <cell r="C59" t="str">
            <v>E022-01-2420/2020</v>
          </cell>
          <cell r="D59" t="str">
            <v>-</v>
          </cell>
          <cell r="E59" t="str">
            <v>-</v>
          </cell>
          <cell r="F59">
            <v>0</v>
          </cell>
          <cell r="G59">
            <v>0</v>
          </cell>
          <cell r="H59">
            <v>0</v>
          </cell>
        </row>
        <row r="60">
          <cell r="C60" t="str">
            <v>E022-01-1074/2020</v>
          </cell>
          <cell r="D60">
            <v>91.84</v>
          </cell>
          <cell r="E60">
            <v>70</v>
          </cell>
          <cell r="F60">
            <v>71</v>
          </cell>
          <cell r="G60">
            <v>73</v>
          </cell>
          <cell r="H60">
            <v>76.460000000000008</v>
          </cell>
        </row>
        <row r="61">
          <cell r="C61" t="str">
            <v>E022-01-1062/2020</v>
          </cell>
          <cell r="D61">
            <v>95.92</v>
          </cell>
          <cell r="E61">
            <v>85</v>
          </cell>
          <cell r="F61">
            <v>88</v>
          </cell>
          <cell r="G61">
            <v>79</v>
          </cell>
          <cell r="H61">
            <v>86.98</v>
          </cell>
        </row>
        <row r="62">
          <cell r="C62" t="str">
            <v>E022-01-1097/2018</v>
          </cell>
          <cell r="D62" t="str">
            <v>-</v>
          </cell>
          <cell r="E62" t="str">
            <v>-</v>
          </cell>
          <cell r="F62">
            <v>0</v>
          </cell>
          <cell r="G62">
            <v>0</v>
          </cell>
          <cell r="H62">
            <v>0</v>
          </cell>
        </row>
        <row r="63">
          <cell r="C63" t="str">
            <v>E022-01-1039/2020</v>
          </cell>
          <cell r="D63" t="str">
            <v>-</v>
          </cell>
          <cell r="E63" t="str">
            <v>-</v>
          </cell>
          <cell r="F63">
            <v>0</v>
          </cell>
          <cell r="G63">
            <v>0</v>
          </cell>
          <cell r="H63">
            <v>0</v>
          </cell>
        </row>
        <row r="64">
          <cell r="C64" t="str">
            <v>E022-01-2347/2020</v>
          </cell>
          <cell r="D64">
            <v>89.8</v>
          </cell>
          <cell r="E64">
            <v>89</v>
          </cell>
          <cell r="F64">
            <v>86</v>
          </cell>
          <cell r="G64">
            <v>71</v>
          </cell>
          <cell r="H64">
            <v>83.95</v>
          </cell>
        </row>
        <row r="65">
          <cell r="C65" t="str">
            <v>E022-001-2069/2018</v>
          </cell>
          <cell r="D65">
            <v>64.290000000000006</v>
          </cell>
          <cell r="E65">
            <v>63</v>
          </cell>
          <cell r="F65">
            <v>89</v>
          </cell>
          <cell r="G65">
            <v>74</v>
          </cell>
          <cell r="H65">
            <v>72.572500000000005</v>
          </cell>
        </row>
        <row r="66">
          <cell r="C66" t="str">
            <v>E022-01-1045/2020</v>
          </cell>
          <cell r="D66">
            <v>97.96</v>
          </cell>
          <cell r="E66">
            <v>90</v>
          </cell>
          <cell r="F66">
            <v>0</v>
          </cell>
          <cell r="G66">
            <v>55</v>
          </cell>
          <cell r="H66">
            <v>60.739999999999995</v>
          </cell>
        </row>
        <row r="67">
          <cell r="C67" t="str">
            <v>E022-01-0866/2019</v>
          </cell>
          <cell r="D67">
            <v>70.41</v>
          </cell>
          <cell r="E67">
            <v>72</v>
          </cell>
          <cell r="F67">
            <v>84</v>
          </cell>
          <cell r="G67">
            <v>58</v>
          </cell>
          <cell r="H67">
            <v>71.102499999999992</v>
          </cell>
        </row>
        <row r="68">
          <cell r="C68" t="str">
            <v>E022-01-1080/2020</v>
          </cell>
          <cell r="D68">
            <v>92.86</v>
          </cell>
          <cell r="E68">
            <v>90</v>
          </cell>
          <cell r="F68">
            <v>88</v>
          </cell>
          <cell r="G68">
            <v>71</v>
          </cell>
          <cell r="H68">
            <v>85.465000000000003</v>
          </cell>
        </row>
        <row r="69">
          <cell r="C69" t="str">
            <v>E022-01-1028/2020</v>
          </cell>
          <cell r="D69">
            <v>95.92</v>
          </cell>
          <cell r="E69">
            <v>82</v>
          </cell>
          <cell r="F69">
            <v>92</v>
          </cell>
          <cell r="G69">
            <v>70</v>
          </cell>
          <cell r="H69">
            <v>84.98</v>
          </cell>
        </row>
        <row r="70">
          <cell r="C70" t="str">
            <v>E022-01-1012/2020</v>
          </cell>
          <cell r="D70" t="str">
            <v>-</v>
          </cell>
          <cell r="E70" t="str">
            <v>-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E023-01-0845/2019</v>
          </cell>
          <cell r="D71" t="str">
            <v>-</v>
          </cell>
          <cell r="E71" t="str">
            <v>-</v>
          </cell>
          <cell r="F71">
            <v>56</v>
          </cell>
          <cell r="G71">
            <v>45</v>
          </cell>
          <cell r="H71">
            <v>25.25</v>
          </cell>
        </row>
        <row r="72">
          <cell r="C72" t="str">
            <v>E022-01-1051/2020</v>
          </cell>
          <cell r="D72" t="str">
            <v>-</v>
          </cell>
          <cell r="E72" t="str">
            <v>-</v>
          </cell>
          <cell r="F72">
            <v>0</v>
          </cell>
          <cell r="G72">
            <v>0</v>
          </cell>
          <cell r="H72">
            <v>0</v>
          </cell>
        </row>
        <row r="73">
          <cell r="C73" t="str">
            <v>E022-01-1056/2020</v>
          </cell>
          <cell r="D73">
            <v>89.8</v>
          </cell>
          <cell r="E73">
            <v>75</v>
          </cell>
          <cell r="F73">
            <v>85</v>
          </cell>
          <cell r="G73">
            <v>71</v>
          </cell>
          <cell r="H73">
            <v>80.2</v>
          </cell>
        </row>
        <row r="74">
          <cell r="C74" t="str">
            <v>E022-01-1036/2020</v>
          </cell>
          <cell r="D74" t="str">
            <v>-</v>
          </cell>
          <cell r="E74" t="str">
            <v>-</v>
          </cell>
          <cell r="F74">
            <v>0</v>
          </cell>
          <cell r="G74">
            <v>0</v>
          </cell>
          <cell r="H74">
            <v>0</v>
          </cell>
        </row>
        <row r="75">
          <cell r="C75" t="str">
            <v>E022-01-1016/2020</v>
          </cell>
          <cell r="D75">
            <v>90.82</v>
          </cell>
          <cell r="E75">
            <v>87</v>
          </cell>
          <cell r="F75">
            <v>95</v>
          </cell>
          <cell r="G75">
            <v>64</v>
          </cell>
          <cell r="H75">
            <v>84.204999999999998</v>
          </cell>
        </row>
        <row r="76">
          <cell r="C76" t="str">
            <v>E022-01-1041/2020</v>
          </cell>
          <cell r="D76">
            <v>91.84</v>
          </cell>
          <cell r="E76">
            <v>67</v>
          </cell>
          <cell r="F76">
            <v>0</v>
          </cell>
          <cell r="G76">
            <v>54</v>
          </cell>
          <cell r="H76">
            <v>53.21</v>
          </cell>
        </row>
        <row r="77">
          <cell r="C77" t="str">
            <v>E022-01-2385/2019</v>
          </cell>
          <cell r="D77">
            <v>90.82</v>
          </cell>
          <cell r="E77">
            <v>74</v>
          </cell>
          <cell r="F77">
            <v>90</v>
          </cell>
          <cell r="G77">
            <v>63</v>
          </cell>
          <cell r="H77">
            <v>79.454999999999998</v>
          </cell>
        </row>
        <row r="78">
          <cell r="C78" t="str">
            <v>e022-01-2454/2020</v>
          </cell>
          <cell r="D78">
            <v>82.65</v>
          </cell>
          <cell r="E78">
            <v>72</v>
          </cell>
          <cell r="F78">
            <v>85</v>
          </cell>
          <cell r="G78">
            <v>65</v>
          </cell>
          <cell r="H78">
            <v>76.162499999999994</v>
          </cell>
        </row>
        <row r="79">
          <cell r="C79">
            <v>0</v>
          </cell>
          <cell r="D79" t="str">
            <v>-</v>
          </cell>
          <cell r="E79">
            <v>49</v>
          </cell>
          <cell r="F79">
            <v>0</v>
          </cell>
          <cell r="G79">
            <v>0</v>
          </cell>
          <cell r="H79">
            <v>12.25</v>
          </cell>
        </row>
        <row r="80">
          <cell r="C80" t="str">
            <v>E022-01-2138/2020</v>
          </cell>
          <cell r="D80" t="str">
            <v>-</v>
          </cell>
          <cell r="E80" t="str">
            <v>-</v>
          </cell>
          <cell r="F80">
            <v>0</v>
          </cell>
          <cell r="G80">
            <v>0</v>
          </cell>
          <cell r="H80">
            <v>0</v>
          </cell>
        </row>
        <row r="81">
          <cell r="C81" t="str">
            <v>E022-01-1050/2020</v>
          </cell>
          <cell r="D81">
            <v>92.86</v>
          </cell>
          <cell r="E81">
            <v>83</v>
          </cell>
          <cell r="F81">
            <v>88</v>
          </cell>
          <cell r="G81">
            <v>59</v>
          </cell>
          <cell r="H81">
            <v>80.715000000000003</v>
          </cell>
        </row>
        <row r="82">
          <cell r="C82" t="str">
            <v>e022-01-2156/2020</v>
          </cell>
          <cell r="D82" t="str">
            <v>-</v>
          </cell>
          <cell r="E82" t="str">
            <v>-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E022-01-1755/2018</v>
          </cell>
          <cell r="D83">
            <v>60.2</v>
          </cell>
          <cell r="E83">
            <v>28</v>
          </cell>
          <cell r="F83">
            <v>76</v>
          </cell>
          <cell r="G83">
            <v>39</v>
          </cell>
          <cell r="H83">
            <v>50.8</v>
          </cell>
        </row>
        <row r="84">
          <cell r="C84" t="str">
            <v>E022-01-1044/2020</v>
          </cell>
          <cell r="D84">
            <v>90.82</v>
          </cell>
          <cell r="E84">
            <v>71</v>
          </cell>
          <cell r="F84">
            <v>63</v>
          </cell>
          <cell r="G84">
            <v>68</v>
          </cell>
          <cell r="H84">
            <v>73.204999999999998</v>
          </cell>
        </row>
        <row r="85">
          <cell r="C85" t="str">
            <v>E022-01-1087/2018</v>
          </cell>
          <cell r="D85">
            <v>71.430000000000007</v>
          </cell>
          <cell r="E85">
            <v>57</v>
          </cell>
          <cell r="F85">
            <v>85</v>
          </cell>
          <cell r="G85">
            <v>74</v>
          </cell>
          <cell r="H85">
            <v>71.857500000000002</v>
          </cell>
        </row>
        <row r="86">
          <cell r="C86" t="str">
            <v>E022-01-1059/2020</v>
          </cell>
          <cell r="D86" t="str">
            <v>-</v>
          </cell>
          <cell r="E86" t="str">
            <v>-</v>
          </cell>
          <cell r="F86">
            <v>0</v>
          </cell>
          <cell r="G86">
            <v>0</v>
          </cell>
          <cell r="H86">
            <v>0</v>
          </cell>
        </row>
        <row r="87">
          <cell r="C87" t="str">
            <v>E022-01-2101/2020</v>
          </cell>
          <cell r="D87">
            <v>72.45</v>
          </cell>
          <cell r="E87">
            <v>70</v>
          </cell>
          <cell r="F87">
            <v>79</v>
          </cell>
          <cell r="G87">
            <v>69</v>
          </cell>
          <cell r="H87">
            <v>72.612499999999997</v>
          </cell>
        </row>
        <row r="88">
          <cell r="C88" t="str">
            <v>e022-01-2608/2020</v>
          </cell>
          <cell r="D88">
            <v>91.84</v>
          </cell>
          <cell r="E88">
            <v>79</v>
          </cell>
          <cell r="F88">
            <v>89</v>
          </cell>
          <cell r="G88">
            <v>67</v>
          </cell>
          <cell r="H88">
            <v>81.710000000000008</v>
          </cell>
        </row>
        <row r="89">
          <cell r="C89" t="str">
            <v>E022-01-2151/2020</v>
          </cell>
          <cell r="D89">
            <v>93.88</v>
          </cell>
          <cell r="E89">
            <v>68</v>
          </cell>
          <cell r="F89">
            <v>41</v>
          </cell>
          <cell r="G89">
            <v>74</v>
          </cell>
          <cell r="H89">
            <v>69.22</v>
          </cell>
        </row>
        <row r="90">
          <cell r="C90" t="str">
            <v>E022-01-2140/2020</v>
          </cell>
          <cell r="D90">
            <v>91.84</v>
          </cell>
          <cell r="E90">
            <v>86</v>
          </cell>
          <cell r="F90">
            <v>83</v>
          </cell>
          <cell r="G90">
            <v>54</v>
          </cell>
          <cell r="H90">
            <v>78.710000000000008</v>
          </cell>
        </row>
        <row r="91">
          <cell r="C91">
            <v>0</v>
          </cell>
          <cell r="D91" t="str">
            <v>-</v>
          </cell>
          <cell r="E91" t="str">
            <v>-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E022-01-1011/2020</v>
          </cell>
          <cell r="D92" t="str">
            <v>-</v>
          </cell>
          <cell r="E92" t="str">
            <v>-</v>
          </cell>
          <cell r="F92">
            <v>0</v>
          </cell>
          <cell r="G92">
            <v>0</v>
          </cell>
          <cell r="H92">
            <v>0</v>
          </cell>
        </row>
        <row r="93">
          <cell r="C93" t="str">
            <v>E022-01-0815/2019</v>
          </cell>
          <cell r="D93" t="str">
            <v>-</v>
          </cell>
          <cell r="E93" t="str">
            <v>-</v>
          </cell>
          <cell r="F93">
            <v>0</v>
          </cell>
          <cell r="G93">
            <v>0</v>
          </cell>
          <cell r="H93">
            <v>0</v>
          </cell>
        </row>
        <row r="94">
          <cell r="C94" t="str">
            <v>E022-01-1020/2020</v>
          </cell>
          <cell r="D94">
            <v>86.73</v>
          </cell>
          <cell r="E94">
            <v>85</v>
          </cell>
          <cell r="F94">
            <v>86</v>
          </cell>
          <cell r="G94">
            <v>59</v>
          </cell>
          <cell r="H94">
            <v>79.182500000000005</v>
          </cell>
        </row>
        <row r="95">
          <cell r="C95" t="str">
            <v>E022-01-2285/2020</v>
          </cell>
          <cell r="D95" t="str">
            <v>-</v>
          </cell>
          <cell r="E95">
            <v>60</v>
          </cell>
          <cell r="F95">
            <v>0</v>
          </cell>
          <cell r="G95">
            <v>61</v>
          </cell>
          <cell r="H95">
            <v>30.25</v>
          </cell>
        </row>
        <row r="96">
          <cell r="C96" t="str">
            <v>E022-01-0758/2019</v>
          </cell>
          <cell r="D96">
            <v>70.41</v>
          </cell>
          <cell r="E96">
            <v>26</v>
          </cell>
          <cell r="F96">
            <v>88</v>
          </cell>
          <cell r="G96">
            <v>72</v>
          </cell>
          <cell r="H96">
            <v>64.102499999999992</v>
          </cell>
        </row>
        <row r="97">
          <cell r="C97" t="str">
            <v>E022-01-1887/2018</v>
          </cell>
          <cell r="D97" t="str">
            <v>-</v>
          </cell>
          <cell r="E97">
            <v>60</v>
          </cell>
          <cell r="F97">
            <v>77</v>
          </cell>
          <cell r="G97">
            <v>74</v>
          </cell>
          <cell r="H97">
            <v>52.75</v>
          </cell>
        </row>
        <row r="98">
          <cell r="C98" t="str">
            <v>E022-01-1084/2020</v>
          </cell>
          <cell r="D98">
            <v>87.76</v>
          </cell>
          <cell r="E98">
            <v>88</v>
          </cell>
          <cell r="F98">
            <v>85</v>
          </cell>
          <cell r="G98">
            <v>75</v>
          </cell>
          <cell r="H98">
            <v>83.94</v>
          </cell>
        </row>
        <row r="99">
          <cell r="C99" t="str">
            <v>E022-01-1055/2020</v>
          </cell>
          <cell r="D99">
            <v>86.73</v>
          </cell>
          <cell r="E99">
            <v>85</v>
          </cell>
          <cell r="F99">
            <v>91</v>
          </cell>
          <cell r="G99">
            <v>67</v>
          </cell>
          <cell r="H99">
            <v>82.432500000000005</v>
          </cell>
        </row>
        <row r="100">
          <cell r="C100" t="str">
            <v>E022-01-1068/2020</v>
          </cell>
          <cell r="D100">
            <v>75.510000000000005</v>
          </cell>
          <cell r="E100">
            <v>71</v>
          </cell>
          <cell r="F100">
            <v>74</v>
          </cell>
          <cell r="G100">
            <v>27</v>
          </cell>
          <cell r="H100">
            <v>61.877499999999998</v>
          </cell>
        </row>
        <row r="101">
          <cell r="C101" t="str">
            <v>E022-01-1167/2020</v>
          </cell>
          <cell r="D101">
            <v>94.9</v>
          </cell>
          <cell r="E101">
            <v>87</v>
          </cell>
          <cell r="F101">
            <v>92</v>
          </cell>
          <cell r="G101">
            <v>66</v>
          </cell>
          <cell r="H101">
            <v>84.974999999999994</v>
          </cell>
        </row>
        <row r="102">
          <cell r="C102" t="str">
            <v>E022-01-0783/2019</v>
          </cell>
          <cell r="D102">
            <v>65.31</v>
          </cell>
          <cell r="E102">
            <v>70</v>
          </cell>
          <cell r="F102">
            <v>90</v>
          </cell>
          <cell r="G102">
            <v>71</v>
          </cell>
          <cell r="H102">
            <v>74.077500000000001</v>
          </cell>
        </row>
        <row r="103">
          <cell r="C103" t="str">
            <v>E022-01-2007/2019</v>
          </cell>
          <cell r="D103" t="str">
            <v>-</v>
          </cell>
          <cell r="E103">
            <v>61</v>
          </cell>
          <cell r="F103">
            <v>80</v>
          </cell>
          <cell r="G103">
            <v>66</v>
          </cell>
          <cell r="H103">
            <v>51.75</v>
          </cell>
        </row>
        <row r="104">
          <cell r="C104" t="str">
            <v>E022-01-0791/2019</v>
          </cell>
          <cell r="D104" t="str">
            <v>-</v>
          </cell>
          <cell r="E104" t="str">
            <v>-</v>
          </cell>
          <cell r="F104">
            <v>68</v>
          </cell>
          <cell r="G104">
            <v>68</v>
          </cell>
          <cell r="H104">
            <v>34</v>
          </cell>
        </row>
        <row r="105">
          <cell r="C105" t="str">
            <v>E022-01-1060/2020</v>
          </cell>
          <cell r="D105">
            <v>91.84</v>
          </cell>
          <cell r="E105">
            <v>90</v>
          </cell>
          <cell r="F105">
            <v>90</v>
          </cell>
          <cell r="G105">
            <v>66</v>
          </cell>
          <cell r="H105">
            <v>84.460000000000008</v>
          </cell>
        </row>
        <row r="106">
          <cell r="C106" t="str">
            <v>E022-01-2174/2020</v>
          </cell>
          <cell r="D106">
            <v>97.96</v>
          </cell>
          <cell r="E106" t="str">
            <v>-</v>
          </cell>
          <cell r="F106">
            <v>79</v>
          </cell>
          <cell r="G106">
            <v>0</v>
          </cell>
          <cell r="H106">
            <v>44.239999999999995</v>
          </cell>
        </row>
        <row r="107">
          <cell r="C107" t="str">
            <v>E022-01-1085/2020</v>
          </cell>
          <cell r="D107">
            <v>93.88</v>
          </cell>
          <cell r="E107">
            <v>89</v>
          </cell>
          <cell r="F107">
            <v>93</v>
          </cell>
          <cell r="G107">
            <v>77</v>
          </cell>
          <cell r="H107">
            <v>88.22</v>
          </cell>
        </row>
        <row r="108">
          <cell r="C108" t="str">
            <v>E022-01-1064/2020</v>
          </cell>
          <cell r="D108">
            <v>89.8</v>
          </cell>
          <cell r="E108">
            <v>89</v>
          </cell>
          <cell r="F108">
            <v>91</v>
          </cell>
          <cell r="G108">
            <v>68</v>
          </cell>
          <cell r="H108">
            <v>84.45</v>
          </cell>
        </row>
        <row r="109">
          <cell r="C109" t="str">
            <v>E022-01-1034/2020</v>
          </cell>
          <cell r="D109" t="str">
            <v>-</v>
          </cell>
          <cell r="E109" t="str">
            <v>-</v>
          </cell>
          <cell r="F109">
            <v>0</v>
          </cell>
          <cell r="G109">
            <v>0</v>
          </cell>
          <cell r="H109">
            <v>0</v>
          </cell>
        </row>
        <row r="110">
          <cell r="C110" t="str">
            <v>E022-01-1054/2020</v>
          </cell>
          <cell r="D110">
            <v>87.76</v>
          </cell>
          <cell r="E110">
            <v>89</v>
          </cell>
          <cell r="F110">
            <v>90</v>
          </cell>
          <cell r="G110">
            <v>59</v>
          </cell>
          <cell r="H110">
            <v>81.44</v>
          </cell>
        </row>
        <row r="111">
          <cell r="C111" t="str">
            <v>E022-01-1083/2020</v>
          </cell>
          <cell r="D111">
            <v>96.94</v>
          </cell>
          <cell r="E111">
            <v>86</v>
          </cell>
          <cell r="F111">
            <v>91</v>
          </cell>
          <cell r="G111">
            <v>72</v>
          </cell>
          <cell r="H111">
            <v>86.484999999999999</v>
          </cell>
        </row>
        <row r="112">
          <cell r="C112" t="str">
            <v>E022-01-1082/2020</v>
          </cell>
          <cell r="D112">
            <v>94.9</v>
          </cell>
          <cell r="E112">
            <v>89</v>
          </cell>
          <cell r="F112">
            <v>86</v>
          </cell>
          <cell r="G112">
            <v>70</v>
          </cell>
          <cell r="H112">
            <v>84.974999999999994</v>
          </cell>
        </row>
        <row r="113">
          <cell r="C113" t="str">
            <v>E022-01-1069/2020</v>
          </cell>
          <cell r="D113">
            <v>92.86</v>
          </cell>
          <cell r="E113">
            <v>84</v>
          </cell>
          <cell r="F113">
            <v>85</v>
          </cell>
          <cell r="G113">
            <v>72</v>
          </cell>
          <cell r="H113">
            <v>83.465000000000003</v>
          </cell>
        </row>
        <row r="114">
          <cell r="C114" t="str">
            <v>E022-01-1086/2020</v>
          </cell>
          <cell r="D114">
            <v>76.53</v>
          </cell>
          <cell r="E114">
            <v>73</v>
          </cell>
          <cell r="F114">
            <v>83</v>
          </cell>
          <cell r="G114">
            <v>82</v>
          </cell>
          <cell r="H114">
            <v>78.632499999999993</v>
          </cell>
        </row>
        <row r="115">
          <cell r="C115" t="str">
            <v>E022-01-1046/2020</v>
          </cell>
          <cell r="D115">
            <v>95.92</v>
          </cell>
          <cell r="E115">
            <v>88</v>
          </cell>
          <cell r="F115">
            <v>91</v>
          </cell>
          <cell r="G115">
            <v>66</v>
          </cell>
          <cell r="H115">
            <v>85.23</v>
          </cell>
        </row>
        <row r="116">
          <cell r="C116" t="str">
            <v>E022-01-1040/2020</v>
          </cell>
          <cell r="D116">
            <v>96.94</v>
          </cell>
          <cell r="E116">
            <v>88</v>
          </cell>
          <cell r="F116">
            <v>89</v>
          </cell>
          <cell r="G116">
            <v>73</v>
          </cell>
          <cell r="H116">
            <v>86.734999999999999</v>
          </cell>
        </row>
        <row r="117">
          <cell r="C117" t="str">
            <v>E023-01-1096/2020</v>
          </cell>
          <cell r="D117" t="str">
            <v>-</v>
          </cell>
          <cell r="E117" t="str">
            <v>-</v>
          </cell>
          <cell r="F117">
            <v>0</v>
          </cell>
          <cell r="G117">
            <v>0</v>
          </cell>
          <cell r="H117">
            <v>0</v>
          </cell>
        </row>
        <row r="118">
          <cell r="C118" t="str">
            <v>E022-01-2325/2020</v>
          </cell>
          <cell r="D118">
            <v>90.82</v>
          </cell>
          <cell r="E118">
            <v>90</v>
          </cell>
          <cell r="F118">
            <v>91</v>
          </cell>
          <cell r="G118">
            <v>66</v>
          </cell>
          <cell r="H118">
            <v>84.454999999999998</v>
          </cell>
        </row>
        <row r="119">
          <cell r="C119" t="str">
            <v>E022-01-1079/2020</v>
          </cell>
          <cell r="D119">
            <v>93.88</v>
          </cell>
          <cell r="E119">
            <v>87</v>
          </cell>
          <cell r="F119">
            <v>89</v>
          </cell>
          <cell r="G119">
            <v>71</v>
          </cell>
          <cell r="H119">
            <v>85.22</v>
          </cell>
        </row>
        <row r="120">
          <cell r="C120" t="str">
            <v>E022-01-1033/2020</v>
          </cell>
          <cell r="D120">
            <v>93.88</v>
          </cell>
          <cell r="E120">
            <v>87</v>
          </cell>
          <cell r="F120">
            <v>92</v>
          </cell>
          <cell r="G120">
            <v>64</v>
          </cell>
          <cell r="H120">
            <v>84.22</v>
          </cell>
        </row>
        <row r="121">
          <cell r="C121" t="str">
            <v>E022-01-1042/2020</v>
          </cell>
          <cell r="D121">
            <v>90.82</v>
          </cell>
          <cell r="E121">
            <v>75</v>
          </cell>
          <cell r="F121">
            <v>84</v>
          </cell>
          <cell r="G121">
            <v>65</v>
          </cell>
          <cell r="H121">
            <v>78.704999999999998</v>
          </cell>
        </row>
        <row r="122">
          <cell r="C122" t="str">
            <v>E022-01-1013/2020</v>
          </cell>
          <cell r="D122">
            <v>87.76</v>
          </cell>
          <cell r="E122">
            <v>82</v>
          </cell>
          <cell r="F122">
            <v>92</v>
          </cell>
          <cell r="G122">
            <v>54</v>
          </cell>
          <cell r="H122">
            <v>78.94</v>
          </cell>
        </row>
        <row r="123">
          <cell r="C123" t="str">
            <v>E022-01-0776/2019</v>
          </cell>
          <cell r="D123">
            <v>72.45</v>
          </cell>
          <cell r="E123">
            <v>79</v>
          </cell>
          <cell r="F123">
            <v>81</v>
          </cell>
          <cell r="G123">
            <v>58</v>
          </cell>
          <cell r="H123">
            <v>72.612499999999997</v>
          </cell>
        </row>
        <row r="124">
          <cell r="C124" t="str">
            <v>E022-01-1063/2020</v>
          </cell>
          <cell r="D124">
            <v>91.84</v>
          </cell>
          <cell r="E124">
            <v>77</v>
          </cell>
          <cell r="F124">
            <v>82</v>
          </cell>
          <cell r="G124">
            <v>67</v>
          </cell>
          <cell r="H124">
            <v>79.460000000000008</v>
          </cell>
        </row>
        <row r="125">
          <cell r="C125" t="str">
            <v>E022-01-1052/2020</v>
          </cell>
          <cell r="D125">
            <v>88.78</v>
          </cell>
          <cell r="E125">
            <v>68</v>
          </cell>
          <cell r="F125">
            <v>58</v>
          </cell>
          <cell r="G125">
            <v>55</v>
          </cell>
          <cell r="H125">
            <v>67.444999999999993</v>
          </cell>
        </row>
        <row r="126">
          <cell r="C126" t="str">
            <v>E022-01-1076/2020</v>
          </cell>
          <cell r="D126">
            <v>88.78</v>
          </cell>
          <cell r="E126">
            <v>87</v>
          </cell>
          <cell r="F126">
            <v>84</v>
          </cell>
          <cell r="G126">
            <v>60</v>
          </cell>
          <cell r="H126">
            <v>79.944999999999993</v>
          </cell>
        </row>
        <row r="127">
          <cell r="C127" t="str">
            <v>E022-01-2626/2020</v>
          </cell>
          <cell r="D127" t="str">
            <v>-</v>
          </cell>
          <cell r="E127" t="str">
            <v>-</v>
          </cell>
          <cell r="F127">
            <v>0</v>
          </cell>
          <cell r="G127">
            <v>0</v>
          </cell>
          <cell r="H127">
            <v>0</v>
          </cell>
        </row>
        <row r="128">
          <cell r="C128" t="str">
            <v>e022-01-2192/2020</v>
          </cell>
          <cell r="D128">
            <v>60.2</v>
          </cell>
          <cell r="E128">
            <v>47</v>
          </cell>
          <cell r="F128">
            <v>79</v>
          </cell>
          <cell r="G128">
            <v>60</v>
          </cell>
          <cell r="H128">
            <v>61.55</v>
          </cell>
        </row>
        <row r="129">
          <cell r="C129" t="str">
            <v>E022-01-2283/2020</v>
          </cell>
          <cell r="D129">
            <v>64.290000000000006</v>
          </cell>
          <cell r="E129">
            <v>68</v>
          </cell>
          <cell r="F129">
            <v>93</v>
          </cell>
          <cell r="G129">
            <v>51</v>
          </cell>
          <cell r="H129">
            <v>69.072500000000005</v>
          </cell>
        </row>
        <row r="130">
          <cell r="C130" t="str">
            <v>E022-01-0754/2019</v>
          </cell>
          <cell r="D130" t="str">
            <v>-</v>
          </cell>
          <cell r="E130">
            <v>63</v>
          </cell>
          <cell r="F130">
            <v>75</v>
          </cell>
          <cell r="G130">
            <v>64</v>
          </cell>
          <cell r="H130">
            <v>50.5</v>
          </cell>
        </row>
        <row r="131">
          <cell r="C131" t="str">
            <v>E022-01-2222/2020</v>
          </cell>
          <cell r="D131" t="str">
            <v>-</v>
          </cell>
          <cell r="E131" t="str">
            <v>-</v>
          </cell>
          <cell r="F131">
            <v>0</v>
          </cell>
          <cell r="G131">
            <v>0</v>
          </cell>
          <cell r="H131">
            <v>0</v>
          </cell>
        </row>
        <row r="132">
          <cell r="C132" t="str">
            <v>E022-01-1025/2020</v>
          </cell>
          <cell r="D132">
            <v>69.39</v>
          </cell>
          <cell r="E132">
            <v>78</v>
          </cell>
          <cell r="F132">
            <v>92</v>
          </cell>
          <cell r="G132">
            <v>71</v>
          </cell>
          <cell r="H132">
            <v>77.597499999999997</v>
          </cell>
        </row>
        <row r="133">
          <cell r="C133" t="str">
            <v>E022-01-0810/2019</v>
          </cell>
          <cell r="D133">
            <v>73.47</v>
          </cell>
          <cell r="E133">
            <v>69</v>
          </cell>
          <cell r="F133">
            <v>64</v>
          </cell>
          <cell r="G133">
            <v>66</v>
          </cell>
          <cell r="H133">
            <v>68.117500000000007</v>
          </cell>
        </row>
        <row r="134">
          <cell r="C134" t="str">
            <v>E022-01-1061/2020</v>
          </cell>
          <cell r="D134">
            <v>87.76</v>
          </cell>
          <cell r="E134">
            <v>90</v>
          </cell>
          <cell r="F134">
            <v>94</v>
          </cell>
          <cell r="G134">
            <v>71</v>
          </cell>
          <cell r="H134">
            <v>85.69</v>
          </cell>
        </row>
        <row r="135">
          <cell r="C135" t="str">
            <v>E022-01-1019/2020</v>
          </cell>
          <cell r="D135">
            <v>92.86</v>
          </cell>
          <cell r="E135">
            <v>65</v>
          </cell>
          <cell r="F135">
            <v>83</v>
          </cell>
          <cell r="G135">
            <v>71</v>
          </cell>
          <cell r="H135">
            <v>77.965000000000003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7">
          <cell r="E137"/>
          <cell r="F137" t="str">
            <v>A</v>
          </cell>
          <cell r="G137" t="str">
            <v>B</v>
          </cell>
          <cell r="H137" t="str">
            <v>C</v>
          </cell>
          <cell r="I137" t="str">
            <v>D</v>
          </cell>
          <cell r="J137" t="str">
            <v>E</v>
          </cell>
        </row>
        <row r="138">
          <cell r="D138" t="str">
            <v>I.E.</v>
          </cell>
          <cell r="E138"/>
          <cell r="F138">
            <v>21</v>
          </cell>
          <cell r="G138">
            <v>40</v>
          </cell>
          <cell r="H138">
            <v>30</v>
          </cell>
          <cell r="I138">
            <v>8</v>
          </cell>
          <cell r="J138">
            <v>0</v>
          </cell>
        </row>
        <row r="139">
          <cell r="D139" t="str">
            <v xml:space="preserve">E.E. </v>
          </cell>
          <cell r="E139"/>
          <cell r="F139"/>
          <cell r="G139"/>
          <cell r="H139"/>
          <cell r="I139"/>
          <cell r="J139"/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50">
          <cell r="E150"/>
          <cell r="F150" t="str">
            <v>A</v>
          </cell>
          <cell r="G150" t="str">
            <v>B</v>
          </cell>
          <cell r="H150" t="str">
            <v>C</v>
          </cell>
          <cell r="I150" t="str">
            <v>D</v>
          </cell>
          <cell r="J150" t="str">
            <v>E</v>
          </cell>
          <cell r="K150"/>
        </row>
        <row r="151">
          <cell r="E151"/>
          <cell r="F151">
            <v>22</v>
          </cell>
          <cell r="G151">
            <v>32</v>
          </cell>
          <cell r="H151">
            <v>25</v>
          </cell>
          <cell r="I151">
            <v>14</v>
          </cell>
          <cell r="J151">
            <v>7</v>
          </cell>
          <cell r="K151"/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"/>
      <sheetName val="SYS"/>
    </sheetNames>
    <sheetDataSet>
      <sheetData sheetId="0">
        <row r="132">
          <cell r="E132"/>
          <cell r="F132" t="str">
            <v>A</v>
          </cell>
          <cell r="G132" t="str">
            <v>B</v>
          </cell>
          <cell r="H132" t="str">
            <v>C</v>
          </cell>
          <cell r="I132" t="str">
            <v>D</v>
          </cell>
          <cell r="J132" t="str">
            <v>E</v>
          </cell>
        </row>
        <row r="133">
          <cell r="D133" t="str">
            <v>I.E.</v>
          </cell>
          <cell r="E133"/>
          <cell r="F133">
            <v>7</v>
          </cell>
          <cell r="G133">
            <v>30</v>
          </cell>
          <cell r="H133">
            <v>37</v>
          </cell>
          <cell r="I133">
            <v>24</v>
          </cell>
          <cell r="J133">
            <v>3</v>
          </cell>
        </row>
        <row r="134">
          <cell r="D134" t="str">
            <v xml:space="preserve">E.E. </v>
          </cell>
          <cell r="E134"/>
          <cell r="F134"/>
          <cell r="G134"/>
          <cell r="H134"/>
          <cell r="I134"/>
          <cell r="J134"/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t 1.1"/>
      <sheetName val="SYS"/>
    </sheetNames>
    <sheetDataSet>
      <sheetData sheetId="0">
        <row r="138">
          <cell r="E138"/>
          <cell r="F138" t="str">
            <v>A</v>
          </cell>
          <cell r="G138" t="str">
            <v>B</v>
          </cell>
          <cell r="H138" t="str">
            <v>C</v>
          </cell>
          <cell r="I138" t="str">
            <v>D</v>
          </cell>
          <cell r="J138" t="str">
            <v>E</v>
          </cell>
          <cell r="K138"/>
        </row>
        <row r="139">
          <cell r="E139"/>
          <cell r="F139">
            <v>26</v>
          </cell>
          <cell r="G139">
            <v>29</v>
          </cell>
          <cell r="H139">
            <v>27</v>
          </cell>
          <cell r="I139">
            <v>18</v>
          </cell>
          <cell r="J139">
            <v>1</v>
          </cell>
          <cell r="K139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196"/>
  <sheetViews>
    <sheetView view="pageBreakPreview" topLeftCell="A127" zoomScale="130" zoomScaleNormal="100" zoomScaleSheetLayoutView="130" workbookViewId="0">
      <selection activeCell="F144" sqref="F144:K144"/>
    </sheetView>
  </sheetViews>
  <sheetFormatPr defaultColWidth="0" defaultRowHeight="12" zeroHeight="1"/>
  <cols>
    <col min="1" max="1" width="5.28515625" style="830" customWidth="1"/>
    <col min="2" max="2" width="16.85546875" style="8" customWidth="1"/>
    <col min="3" max="3" width="25" style="8" customWidth="1"/>
    <col min="4" max="4" width="4.5703125" style="849" customWidth="1"/>
    <col min="5" max="5" width="4.7109375" style="830" customWidth="1"/>
    <col min="6" max="6" width="5.85546875" style="830" bestFit="1" customWidth="1"/>
    <col min="7" max="9" width="4.7109375" style="830" customWidth="1"/>
    <col min="10" max="10" width="4.7109375" style="850" customWidth="1"/>
    <col min="11" max="16" width="4.7109375" style="8" customWidth="1"/>
    <col min="17" max="17" width="7.7109375" style="8" bestFit="1" customWidth="1"/>
    <col min="18" max="18" width="5.28515625" style="8" customWidth="1"/>
    <col min="19" max="19" width="5.5703125" style="8" customWidth="1"/>
    <col min="20" max="20" width="6.28515625" style="8" customWidth="1"/>
    <col min="21" max="21" width="26.7109375" style="8" bestFit="1" customWidth="1"/>
    <col min="22" max="22" width="21.7109375" style="8" bestFit="1" customWidth="1"/>
    <col min="23" max="23" width="11.42578125" style="453" customWidth="1"/>
    <col min="24" max="24" width="11.42578125" style="454" hidden="1" customWidth="1"/>
    <col min="25" max="25" width="20" style="453" hidden="1" customWidth="1"/>
    <col min="26" max="26" width="29.28515625" style="453" hidden="1" customWidth="1"/>
    <col min="27" max="27" width="11.42578125" style="8" hidden="1" customWidth="1"/>
    <col min="28" max="28" width="60" style="8" hidden="1" customWidth="1"/>
    <col min="29" max="16384" width="11.42578125" style="8" hidden="1"/>
  </cols>
  <sheetData>
    <row r="1" spans="1:28">
      <c r="A1" s="932" t="s">
        <v>28</v>
      </c>
      <c r="B1" s="932"/>
      <c r="C1" s="932"/>
      <c r="D1" s="932"/>
      <c r="E1" s="932"/>
      <c r="F1" s="932"/>
      <c r="G1" s="932"/>
      <c r="H1" s="932"/>
      <c r="I1" s="932"/>
      <c r="J1" s="932"/>
      <c r="K1" s="932"/>
      <c r="L1" s="932"/>
      <c r="M1" s="932"/>
      <c r="N1" s="932"/>
      <c r="O1" s="932"/>
      <c r="P1" s="932"/>
      <c r="Q1" s="932"/>
      <c r="R1" s="932"/>
      <c r="S1" s="932"/>
      <c r="T1" s="932"/>
      <c r="U1" s="932"/>
      <c r="V1" s="754"/>
      <c r="W1" s="456" t="s">
        <v>4</v>
      </c>
      <c r="X1" s="457" t="s">
        <v>812</v>
      </c>
      <c r="Y1" s="456" t="s">
        <v>813</v>
      </c>
      <c r="Z1" s="456" t="s">
        <v>302</v>
      </c>
      <c r="AA1" s="755" t="s">
        <v>814</v>
      </c>
      <c r="AB1" s="755" t="s">
        <v>811</v>
      </c>
    </row>
    <row r="2" spans="1:28">
      <c r="A2" s="932" t="s">
        <v>0</v>
      </c>
      <c r="B2" s="932"/>
      <c r="C2" s="932"/>
      <c r="D2" s="932"/>
      <c r="E2" s="932"/>
      <c r="F2" s="932"/>
      <c r="G2" s="932"/>
      <c r="H2" s="932"/>
      <c r="I2" s="932"/>
      <c r="J2" s="932"/>
      <c r="K2" s="932"/>
      <c r="L2" s="932"/>
      <c r="M2" s="932"/>
      <c r="N2" s="932"/>
      <c r="O2" s="932"/>
      <c r="P2" s="932"/>
      <c r="Q2" s="932"/>
      <c r="R2" s="932"/>
      <c r="S2" s="932"/>
      <c r="T2" s="932"/>
      <c r="U2" s="932"/>
      <c r="V2" s="754"/>
      <c r="X2" s="454">
        <v>1</v>
      </c>
      <c r="Y2" s="453" t="s">
        <v>45</v>
      </c>
      <c r="Z2" s="453" t="s">
        <v>46</v>
      </c>
      <c r="AA2" s="453"/>
      <c r="AB2" s="453"/>
    </row>
    <row r="3" spans="1:28" s="369" customFormat="1">
      <c r="A3" s="933" t="s">
        <v>259</v>
      </c>
      <c r="B3" s="933"/>
      <c r="C3" s="933"/>
      <c r="D3" s="933"/>
      <c r="E3" s="933"/>
      <c r="F3" s="933"/>
      <c r="G3" s="933"/>
      <c r="H3" s="933"/>
      <c r="I3" s="933"/>
      <c r="J3" s="933"/>
      <c r="K3" s="933"/>
      <c r="L3" s="933"/>
      <c r="M3" s="933"/>
      <c r="N3" s="933"/>
      <c r="O3" s="933"/>
      <c r="P3" s="933"/>
      <c r="Q3" s="933"/>
      <c r="R3" s="933"/>
      <c r="S3" s="933"/>
      <c r="T3" s="933"/>
      <c r="U3" s="933"/>
      <c r="V3" s="756"/>
      <c r="W3" s="757"/>
      <c r="X3" s="455">
        <v>2</v>
      </c>
      <c r="Y3" s="757" t="s">
        <v>47</v>
      </c>
      <c r="Z3" s="757" t="s">
        <v>48</v>
      </c>
      <c r="AA3" s="757"/>
      <c r="AB3" s="757"/>
    </row>
    <row r="4" spans="1:28" s="369" customFormat="1">
      <c r="A4" s="931" t="s">
        <v>926</v>
      </c>
      <c r="B4" s="931"/>
      <c r="C4" s="931"/>
      <c r="D4" s="931"/>
      <c r="E4" s="931"/>
      <c r="F4" s="931"/>
      <c r="G4" s="931"/>
      <c r="H4" s="931"/>
      <c r="I4" s="931"/>
      <c r="J4" s="931"/>
      <c r="K4" s="931"/>
      <c r="L4" s="931"/>
      <c r="M4" s="931"/>
      <c r="N4" s="931"/>
      <c r="O4" s="931"/>
      <c r="P4" s="931"/>
      <c r="Q4" s="931"/>
      <c r="R4" s="931"/>
      <c r="S4" s="931"/>
      <c r="T4" s="931"/>
      <c r="U4" s="931"/>
      <c r="V4" s="758"/>
      <c r="W4" s="757"/>
      <c r="X4" s="455">
        <v>3</v>
      </c>
      <c r="Y4" s="757" t="s">
        <v>49</v>
      </c>
      <c r="Z4" s="757" t="s">
        <v>50</v>
      </c>
      <c r="AA4" s="757"/>
      <c r="AB4" s="757"/>
    </row>
    <row r="5" spans="1:28" ht="12.75" thickBot="1">
      <c r="A5" s="454"/>
      <c r="B5" s="453"/>
      <c r="C5" s="453"/>
      <c r="D5" s="934" t="s">
        <v>288</v>
      </c>
      <c r="E5" s="935"/>
      <c r="F5" s="935"/>
      <c r="G5" s="935"/>
      <c r="H5" s="935"/>
      <c r="I5" s="935"/>
      <c r="J5" s="935"/>
      <c r="K5" s="934" t="s">
        <v>289</v>
      </c>
      <c r="L5" s="935"/>
      <c r="M5" s="935"/>
      <c r="N5" s="935"/>
      <c r="O5" s="935"/>
      <c r="P5" s="935"/>
      <c r="Q5" s="936"/>
      <c r="R5" s="453"/>
      <c r="S5" s="453"/>
      <c r="T5" s="453"/>
      <c r="U5" s="453"/>
      <c r="V5" s="453"/>
      <c r="X5" s="454">
        <v>4</v>
      </c>
      <c r="Y5" s="453" t="s">
        <v>51</v>
      </c>
      <c r="Z5" s="453" t="s">
        <v>52</v>
      </c>
      <c r="AA5" s="453"/>
      <c r="AB5" s="453"/>
    </row>
    <row r="6" spans="1:28" s="767" customFormat="1" ht="18" customHeight="1">
      <c r="A6" s="759" t="s">
        <v>44</v>
      </c>
      <c r="B6" s="760" t="s">
        <v>27</v>
      </c>
      <c r="C6" s="761" t="s">
        <v>1</v>
      </c>
      <c r="D6" s="927" t="s">
        <v>35</v>
      </c>
      <c r="E6" s="762">
        <v>1</v>
      </c>
      <c r="F6" s="762">
        <v>2</v>
      </c>
      <c r="G6" s="762">
        <v>3</v>
      </c>
      <c r="H6" s="762">
        <v>4</v>
      </c>
      <c r="I6" s="762">
        <v>5</v>
      </c>
      <c r="J6" s="763"/>
      <c r="K6" s="762">
        <v>7</v>
      </c>
      <c r="L6" s="762">
        <v>8</v>
      </c>
      <c r="M6" s="762">
        <v>9</v>
      </c>
      <c r="N6" s="762">
        <v>10</v>
      </c>
      <c r="O6" s="762">
        <v>11</v>
      </c>
      <c r="P6" s="762">
        <v>12</v>
      </c>
      <c r="Q6" s="762">
        <v>13</v>
      </c>
      <c r="R6" s="764"/>
      <c r="S6" s="762" t="s">
        <v>24</v>
      </c>
      <c r="T6" s="765"/>
      <c r="U6" s="766" t="s">
        <v>25</v>
      </c>
      <c r="V6" s="929" t="s">
        <v>36</v>
      </c>
      <c r="W6" s="755"/>
      <c r="X6" s="455">
        <v>5</v>
      </c>
      <c r="Y6" s="453" t="s">
        <v>53</v>
      </c>
      <c r="Z6" s="453" t="s">
        <v>54</v>
      </c>
      <c r="AA6" s="755"/>
      <c r="AB6" s="755"/>
    </row>
    <row r="7" spans="1:28" s="767" customFormat="1" ht="36.75" customHeight="1" thickBot="1">
      <c r="A7" s="768"/>
      <c r="B7" s="769"/>
      <c r="C7" s="770"/>
      <c r="D7" s="928"/>
      <c r="E7" s="771" t="s">
        <v>287</v>
      </c>
      <c r="F7" s="771" t="s">
        <v>261</v>
      </c>
      <c r="G7" s="771" t="s">
        <v>268</v>
      </c>
      <c r="H7" s="771" t="s">
        <v>274</v>
      </c>
      <c r="I7" s="771" t="s">
        <v>262</v>
      </c>
      <c r="J7" s="772" t="s">
        <v>264</v>
      </c>
      <c r="K7" s="771" t="s">
        <v>283</v>
      </c>
      <c r="L7" s="771" t="s">
        <v>285</v>
      </c>
      <c r="M7" s="771" t="s">
        <v>266</v>
      </c>
      <c r="N7" s="771" t="s">
        <v>270</v>
      </c>
      <c r="O7" s="771" t="s">
        <v>272</v>
      </c>
      <c r="P7" s="773" t="s">
        <v>276</v>
      </c>
      <c r="Q7" s="773" t="s">
        <v>866</v>
      </c>
      <c r="R7" s="774" t="s">
        <v>2</v>
      </c>
      <c r="S7" s="769"/>
      <c r="T7" s="775" t="s">
        <v>3</v>
      </c>
      <c r="U7" s="776"/>
      <c r="V7" s="930"/>
      <c r="W7" s="755"/>
      <c r="X7" s="455">
        <v>6</v>
      </c>
      <c r="Y7" s="453" t="s">
        <v>55</v>
      </c>
      <c r="Z7" s="453" t="s">
        <v>56</v>
      </c>
      <c r="AA7" s="755"/>
      <c r="AB7" s="755"/>
    </row>
    <row r="8" spans="1:28" ht="15" customHeight="1">
      <c r="A8" s="777">
        <v>1</v>
      </c>
      <c r="B8" s="778" t="s">
        <v>45</v>
      </c>
      <c r="C8" s="779" t="s">
        <v>46</v>
      </c>
      <c r="D8" s="780"/>
      <c r="E8" s="781">
        <f>VLOOKUP(B8,'[1]Mecht 1.1'!$B$15:$V$129,21,)</f>
        <v>52</v>
      </c>
      <c r="F8" s="781">
        <f>VLOOKUP(B8,'EMT 2101'!B15:V135,21,)</f>
        <v>47</v>
      </c>
      <c r="G8" s="782">
        <f>VLOOKUP(B8,'EMT 2102.'!$B$15:$S$130,18,)</f>
        <v>63</v>
      </c>
      <c r="H8" s="782">
        <f>VLOOKUP(B8,'SMA 2119.'!B15:S135,18,)</f>
        <v>58</v>
      </c>
      <c r="I8" s="782">
        <f>VLOOKUP(B8,'EEE 2101'!B15:V130,21,)</f>
        <v>43</v>
      </c>
      <c r="J8" s="783">
        <f>VLOOKUP(B8,IGS!D2:H135,5,)</f>
        <v>82.76</v>
      </c>
      <c r="K8" s="784">
        <f>VLOOKUP(B8,'EMT 2201 Mechanics'!B15:V133,21,)</f>
        <v>55</v>
      </c>
      <c r="L8" s="782">
        <f>VLOOKUP(B8,'EMT 2202 MATERIALS'!B15:V135,21,)</f>
        <v>53</v>
      </c>
      <c r="M8" s="782">
        <f>VLOOKUP(B8,'EMT 2203 CNT 1'!B15:V133,21,)</f>
        <v>45</v>
      </c>
      <c r="N8" s="782">
        <f>VLOOKUP(B8,'EMT 2204 THERMO'!B15:V130,21,)</f>
        <v>61</v>
      </c>
      <c r="O8" s="782">
        <f>VLOOKUP(B8,'EMT 2205 FLUID'!B15:W131,22,)</f>
        <v>49</v>
      </c>
      <c r="P8" s="781">
        <f>VLOOKUP(B8,'SMA 2232 ODE'!B15:S132,18,)</f>
        <v>60</v>
      </c>
      <c r="Q8" s="782"/>
      <c r="R8" s="785">
        <f>COUNTA(E8:P8)</f>
        <v>12</v>
      </c>
      <c r="S8" s="786">
        <f>SUM(E8:P8)</f>
        <v>668.76</v>
      </c>
      <c r="T8" s="787">
        <f>ROUNDUP(AVERAGE(E8:P8),2)</f>
        <v>55.73</v>
      </c>
      <c r="U8" s="781" t="str">
        <f>IF(R8&lt;12,"INCOMPLETE",IF(MIN(E8:P8)&gt;=40,"PASS",IF((COUNTIF(E8:P8,"&lt;40")=1),"SUPP, 1 Unit",IF((COUNTIF(E8:P8,"&lt;40")=2),"SUPP, 2 Units",IF((COUNTIF(E8:P8,"&lt;40")=3),"SUPP, 3 Units",IF((COUNTIF(E8:P8,"&lt;40")=4),  "SUPP, 4 Units",IF((COUNTIF(E8:P8,"&lt;40")=5),"SUPP, 5 Units","X FAILS")))))))</f>
        <v>PASS</v>
      </c>
      <c r="V8" s="784"/>
      <c r="X8" s="454">
        <v>7</v>
      </c>
      <c r="Y8" s="453" t="s">
        <v>57</v>
      </c>
      <c r="Z8" s="453" t="s">
        <v>58</v>
      </c>
      <c r="AA8" s="453"/>
      <c r="AB8" s="453"/>
    </row>
    <row r="9" spans="1:28" ht="15" customHeight="1">
      <c r="A9" s="788">
        <v>2</v>
      </c>
      <c r="B9" s="789" t="s">
        <v>47</v>
      </c>
      <c r="C9" s="790" t="s">
        <v>48</v>
      </c>
      <c r="D9" s="791"/>
      <c r="E9" s="781">
        <f>VLOOKUP(B9,'[1]Mecht 1.1'!$B$15:$V$129,21,)</f>
        <v>66</v>
      </c>
      <c r="F9" s="781">
        <f>VLOOKUP(B9,'EMT 2101'!B16:V136,21,)</f>
        <v>64</v>
      </c>
      <c r="G9" s="782">
        <f>VLOOKUP(B9,'EMT 2102.'!$B$15:$S$130,18,)</f>
        <v>82</v>
      </c>
      <c r="H9" s="782">
        <f>VLOOKUP(B9,'SMA 2119.'!B16:S136,18,)</f>
        <v>86</v>
      </c>
      <c r="I9" s="782">
        <f>VLOOKUP(B9,'EEE 2101'!B16:V131,21,)</f>
        <v>69</v>
      </c>
      <c r="J9" s="783">
        <f>VLOOKUP(B9,IGS!D3:H136,5,)</f>
        <v>86.71</v>
      </c>
      <c r="K9" s="784">
        <f>VLOOKUP(B9,'EMT 2201 Mechanics'!B16:V134,21,)</f>
        <v>69</v>
      </c>
      <c r="L9" s="782">
        <f>VLOOKUP(B9,'EMT 2202 MATERIALS'!B16:V136,21,)</f>
        <v>75</v>
      </c>
      <c r="M9" s="782">
        <f>VLOOKUP(B9,'EMT 2203 CNT 1'!B16:V134,21,)</f>
        <v>79</v>
      </c>
      <c r="N9" s="782">
        <f>VLOOKUP(B9,'EMT 2204 THERMO'!B16:V131,21,)</f>
        <v>73</v>
      </c>
      <c r="O9" s="782">
        <f>VLOOKUP(B9,'EMT 2205 FLUID'!B16:W132,22,)</f>
        <v>67</v>
      </c>
      <c r="P9" s="781">
        <f>VLOOKUP(B9,'SMA 2232 ODE'!B16:S133,18,)</f>
        <v>76</v>
      </c>
      <c r="Q9" s="782"/>
      <c r="R9" s="785">
        <f t="shared" ref="R9:R69" si="0">COUNTA(E9:P9)</f>
        <v>12</v>
      </c>
      <c r="S9" s="786">
        <f t="shared" ref="S9:S69" si="1">SUM(E9:P9)</f>
        <v>892.71</v>
      </c>
      <c r="T9" s="787">
        <f t="shared" ref="T9:T69" si="2">ROUNDUP(AVERAGE(E9:P9),2)</f>
        <v>74.400000000000006</v>
      </c>
      <c r="U9" s="781" t="str">
        <f t="shared" ref="U9:U72" si="3">IF(R9&lt;12,"INCOMPLETE",IF(MIN(E9:P9)&gt;=40,"PASS",IF((COUNTIF(E9:P9,"&lt;40")=1),"SUPP, 1 Unit",IF((COUNTIF(E9:P9,"&lt;40")=2),"SUPP, 2 Units",IF((COUNTIF(E9:P9,"&lt;40")=3),"SUPP, 3 Units",IF((COUNTIF(E9:P9,"&lt;40")=4),  "SUPP, 4 Units",IF((COUNTIF(E9:P9,"&lt;40")=5),"SUPP, 5 Units","X FAILS")))))))</f>
        <v>PASS</v>
      </c>
      <c r="V9" s="792"/>
      <c r="X9" s="455">
        <v>8</v>
      </c>
      <c r="Y9" s="453" t="s">
        <v>59</v>
      </c>
      <c r="Z9" s="453" t="s">
        <v>60</v>
      </c>
      <c r="AA9" s="453"/>
      <c r="AB9" s="453"/>
    </row>
    <row r="10" spans="1:28" ht="15" customHeight="1">
      <c r="A10" s="777">
        <v>3</v>
      </c>
      <c r="B10" s="789" t="s">
        <v>49</v>
      </c>
      <c r="C10" s="790" t="s">
        <v>50</v>
      </c>
      <c r="D10" s="791"/>
      <c r="E10" s="781">
        <f>VLOOKUP(B10,'[1]Mecht 1.1'!$B$15:$V$129,21,)</f>
        <v>62</v>
      </c>
      <c r="F10" s="781">
        <f>VLOOKUP(B10,'EMT 2101'!B17:V137,21,)</f>
        <v>52</v>
      </c>
      <c r="G10" s="782">
        <f>VLOOKUP(B10,'EMT 2102.'!$B$15:$S$130,18,)</f>
        <v>82</v>
      </c>
      <c r="H10" s="782">
        <f>VLOOKUP(B10,'SMA 2119.'!B17:S137,18,)</f>
        <v>70</v>
      </c>
      <c r="I10" s="782">
        <f>VLOOKUP(B10,'EEE 2101'!B17:V132,21,)</f>
        <v>63</v>
      </c>
      <c r="J10" s="783">
        <f>VLOOKUP(B10,IGS!D4:H137,5,)</f>
        <v>87.706666666666663</v>
      </c>
      <c r="K10" s="784">
        <f>VLOOKUP(B10,'EMT 2201 Mechanics'!B17:V135,21,)</f>
        <v>41</v>
      </c>
      <c r="L10" s="782">
        <f>VLOOKUP(B10,'EMT 2202 MATERIALS'!B17:V137,21,)</f>
        <v>75</v>
      </c>
      <c r="M10" s="782">
        <f>VLOOKUP(B10,'EMT 2203 CNT 1'!B17:V135,21,)</f>
        <v>70</v>
      </c>
      <c r="N10" s="782">
        <f>VLOOKUP(B10,'EMT 2204 THERMO'!B17:V132,21,)</f>
        <v>60</v>
      </c>
      <c r="O10" s="782">
        <f>VLOOKUP(B10,'EMT 2205 FLUID'!B17:W133,22,)</f>
        <v>65</v>
      </c>
      <c r="P10" s="781">
        <f>VLOOKUP(B10,'SMA 2232 ODE'!B17:S134,18,)</f>
        <v>65</v>
      </c>
      <c r="Q10" s="782"/>
      <c r="R10" s="785">
        <f t="shared" si="0"/>
        <v>12</v>
      </c>
      <c r="S10" s="786">
        <f t="shared" si="1"/>
        <v>792.70666666666671</v>
      </c>
      <c r="T10" s="787">
        <f t="shared" si="2"/>
        <v>66.06</v>
      </c>
      <c r="U10" s="781" t="str">
        <f t="shared" si="3"/>
        <v>PASS</v>
      </c>
      <c r="V10" s="792"/>
      <c r="X10" s="455">
        <v>9</v>
      </c>
      <c r="Y10" s="453" t="s">
        <v>61</v>
      </c>
      <c r="Z10" s="453" t="s">
        <v>62</v>
      </c>
      <c r="AA10" s="453"/>
      <c r="AB10" s="453"/>
    </row>
    <row r="11" spans="1:28" s="794" customFormat="1" ht="15" customHeight="1">
      <c r="A11" s="777">
        <v>4</v>
      </c>
      <c r="B11" s="789" t="s">
        <v>51</v>
      </c>
      <c r="C11" s="790" t="s">
        <v>52</v>
      </c>
      <c r="D11" s="791"/>
      <c r="E11" s="781">
        <f>VLOOKUP(B11,'[1]Mecht 1.1'!$B$15:$V$129,21,)</f>
        <v>67</v>
      </c>
      <c r="F11" s="781">
        <f>VLOOKUP(B11,'EMT 2101'!B18:V138,21,)</f>
        <v>67</v>
      </c>
      <c r="G11" s="782">
        <f>VLOOKUP(B11,'EMT 2102.'!$B$15:$S$130,18,)</f>
        <v>62</v>
      </c>
      <c r="H11" s="782">
        <f>VLOOKUP(B11,'SMA 2119.'!B18:S138,18,)</f>
        <v>60</v>
      </c>
      <c r="I11" s="782">
        <f>VLOOKUP(B11,'EEE 2101'!B18:V133,21,)</f>
        <v>68</v>
      </c>
      <c r="J11" s="783">
        <f>VLOOKUP(B11,IGS!D5:H138,5,)</f>
        <v>83.399999999999991</v>
      </c>
      <c r="K11" s="784">
        <f>VLOOKUP(B11,'EMT 2201 Mechanics'!B18:V136,21,)</f>
        <v>68</v>
      </c>
      <c r="L11" s="782">
        <f>VLOOKUP(B11,'EMT 2202 MATERIALS'!B18:V138,21,)</f>
        <v>70</v>
      </c>
      <c r="M11" s="782">
        <f>VLOOKUP(B11,'EMT 2203 CNT 1'!B18:V136,21,)</f>
        <v>83</v>
      </c>
      <c r="N11" s="782">
        <f>VLOOKUP(B11,'EMT 2204 THERMO'!B18:V133,21,)</f>
        <v>72</v>
      </c>
      <c r="O11" s="782">
        <f>VLOOKUP(B11,'EMT 2205 FLUID'!B18:W134,22,)</f>
        <v>71</v>
      </c>
      <c r="P11" s="781">
        <f>VLOOKUP(B11,'SMA 2232 ODE'!B18:S135,18,)</f>
        <v>81</v>
      </c>
      <c r="Q11" s="782"/>
      <c r="R11" s="785">
        <f t="shared" si="0"/>
        <v>12</v>
      </c>
      <c r="S11" s="786">
        <f t="shared" si="1"/>
        <v>852.4</v>
      </c>
      <c r="T11" s="787">
        <f t="shared" si="2"/>
        <v>71.040000000000006</v>
      </c>
      <c r="U11" s="781" t="str">
        <f t="shared" si="3"/>
        <v>PASS</v>
      </c>
      <c r="V11" s="792"/>
      <c r="W11" s="793"/>
      <c r="X11" s="454">
        <v>10</v>
      </c>
      <c r="Y11" s="793" t="s">
        <v>63</v>
      </c>
      <c r="Z11" s="793" t="s">
        <v>64</v>
      </c>
      <c r="AA11" s="793"/>
      <c r="AB11" s="793"/>
    </row>
    <row r="12" spans="1:28" ht="15" customHeight="1">
      <c r="A12" s="788">
        <v>5</v>
      </c>
      <c r="B12" s="789" t="s">
        <v>53</v>
      </c>
      <c r="C12" s="790" t="s">
        <v>54</v>
      </c>
      <c r="D12" s="791"/>
      <c r="E12" s="781">
        <f>VLOOKUP(B12,'[1]Mecht 1.1'!$B$15:$V$129,21,)</f>
        <v>60</v>
      </c>
      <c r="F12" s="781">
        <f>VLOOKUP(B12,'EMT 2101'!B19:V139,21,)</f>
        <v>61</v>
      </c>
      <c r="G12" s="782">
        <f>VLOOKUP(B12,'EMT 2102.'!$B$15:$S$130,18,)</f>
        <v>42</v>
      </c>
      <c r="H12" s="782">
        <f>VLOOKUP(B12,'SMA 2119.'!B19:S139,18,)</f>
        <v>67</v>
      </c>
      <c r="I12" s="782">
        <f>VLOOKUP(B12,'EEE 2101'!B19:V134,21,)</f>
        <v>50</v>
      </c>
      <c r="J12" s="783">
        <f>VLOOKUP(B12,IGS!D6:H139,5,)</f>
        <v>83.973333333333329</v>
      </c>
      <c r="K12" s="784">
        <f>VLOOKUP(B12,'EMT 2201 Mechanics'!B19:V137,21,)</f>
        <v>58</v>
      </c>
      <c r="L12" s="782">
        <f>VLOOKUP(B12,'EMT 2202 MATERIALS'!B19:V139,21,)</f>
        <v>70</v>
      </c>
      <c r="M12" s="782">
        <f>VLOOKUP(B12,'EMT 2203 CNT 1'!B19:V137,21,)</f>
        <v>57</v>
      </c>
      <c r="N12" s="782">
        <f>VLOOKUP(B12,'EMT 2204 THERMO'!B19:V134,21,)</f>
        <v>67</v>
      </c>
      <c r="O12" s="782">
        <f>VLOOKUP(B12,'EMT 2205 FLUID'!B19:W135,22,)</f>
        <v>76</v>
      </c>
      <c r="P12" s="781">
        <f>VLOOKUP(B12,'SMA 2232 ODE'!B19:S136,18,)</f>
        <v>46</v>
      </c>
      <c r="Q12" s="782"/>
      <c r="R12" s="785">
        <f t="shared" si="0"/>
        <v>12</v>
      </c>
      <c r="S12" s="786">
        <f t="shared" si="1"/>
        <v>737.97333333333336</v>
      </c>
      <c r="T12" s="787">
        <f t="shared" si="2"/>
        <v>61.5</v>
      </c>
      <c r="U12" s="781" t="str">
        <f t="shared" si="3"/>
        <v>PASS</v>
      </c>
      <c r="V12" s="792"/>
      <c r="X12" s="455">
        <v>11</v>
      </c>
      <c r="Y12" s="453" t="s">
        <v>65</v>
      </c>
      <c r="Z12" s="453" t="s">
        <v>66</v>
      </c>
      <c r="AA12" s="453"/>
      <c r="AB12" s="453"/>
    </row>
    <row r="13" spans="1:28" ht="15" customHeight="1">
      <c r="A13" s="777">
        <v>6</v>
      </c>
      <c r="B13" s="795" t="s">
        <v>55</v>
      </c>
      <c r="C13" s="796" t="s">
        <v>56</v>
      </c>
      <c r="D13" s="791"/>
      <c r="E13" s="781">
        <f>VLOOKUP(B13,'[1]Mecht 1.1'!$B$15:$V$129,21,)</f>
        <v>66</v>
      </c>
      <c r="F13" s="781">
        <f>VLOOKUP(B13,'EMT 2101'!B20:V140,21,)</f>
        <v>62</v>
      </c>
      <c r="G13" s="782">
        <f>VLOOKUP(B13,'EMT 2102.'!$B$15:$S$130,18,)</f>
        <v>42</v>
      </c>
      <c r="H13" s="782">
        <f>VLOOKUP(B13,'SMA 2119.'!B20:S140,18,)</f>
        <v>69</v>
      </c>
      <c r="I13" s="782">
        <f>VLOOKUP(B13,'EEE 2101'!B20:V135,21,)</f>
        <v>63</v>
      </c>
      <c r="J13" s="783">
        <f>VLOOKUP(B13,IGS!D7:H140,5,)</f>
        <v>83.633333333333326</v>
      </c>
      <c r="K13" s="784">
        <f>VLOOKUP(B13,'EMT 2201 Mechanics'!B20:V138,21,)</f>
        <v>73</v>
      </c>
      <c r="L13" s="782">
        <f>VLOOKUP(B13,'EMT 2202 MATERIALS'!B20:V140,21,)</f>
        <v>59</v>
      </c>
      <c r="M13" s="782">
        <f>VLOOKUP(B13,'EMT 2203 CNT 1'!B20:V138,21,)</f>
        <v>81</v>
      </c>
      <c r="N13" s="782">
        <f>VLOOKUP(B13,'EMT 2204 THERMO'!B20:V135,21,)</f>
        <v>82</v>
      </c>
      <c r="O13" s="782">
        <f>VLOOKUP(B13,'EMT 2205 FLUID'!B20:W136,22,)</f>
        <v>76</v>
      </c>
      <c r="P13" s="781">
        <f>VLOOKUP(B13,'SMA 2232 ODE'!B20:S137,18,)</f>
        <v>65</v>
      </c>
      <c r="Q13" s="782"/>
      <c r="R13" s="785">
        <f t="shared" si="0"/>
        <v>12</v>
      </c>
      <c r="S13" s="786">
        <f t="shared" si="1"/>
        <v>821.63333333333333</v>
      </c>
      <c r="T13" s="787">
        <f t="shared" si="2"/>
        <v>68.47</v>
      </c>
      <c r="U13" s="781" t="str">
        <f t="shared" si="3"/>
        <v>PASS</v>
      </c>
      <c r="V13" s="792"/>
      <c r="X13" s="455">
        <v>12</v>
      </c>
      <c r="Y13" s="453" t="s">
        <v>67</v>
      </c>
      <c r="Z13" s="453" t="s">
        <v>68</v>
      </c>
      <c r="AA13" s="453"/>
      <c r="AB13" s="453"/>
    </row>
    <row r="14" spans="1:28" ht="15" customHeight="1">
      <c r="A14" s="788">
        <v>7</v>
      </c>
      <c r="B14" s="795" t="s">
        <v>57</v>
      </c>
      <c r="C14" s="796" t="s">
        <v>58</v>
      </c>
      <c r="D14" s="791"/>
      <c r="E14" s="781">
        <f>VLOOKUP(B14,'[1]Mecht 1.1'!$B$15:$V$129,21,)</f>
        <v>47</v>
      </c>
      <c r="F14" s="781">
        <f>VLOOKUP(B14,'EMT 2101'!B21:V141,21,)</f>
        <v>56</v>
      </c>
      <c r="G14" s="782">
        <f>VLOOKUP(B14,'EMT 2102.'!$B$15:$S$130,18,)</f>
        <v>45</v>
      </c>
      <c r="H14" s="782">
        <f>VLOOKUP(B14,'SMA 2119.'!B21:S141,18,)</f>
        <v>70</v>
      </c>
      <c r="I14" s="782">
        <f>VLOOKUP(B14,'EEE 2101'!B21:V136,21,)</f>
        <v>53</v>
      </c>
      <c r="J14" s="783">
        <f>VLOOKUP(B14,IGS!D8:H141,5,)</f>
        <v>84.413333333333341</v>
      </c>
      <c r="K14" s="784">
        <f>VLOOKUP(B14,'EMT 2201 Mechanics'!B21:V139,21,)</f>
        <v>47</v>
      </c>
      <c r="L14" s="782">
        <f>VLOOKUP(B14,'EMT 2202 MATERIALS'!B21:V141,21,)</f>
        <v>54</v>
      </c>
      <c r="M14" s="782">
        <f>VLOOKUP(B14,'EMT 2203 CNT 1'!B21:V139,21,)</f>
        <v>57</v>
      </c>
      <c r="N14" s="782">
        <f>VLOOKUP(B14,'EMT 2204 THERMO'!B21:V136,21,)</f>
        <v>67</v>
      </c>
      <c r="O14" s="782">
        <f>VLOOKUP(B14,'EMT 2205 FLUID'!B21:W137,22,)</f>
        <v>67</v>
      </c>
      <c r="P14" s="781">
        <f>VLOOKUP(B14,'SMA 2232 ODE'!B21:S138,18,)</f>
        <v>54</v>
      </c>
      <c r="Q14" s="782"/>
      <c r="R14" s="785">
        <f t="shared" si="0"/>
        <v>12</v>
      </c>
      <c r="S14" s="786">
        <f t="shared" si="1"/>
        <v>701.41333333333341</v>
      </c>
      <c r="T14" s="787">
        <f t="shared" si="2"/>
        <v>58.46</v>
      </c>
      <c r="U14" s="781" t="str">
        <f t="shared" si="3"/>
        <v>PASS</v>
      </c>
      <c r="V14" s="792"/>
      <c r="X14" s="454">
        <v>13</v>
      </c>
      <c r="Y14" s="453" t="s">
        <v>69</v>
      </c>
      <c r="Z14" s="453" t="s">
        <v>70</v>
      </c>
      <c r="AA14" s="453"/>
      <c r="AB14" s="453"/>
    </row>
    <row r="15" spans="1:28" ht="15" customHeight="1">
      <c r="A15" s="777">
        <v>8</v>
      </c>
      <c r="B15" s="795" t="s">
        <v>59</v>
      </c>
      <c r="C15" s="796" t="s">
        <v>60</v>
      </c>
      <c r="D15" s="791"/>
      <c r="E15" s="781">
        <f>VLOOKUP(B15,'[1]Mecht 1.1'!$B$15:$V$129,21,)</f>
        <v>45</v>
      </c>
      <c r="F15" s="781">
        <f>VLOOKUP(B15,'EMT 2101'!B22:V142,21,)</f>
        <v>42</v>
      </c>
      <c r="G15" s="782">
        <f>VLOOKUP(B15,'EMT 2102.'!$B$15:$S$130,18,)</f>
        <v>43</v>
      </c>
      <c r="H15" s="782">
        <f>VLOOKUP(B15,'SMA 2119.'!B22:S142,18,)</f>
        <v>48</v>
      </c>
      <c r="I15" s="782">
        <f>VLOOKUP(B15,'EEE 2101'!B22:V137,21,)</f>
        <v>46</v>
      </c>
      <c r="J15" s="783">
        <f>VLOOKUP(B15,IGS!D9:H142,5,)</f>
        <v>78.47999999999999</v>
      </c>
      <c r="K15" s="784">
        <f>VLOOKUP(B15,'EMT 2201 Mechanics'!B22:V140,21,)</f>
        <v>50</v>
      </c>
      <c r="L15" s="782">
        <f>VLOOKUP(B15,'EMT 2202 MATERIALS'!B22:V142,21,)</f>
        <v>54</v>
      </c>
      <c r="M15" s="782">
        <f>VLOOKUP(B15,'EMT 2203 CNT 1'!B22:V140,21,)</f>
        <v>45</v>
      </c>
      <c r="N15" s="782">
        <f>VLOOKUP(B15,'EMT 2204 THERMO'!B22:V137,21,)</f>
        <v>55</v>
      </c>
      <c r="O15" s="782">
        <f>VLOOKUP(B15,'EMT 2205 FLUID'!B22:W138,22,)</f>
        <v>47</v>
      </c>
      <c r="P15" s="781">
        <f>VLOOKUP(B15,'SMA 2232 ODE'!B22:S139,18,)</f>
        <v>46</v>
      </c>
      <c r="Q15" s="782"/>
      <c r="R15" s="785">
        <f t="shared" si="0"/>
        <v>12</v>
      </c>
      <c r="S15" s="786">
        <f t="shared" si="1"/>
        <v>599.48</v>
      </c>
      <c r="T15" s="787">
        <f t="shared" si="2"/>
        <v>49.96</v>
      </c>
      <c r="U15" s="781" t="str">
        <f t="shared" si="3"/>
        <v>PASS</v>
      </c>
      <c r="V15" s="792"/>
      <c r="X15" s="455">
        <v>14</v>
      </c>
      <c r="Y15" s="453" t="s">
        <v>71</v>
      </c>
      <c r="Z15" s="453" t="s">
        <v>72</v>
      </c>
      <c r="AA15" s="453"/>
      <c r="AB15" s="453"/>
    </row>
    <row r="16" spans="1:28" ht="15" customHeight="1">
      <c r="A16" s="777">
        <v>9</v>
      </c>
      <c r="B16" s="795" t="s">
        <v>61</v>
      </c>
      <c r="C16" s="796" t="s">
        <v>62</v>
      </c>
      <c r="D16" s="791"/>
      <c r="E16" s="781">
        <f>VLOOKUP(B16,'[1]Mecht 1.1'!$B$15:$V$129,21,)</f>
        <v>63</v>
      </c>
      <c r="F16" s="781">
        <f>VLOOKUP(B16,'EMT 2101'!B23:V143,21,)</f>
        <v>62</v>
      </c>
      <c r="G16" s="782">
        <f>VLOOKUP(B16,'EMT 2102.'!$B$15:$S$130,18,)</f>
        <v>53</v>
      </c>
      <c r="H16" s="782">
        <f>VLOOKUP(B16,'SMA 2119.'!B23:S143,18,)</f>
        <v>78</v>
      </c>
      <c r="I16" s="782">
        <f>VLOOKUP(B16,'EEE 2101'!B23:V138,21,)</f>
        <v>52</v>
      </c>
      <c r="J16" s="783">
        <f>VLOOKUP(B16,IGS!D10:H143,5,)</f>
        <v>84.81</v>
      </c>
      <c r="K16" s="784">
        <f>VLOOKUP(B16,'EMT 2201 Mechanics'!B23:V141,21,)</f>
        <v>72</v>
      </c>
      <c r="L16" s="782">
        <f>VLOOKUP(B16,'EMT 2202 MATERIALS'!B23:V143,21,)</f>
        <v>67</v>
      </c>
      <c r="M16" s="782">
        <f>VLOOKUP(B16,'EMT 2203 CNT 1'!B23:V141,21,)</f>
        <v>61</v>
      </c>
      <c r="N16" s="782">
        <f>VLOOKUP(B16,'EMT 2204 THERMO'!B23:V138,21,)</f>
        <v>76</v>
      </c>
      <c r="O16" s="782">
        <f>VLOOKUP(B16,'EMT 2205 FLUID'!B23:W139,22,)</f>
        <v>70</v>
      </c>
      <c r="P16" s="781">
        <f>VLOOKUP(B16,'SMA 2232 ODE'!B23:S140,18,)</f>
        <v>50</v>
      </c>
      <c r="Q16" s="782"/>
      <c r="R16" s="785">
        <f t="shared" si="0"/>
        <v>12</v>
      </c>
      <c r="S16" s="786">
        <f t="shared" si="1"/>
        <v>788.81</v>
      </c>
      <c r="T16" s="787">
        <f t="shared" si="2"/>
        <v>65.740000000000009</v>
      </c>
      <c r="U16" s="781" t="str">
        <f t="shared" si="3"/>
        <v>PASS</v>
      </c>
      <c r="V16" s="792"/>
      <c r="X16" s="455">
        <v>15</v>
      </c>
      <c r="Y16" s="453" t="s">
        <v>75</v>
      </c>
      <c r="Z16" s="453" t="s">
        <v>76</v>
      </c>
      <c r="AA16" s="453"/>
      <c r="AB16" s="453"/>
    </row>
    <row r="17" spans="1:28" s="794" customFormat="1" ht="15" customHeight="1">
      <c r="A17" s="788">
        <v>10</v>
      </c>
      <c r="B17" s="795" t="s">
        <v>63</v>
      </c>
      <c r="C17" s="796" t="s">
        <v>64</v>
      </c>
      <c r="D17" s="791"/>
      <c r="E17" s="781">
        <f>VLOOKUP(B17,'[1]Mecht 1.1'!$B$15:$V$129,21,)</f>
        <v>54</v>
      </c>
      <c r="F17" s="781">
        <f>VLOOKUP(B17,'EMT 2101'!B24:V144,21,)</f>
        <v>73</v>
      </c>
      <c r="G17" s="782">
        <f>VLOOKUP(B17,'EMT 2102.'!$B$15:$S$130,18,)</f>
        <v>53</v>
      </c>
      <c r="H17" s="782">
        <f>VLOOKUP(B17,'SMA 2119.'!B24:S144,18,)</f>
        <v>76</v>
      </c>
      <c r="I17" s="782">
        <f>VLOOKUP(B17,'EEE 2101'!B24:V139,21,)</f>
        <v>59</v>
      </c>
      <c r="J17" s="783">
        <f>VLOOKUP(B17,IGS!D11:H144,5,)</f>
        <v>78.066666666666663</v>
      </c>
      <c r="K17" s="784">
        <f>VLOOKUP(B17,'EMT 2201 Mechanics'!B24:V142,21,)</f>
        <v>59</v>
      </c>
      <c r="L17" s="782">
        <f>VLOOKUP(B17,'EMT 2202 MATERIALS'!B24:V144,21,)</f>
        <v>71</v>
      </c>
      <c r="M17" s="782">
        <f>VLOOKUP(B17,'EMT 2203 CNT 1'!B24:V142,21,)</f>
        <v>58</v>
      </c>
      <c r="N17" s="782">
        <f>VLOOKUP(B17,'EMT 2204 THERMO'!B24:V139,21,)</f>
        <v>69</v>
      </c>
      <c r="O17" s="782">
        <f>VLOOKUP(B17,'EMT 2205 FLUID'!B24:W140,22,)</f>
        <v>67</v>
      </c>
      <c r="P17" s="781">
        <f>VLOOKUP(B17,'SMA 2232 ODE'!B24:S141,18,)</f>
        <v>78</v>
      </c>
      <c r="Q17" s="782"/>
      <c r="R17" s="785">
        <f t="shared" si="0"/>
        <v>12</v>
      </c>
      <c r="S17" s="786">
        <f t="shared" si="1"/>
        <v>795.06666666666661</v>
      </c>
      <c r="T17" s="787">
        <f t="shared" si="2"/>
        <v>66.260000000000005</v>
      </c>
      <c r="U17" s="781" t="str">
        <f t="shared" si="3"/>
        <v>PASS</v>
      </c>
      <c r="V17" s="792"/>
      <c r="W17" s="793"/>
      <c r="X17" s="454">
        <v>16</v>
      </c>
      <c r="Y17" s="793" t="s">
        <v>77</v>
      </c>
      <c r="Z17" s="793" t="s">
        <v>78</v>
      </c>
      <c r="AA17" s="793"/>
      <c r="AB17" s="793"/>
    </row>
    <row r="18" spans="1:28" ht="15" customHeight="1">
      <c r="A18" s="777">
        <v>11</v>
      </c>
      <c r="B18" s="795" t="s">
        <v>65</v>
      </c>
      <c r="C18" s="796" t="s">
        <v>66</v>
      </c>
      <c r="D18" s="791"/>
      <c r="E18" s="781">
        <f>VLOOKUP(B18,'[1]Mecht 1.1'!$B$15:$V$129,21,)</f>
        <v>54</v>
      </c>
      <c r="F18" s="781">
        <f>VLOOKUP(B18,'EMT 2101'!B25:V145,21,)</f>
        <v>66</v>
      </c>
      <c r="G18" s="782">
        <f>VLOOKUP(B18,'EMT 2102.'!$B$15:$S$130,18,)</f>
        <v>65</v>
      </c>
      <c r="H18" s="782">
        <f>VLOOKUP(B18,'SMA 2119.'!B25:S145,18,)</f>
        <v>64</v>
      </c>
      <c r="I18" s="782">
        <f>VLOOKUP(B18,'EEE 2101'!B25:V140,21,)</f>
        <v>63</v>
      </c>
      <c r="J18" s="783">
        <f>VLOOKUP(B18,IGS!D12:H145,5,)</f>
        <v>81.11</v>
      </c>
      <c r="K18" s="784">
        <f>VLOOKUP(B18,'EMT 2201 Mechanics'!B25:V143,21,)</f>
        <v>57</v>
      </c>
      <c r="L18" s="782">
        <f>VLOOKUP(B18,'EMT 2202 MATERIALS'!B25:V145,21,)</f>
        <v>67</v>
      </c>
      <c r="M18" s="782">
        <f>VLOOKUP(B18,'EMT 2203 CNT 1'!B25:V143,21,)</f>
        <v>62</v>
      </c>
      <c r="N18" s="782">
        <f>VLOOKUP(B18,'EMT 2204 THERMO'!B25:V140,21,)</f>
        <v>61</v>
      </c>
      <c r="O18" s="782">
        <f>VLOOKUP(B18,'EMT 2205 FLUID'!B25:W141,22,)</f>
        <v>59</v>
      </c>
      <c r="P18" s="781">
        <f>VLOOKUP(B18,'SMA 2232 ODE'!B25:S142,18,)</f>
        <v>66</v>
      </c>
      <c r="Q18" s="782"/>
      <c r="R18" s="785">
        <f t="shared" si="0"/>
        <v>12</v>
      </c>
      <c r="S18" s="786">
        <f t="shared" si="1"/>
        <v>765.11</v>
      </c>
      <c r="T18" s="787">
        <f t="shared" si="2"/>
        <v>63.76</v>
      </c>
      <c r="U18" s="781" t="str">
        <f t="shared" si="3"/>
        <v>PASS</v>
      </c>
      <c r="V18" s="792"/>
      <c r="X18" s="455">
        <v>17</v>
      </c>
      <c r="Y18" s="453" t="s">
        <v>79</v>
      </c>
      <c r="Z18" s="453" t="s">
        <v>80</v>
      </c>
      <c r="AA18" s="453"/>
      <c r="AB18" s="453"/>
    </row>
    <row r="19" spans="1:28" ht="15" customHeight="1">
      <c r="A19" s="788">
        <v>12</v>
      </c>
      <c r="B19" s="795" t="s">
        <v>67</v>
      </c>
      <c r="C19" s="796" t="s">
        <v>68</v>
      </c>
      <c r="D19" s="791"/>
      <c r="E19" s="781">
        <f>VLOOKUP(B19,'[1]Mecht 1.1'!$B$15:$V$129,21,)</f>
        <v>76</v>
      </c>
      <c r="F19" s="781">
        <f>VLOOKUP(B19,'EMT 2101'!B26:V146,21,)</f>
        <v>71</v>
      </c>
      <c r="G19" s="782">
        <f>VLOOKUP(B19,'EMT 2102.'!$B$15:$S$130,18,)</f>
        <v>68</v>
      </c>
      <c r="H19" s="782">
        <f>VLOOKUP(B19,'SMA 2119.'!B26:S146,18,)</f>
        <v>83</v>
      </c>
      <c r="I19" s="782">
        <f>VLOOKUP(B19,'EEE 2101'!B26:V141,21,)</f>
        <v>54</v>
      </c>
      <c r="J19" s="783">
        <f>VLOOKUP(B19,IGS!D13:H146,5,)</f>
        <v>87.143333333333345</v>
      </c>
      <c r="K19" s="784">
        <f>VLOOKUP(B19,'EMT 2201 Mechanics'!B26:V144,21,)</f>
        <v>73</v>
      </c>
      <c r="L19" s="782">
        <f>VLOOKUP(B19,'EMT 2202 MATERIALS'!B26:V146,21,)</f>
        <v>71</v>
      </c>
      <c r="M19" s="782">
        <f>VLOOKUP(B19,'EMT 2203 CNT 1'!B26:V144,21,)</f>
        <v>71</v>
      </c>
      <c r="N19" s="782">
        <f>VLOOKUP(B19,'EMT 2204 THERMO'!B26:V141,21,)</f>
        <v>77</v>
      </c>
      <c r="O19" s="782">
        <f>VLOOKUP(B19,'EMT 2205 FLUID'!B26:W142,22,)</f>
        <v>71</v>
      </c>
      <c r="P19" s="781">
        <f>VLOOKUP(B19,'SMA 2232 ODE'!B26:S143,18,)</f>
        <v>68</v>
      </c>
      <c r="Q19" s="782"/>
      <c r="R19" s="785">
        <f t="shared" si="0"/>
        <v>12</v>
      </c>
      <c r="S19" s="786">
        <f t="shared" si="1"/>
        <v>870.14333333333332</v>
      </c>
      <c r="T19" s="787">
        <f t="shared" si="2"/>
        <v>72.52000000000001</v>
      </c>
      <c r="U19" s="781" t="str">
        <f t="shared" si="3"/>
        <v>PASS</v>
      </c>
      <c r="V19" s="792"/>
      <c r="X19" s="455">
        <v>18</v>
      </c>
      <c r="Y19" s="453" t="s">
        <v>81</v>
      </c>
      <c r="Z19" s="453" t="s">
        <v>82</v>
      </c>
      <c r="AA19" s="453"/>
      <c r="AB19" s="453"/>
    </row>
    <row r="20" spans="1:28" s="794" customFormat="1" ht="15" customHeight="1">
      <c r="A20" s="777">
        <v>13</v>
      </c>
      <c r="B20" s="795" t="s">
        <v>69</v>
      </c>
      <c r="C20" s="796" t="s">
        <v>70</v>
      </c>
      <c r="D20" s="791"/>
      <c r="E20" s="781">
        <f>VLOOKUP(B20,'[1]Mecht 1.1'!$B$15:$V$129,21,)</f>
        <v>58</v>
      </c>
      <c r="F20" s="781">
        <f>VLOOKUP(B20,'EMT 2101'!B27:V147,21,)</f>
        <v>51</v>
      </c>
      <c r="G20" s="782">
        <f>VLOOKUP(B20,'EMT 2102.'!$B$15:$S$130,18,)</f>
        <v>67</v>
      </c>
      <c r="H20" s="782">
        <f>VLOOKUP(B20,'SMA 2119.'!B27:S147,18,)</f>
        <v>73</v>
      </c>
      <c r="I20" s="782">
        <f>VLOOKUP(B20,'EEE 2101'!B27:V142,21,)</f>
        <v>57</v>
      </c>
      <c r="J20" s="783">
        <f>VLOOKUP(B20,IGS!D14:H147,5,)</f>
        <v>85.71</v>
      </c>
      <c r="K20" s="784">
        <f>VLOOKUP(B20,'EMT 2201 Mechanics'!B27:V145,21,)</f>
        <v>70</v>
      </c>
      <c r="L20" s="782">
        <f>VLOOKUP(B20,'EMT 2202 MATERIALS'!B27:V147,21,)</f>
        <v>71</v>
      </c>
      <c r="M20" s="782">
        <f>VLOOKUP(B20,'EMT 2203 CNT 1'!B27:V145,21,)</f>
        <v>59</v>
      </c>
      <c r="N20" s="782">
        <f>VLOOKUP(B20,'EMT 2204 THERMO'!B27:V142,21,)</f>
        <v>60</v>
      </c>
      <c r="O20" s="782">
        <f>VLOOKUP(B20,'EMT 2205 FLUID'!B27:W143,22,)</f>
        <v>65</v>
      </c>
      <c r="P20" s="781">
        <f>VLOOKUP(B20,'SMA 2232 ODE'!B27:S144,18,)</f>
        <v>73</v>
      </c>
      <c r="Q20" s="782"/>
      <c r="R20" s="785">
        <f t="shared" si="0"/>
        <v>12</v>
      </c>
      <c r="S20" s="786">
        <f t="shared" si="1"/>
        <v>789.71</v>
      </c>
      <c r="T20" s="787">
        <f t="shared" si="2"/>
        <v>65.81</v>
      </c>
      <c r="U20" s="781" t="str">
        <f t="shared" si="3"/>
        <v>PASS</v>
      </c>
      <c r="V20" s="792"/>
      <c r="W20" s="793"/>
      <c r="X20" s="454">
        <v>19</v>
      </c>
      <c r="Y20" s="793" t="s">
        <v>83</v>
      </c>
      <c r="Z20" s="793" t="s">
        <v>84</v>
      </c>
      <c r="AA20" s="793"/>
      <c r="AB20" s="793"/>
    </row>
    <row r="21" spans="1:28" ht="15" customHeight="1">
      <c r="A21" s="777">
        <v>14</v>
      </c>
      <c r="B21" s="795" t="s">
        <v>71</v>
      </c>
      <c r="C21" s="796" t="s">
        <v>72</v>
      </c>
      <c r="D21" s="791"/>
      <c r="E21" s="781">
        <f>VLOOKUP(B21,'[1]Mecht 1.1'!$B$15:$V$129,21,)</f>
        <v>63</v>
      </c>
      <c r="F21" s="781">
        <f>VLOOKUP(B21,'EMT 2101'!B28:V148,21,)</f>
        <v>66</v>
      </c>
      <c r="G21" s="782">
        <f>VLOOKUP(B21,'EMT 2102.'!$B$15:$S$130,18,)</f>
        <v>81</v>
      </c>
      <c r="H21" s="782">
        <f>VLOOKUP(B21,'SMA 2119.'!B28:S148,18,)</f>
        <v>71</v>
      </c>
      <c r="I21" s="782">
        <f>VLOOKUP(B21,'EEE 2101'!B28:V143,21,)</f>
        <v>67</v>
      </c>
      <c r="J21" s="783">
        <f>VLOOKUP(B21,IGS!D15:H148,5,)</f>
        <v>88.243333333333339</v>
      </c>
      <c r="K21" s="784">
        <f>VLOOKUP(B21,'EMT 2201 Mechanics'!B28:V146,21,)</f>
        <v>73</v>
      </c>
      <c r="L21" s="782">
        <f>VLOOKUP(B21,'EMT 2202 MATERIALS'!B28:V148,21,)</f>
        <v>77</v>
      </c>
      <c r="M21" s="782">
        <f>VLOOKUP(B21,'EMT 2203 CNT 1'!B28:V146,21,)</f>
        <v>54</v>
      </c>
      <c r="N21" s="782">
        <f>VLOOKUP(B21,'EMT 2204 THERMO'!B28:V143,21,)</f>
        <v>64</v>
      </c>
      <c r="O21" s="782">
        <f>VLOOKUP(B21,'EMT 2205 FLUID'!B28:W144,22,)</f>
        <v>71</v>
      </c>
      <c r="P21" s="781">
        <f>VLOOKUP(B21,'SMA 2232 ODE'!B28:S145,18,)</f>
        <v>70</v>
      </c>
      <c r="Q21" s="782"/>
      <c r="R21" s="785">
        <f t="shared" si="0"/>
        <v>12</v>
      </c>
      <c r="S21" s="786">
        <f t="shared" si="1"/>
        <v>845.24333333333334</v>
      </c>
      <c r="T21" s="787">
        <f t="shared" si="2"/>
        <v>70.440000000000012</v>
      </c>
      <c r="U21" s="781" t="str">
        <f t="shared" si="3"/>
        <v>PASS</v>
      </c>
      <c r="V21" s="792"/>
      <c r="X21" s="455">
        <v>20</v>
      </c>
      <c r="Y21" s="453" t="s">
        <v>85</v>
      </c>
      <c r="Z21" s="453" t="s">
        <v>86</v>
      </c>
      <c r="AA21" s="453"/>
      <c r="AB21" s="453"/>
    </row>
    <row r="22" spans="1:28" s="794" customFormat="1" ht="15" customHeight="1">
      <c r="A22" s="788">
        <v>15</v>
      </c>
      <c r="B22" s="795" t="s">
        <v>73</v>
      </c>
      <c r="C22" s="796" t="s">
        <v>74</v>
      </c>
      <c r="D22" s="791"/>
      <c r="E22" s="797" t="s">
        <v>806</v>
      </c>
      <c r="F22" s="797" t="s">
        <v>801</v>
      </c>
      <c r="G22" s="798" t="s">
        <v>805</v>
      </c>
      <c r="H22" s="798" t="s">
        <v>799</v>
      </c>
      <c r="I22" s="798" t="s">
        <v>799</v>
      </c>
      <c r="J22" s="783">
        <f>VLOOKUP(B22,IGS!D16:H149,5,)</f>
        <v>79.143333333333317</v>
      </c>
      <c r="K22" s="784">
        <f>VLOOKUP(B22,'EMT 2201 Mechanics'!B29:V147,21,)</f>
        <v>71</v>
      </c>
      <c r="L22" s="782">
        <f>VLOOKUP(B22,'EMT 2202 MATERIALS'!B29:V149,21,)</f>
        <v>69</v>
      </c>
      <c r="M22" s="782">
        <f>VLOOKUP(B22,'EMT 2203 CNT 1'!B29:V147,21,)</f>
        <v>65</v>
      </c>
      <c r="N22" s="782">
        <f>VLOOKUP(B22,'EMT 2204 THERMO'!B29:V144,21,)</f>
        <v>60</v>
      </c>
      <c r="O22" s="782">
        <f>VLOOKUP(B22,'EMT 2205 FLUID'!B29:W145,22,)</f>
        <v>69</v>
      </c>
      <c r="P22" s="781">
        <f>VLOOKUP(B22,'SMA 2232 ODE'!B29:S146,18,)</f>
        <v>62</v>
      </c>
      <c r="Q22" s="782"/>
      <c r="R22" s="785">
        <f t="shared" si="0"/>
        <v>12</v>
      </c>
      <c r="S22" s="786">
        <f t="shared" si="1"/>
        <v>475.14333333333332</v>
      </c>
      <c r="T22" s="787">
        <f t="shared" si="2"/>
        <v>67.88000000000001</v>
      </c>
      <c r="U22" s="797" t="s">
        <v>867</v>
      </c>
      <c r="V22" s="792" t="s">
        <v>807</v>
      </c>
      <c r="W22" s="793" t="s">
        <v>32</v>
      </c>
      <c r="X22" s="455">
        <v>21</v>
      </c>
      <c r="Y22" s="793" t="s">
        <v>87</v>
      </c>
      <c r="Z22" s="793" t="s">
        <v>88</v>
      </c>
      <c r="AA22" s="793"/>
      <c r="AB22" s="793"/>
    </row>
    <row r="23" spans="1:28" ht="15" customHeight="1">
      <c r="A23" s="777">
        <v>16</v>
      </c>
      <c r="B23" s="795" t="s">
        <v>75</v>
      </c>
      <c r="C23" s="796" t="s">
        <v>76</v>
      </c>
      <c r="D23" s="791"/>
      <c r="E23" s="781">
        <f>VLOOKUP(B23,'[1]Mecht 1.1'!$B$15:$V$129,21,)</f>
        <v>50</v>
      </c>
      <c r="F23" s="781">
        <f>VLOOKUP(B23,'EMT 2101'!B30:V150,21,)</f>
        <v>68</v>
      </c>
      <c r="G23" s="782">
        <f>VLOOKUP(B23,'EMT 2102.'!$B$15:$S$130,18,)</f>
        <v>57</v>
      </c>
      <c r="H23" s="782">
        <f>VLOOKUP(B23,'SMA 2119.'!B30:S150,18,)</f>
        <v>56</v>
      </c>
      <c r="I23" s="782">
        <f>VLOOKUP(B23,'EEE 2101'!B30:V145,21,)</f>
        <v>58</v>
      </c>
      <c r="J23" s="783">
        <f>VLOOKUP(B23,IGS!D17:H150,5,)</f>
        <v>80.45</v>
      </c>
      <c r="K23" s="784">
        <f>VLOOKUP(B23,'EMT 2201 Mechanics'!B30:V148,21,)</f>
        <v>56</v>
      </c>
      <c r="L23" s="782">
        <f>VLOOKUP(B23,'EMT 2202 MATERIALS'!B30:V150,21,)</f>
        <v>72</v>
      </c>
      <c r="M23" s="782">
        <f>VLOOKUP(B23,'EMT 2203 CNT 1'!B30:V148,21,)</f>
        <v>67</v>
      </c>
      <c r="N23" s="782">
        <f>VLOOKUP(B23,'EMT 2204 THERMO'!B30:V145,21,)</f>
        <v>68</v>
      </c>
      <c r="O23" s="782">
        <f>VLOOKUP(B23,'EMT 2205 FLUID'!B30:W146,22,)</f>
        <v>68</v>
      </c>
      <c r="P23" s="781">
        <f>VLOOKUP(B23,'SMA 2232 ODE'!B30:S147,18,)</f>
        <v>60</v>
      </c>
      <c r="Q23" s="782"/>
      <c r="R23" s="785">
        <f t="shared" si="0"/>
        <v>12</v>
      </c>
      <c r="S23" s="786">
        <f t="shared" si="1"/>
        <v>760.45</v>
      </c>
      <c r="T23" s="787">
        <f t="shared" si="2"/>
        <v>63.379999999999995</v>
      </c>
      <c r="U23" s="781" t="str">
        <f t="shared" si="3"/>
        <v>PASS</v>
      </c>
      <c r="V23" s="792"/>
      <c r="X23" s="454">
        <v>22</v>
      </c>
      <c r="Y23" s="453" t="s">
        <v>89</v>
      </c>
      <c r="Z23" s="453" t="s">
        <v>90</v>
      </c>
      <c r="AA23" s="453"/>
      <c r="AB23" s="453"/>
    </row>
    <row r="24" spans="1:28" s="803" customFormat="1" ht="15" customHeight="1">
      <c r="A24" s="788">
        <v>17</v>
      </c>
      <c r="B24" s="795" t="s">
        <v>77</v>
      </c>
      <c r="C24" s="796" t="s">
        <v>78</v>
      </c>
      <c r="D24" s="799"/>
      <c r="E24" s="781">
        <f>VLOOKUP(B24,'[1]Mecht 1.1'!$B$15:$V$129,21,)</f>
        <v>61</v>
      </c>
      <c r="F24" s="781">
        <f>VLOOKUP(B24,'EMT 2101'!B31:V151,21,)</f>
        <v>56</v>
      </c>
      <c r="G24" s="782">
        <f>VLOOKUP(B24,'EMT 2102.'!$B$15:$S$130,18,)</f>
        <v>54</v>
      </c>
      <c r="H24" s="782">
        <f>VLOOKUP(B24,'SMA 2119.'!B31:S151,18,)</f>
        <v>56</v>
      </c>
      <c r="I24" s="782">
        <f>VLOOKUP(B24,'EEE 2101'!B31:V146,21,)</f>
        <v>59</v>
      </c>
      <c r="J24" s="783">
        <f>VLOOKUP(B24,IGS!D18:H151,5,)</f>
        <v>84.103333333333325</v>
      </c>
      <c r="K24" s="784">
        <f>VLOOKUP(B24,'EMT 2201 Mechanics'!B31:V149,21,)</f>
        <v>59</v>
      </c>
      <c r="L24" s="782">
        <f>VLOOKUP(B24,'EMT 2202 MATERIALS'!B31:V151,21,)</f>
        <v>63</v>
      </c>
      <c r="M24" s="782">
        <f>VLOOKUP(B24,'EMT 2203 CNT 1'!B31:V149,21,)</f>
        <v>45</v>
      </c>
      <c r="N24" s="782">
        <f>VLOOKUP(B24,'EMT 2204 THERMO'!B31:V146,21,)</f>
        <v>55</v>
      </c>
      <c r="O24" s="782">
        <f>VLOOKUP(B24,'EMT 2205 FLUID'!B31:W147,22,)</f>
        <v>47</v>
      </c>
      <c r="P24" s="781">
        <f>VLOOKUP(B24,'SMA 2232 ODE'!B31:S148,18,)</f>
        <v>67</v>
      </c>
      <c r="Q24" s="800"/>
      <c r="R24" s="785">
        <f t="shared" si="0"/>
        <v>12</v>
      </c>
      <c r="S24" s="786">
        <f t="shared" si="1"/>
        <v>706.10333333333335</v>
      </c>
      <c r="T24" s="787">
        <f t="shared" si="2"/>
        <v>58.85</v>
      </c>
      <c r="U24" s="781" t="str">
        <f t="shared" si="3"/>
        <v>PASS</v>
      </c>
      <c r="V24" s="801"/>
      <c r="W24" s="802"/>
      <c r="X24" s="455">
        <v>23</v>
      </c>
      <c r="Y24" s="802" t="s">
        <v>91</v>
      </c>
      <c r="Z24" s="802" t="s">
        <v>92</v>
      </c>
      <c r="AA24" s="802"/>
      <c r="AB24" s="802"/>
    </row>
    <row r="25" spans="1:28" ht="15" customHeight="1">
      <c r="A25" s="777">
        <v>18</v>
      </c>
      <c r="B25" s="795" t="s">
        <v>79</v>
      </c>
      <c r="C25" s="796" t="s">
        <v>80</v>
      </c>
      <c r="D25" s="791"/>
      <c r="E25" s="781">
        <f>VLOOKUP(B25,'[1]Mecht 1.1'!$B$15:$V$129,21,)</f>
        <v>55</v>
      </c>
      <c r="F25" s="781">
        <f>VLOOKUP(B25,'EMT 2101'!B32:V152,21,)</f>
        <v>65</v>
      </c>
      <c r="G25" s="782">
        <f>VLOOKUP(B25,'EMT 2102.'!$B$15:$S$130,18,)</f>
        <v>47</v>
      </c>
      <c r="H25" s="782">
        <f>VLOOKUP(B25,'SMA 2119.'!B32:S152,18,)</f>
        <v>58</v>
      </c>
      <c r="I25" s="782">
        <f>VLOOKUP(B25,'EEE 2101'!B32:V147,21,)</f>
        <v>50</v>
      </c>
      <c r="J25" s="783">
        <f>VLOOKUP(B25,IGS!D19:H152,5,)</f>
        <v>78.986666666666679</v>
      </c>
      <c r="K25" s="784">
        <f>VLOOKUP(B25,'EMT 2201 Mechanics'!B32:V150,21,)</f>
        <v>54</v>
      </c>
      <c r="L25" s="782">
        <f>VLOOKUP(B25,'EMT 2202 MATERIALS'!B32:V152,21,)</f>
        <v>51</v>
      </c>
      <c r="M25" s="782">
        <f>VLOOKUP(B25,'EMT 2203 CNT 1'!B32:V150,21,)</f>
        <v>51</v>
      </c>
      <c r="N25" s="782">
        <f>VLOOKUP(B25,'EMT 2204 THERMO'!B32:V147,21,)</f>
        <v>53</v>
      </c>
      <c r="O25" s="782">
        <f>VLOOKUP(B25,'EMT 2205 FLUID'!B32:W148,22,)</f>
        <v>49</v>
      </c>
      <c r="P25" s="781">
        <f>VLOOKUP(B25,'SMA 2232 ODE'!B32:S149,18,)</f>
        <v>40</v>
      </c>
      <c r="Q25" s="782"/>
      <c r="R25" s="785">
        <f t="shared" si="0"/>
        <v>12</v>
      </c>
      <c r="S25" s="786">
        <f t="shared" si="1"/>
        <v>651.98666666666668</v>
      </c>
      <c r="T25" s="787">
        <f t="shared" si="2"/>
        <v>54.339999999999996</v>
      </c>
      <c r="U25" s="781" t="str">
        <f t="shared" si="3"/>
        <v>PASS</v>
      </c>
      <c r="V25" s="792"/>
      <c r="X25" s="455">
        <v>24</v>
      </c>
      <c r="Y25" s="453" t="s">
        <v>93</v>
      </c>
      <c r="Z25" s="453" t="s">
        <v>94</v>
      </c>
      <c r="AA25" s="453"/>
      <c r="AB25" s="453"/>
    </row>
    <row r="26" spans="1:28" ht="15" customHeight="1">
      <c r="A26" s="777">
        <v>19</v>
      </c>
      <c r="B26" s="795" t="s">
        <v>81</v>
      </c>
      <c r="C26" s="796" t="s">
        <v>82</v>
      </c>
      <c r="D26" s="791"/>
      <c r="E26" s="781">
        <f>VLOOKUP(B26,'[1]Mecht 1.1'!$B$15:$V$129,21,)</f>
        <v>59</v>
      </c>
      <c r="F26" s="781">
        <f>VLOOKUP(B26,'EMT 2101'!B33:V153,21,)</f>
        <v>51</v>
      </c>
      <c r="G26" s="782">
        <f>VLOOKUP(B26,'EMT 2102.'!$B$15:$S$130,18,)</f>
        <v>50</v>
      </c>
      <c r="H26" s="782">
        <f>VLOOKUP(B26,'SMA 2119.'!B33:S153,18,)</f>
        <v>62</v>
      </c>
      <c r="I26" s="782">
        <f>VLOOKUP(B26,'EEE 2101'!B33:V148,21,)</f>
        <v>50</v>
      </c>
      <c r="J26" s="783">
        <v>45</v>
      </c>
      <c r="K26" s="804"/>
      <c r="L26" s="798"/>
      <c r="M26" s="798"/>
      <c r="N26" s="798"/>
      <c r="O26" s="798"/>
      <c r="P26" s="797"/>
      <c r="Q26" s="782"/>
      <c r="R26" s="785">
        <f t="shared" si="0"/>
        <v>6</v>
      </c>
      <c r="S26" s="786">
        <f t="shared" si="1"/>
        <v>317</v>
      </c>
      <c r="T26" s="787">
        <f t="shared" si="2"/>
        <v>52.839999999999996</v>
      </c>
      <c r="U26" s="805" t="s">
        <v>33</v>
      </c>
      <c r="V26" s="792" t="s">
        <v>870</v>
      </c>
      <c r="W26" s="453" t="s">
        <v>871</v>
      </c>
      <c r="X26" s="454">
        <v>25</v>
      </c>
      <c r="Y26" s="453" t="s">
        <v>95</v>
      </c>
      <c r="Z26" s="453" t="s">
        <v>96</v>
      </c>
      <c r="AA26" s="453"/>
      <c r="AB26" s="453"/>
    </row>
    <row r="27" spans="1:28" s="794" customFormat="1" ht="15" customHeight="1">
      <c r="A27" s="788">
        <v>20</v>
      </c>
      <c r="B27" s="795" t="s">
        <v>83</v>
      </c>
      <c r="C27" s="796" t="s">
        <v>84</v>
      </c>
      <c r="D27" s="791"/>
      <c r="E27" s="781">
        <f>VLOOKUP(B27,'[1]Mecht 1.1'!$B$15:$V$129,21,)</f>
        <v>49</v>
      </c>
      <c r="F27" s="781">
        <f>VLOOKUP(B27,'EMT 2101'!B34:V154,21,)</f>
        <v>68</v>
      </c>
      <c r="G27" s="782">
        <f>VLOOKUP(B27,'EMT 2102.'!$B$15:$S$130,18,)</f>
        <v>64</v>
      </c>
      <c r="H27" s="782">
        <f>VLOOKUP(B27,'SMA 2119.'!B34:S154,18,)</f>
        <v>40</v>
      </c>
      <c r="I27" s="782">
        <f>VLOOKUP(B27,'EEE 2101'!B34:V149,21,)</f>
        <v>42</v>
      </c>
      <c r="J27" s="783">
        <f>VLOOKUP(B27,IGS!D21:H154,5,)</f>
        <v>84.736666666666679</v>
      </c>
      <c r="K27" s="784">
        <f>VLOOKUP(B27,'EMT 2201 Mechanics'!B34:V152,21,)</f>
        <v>61</v>
      </c>
      <c r="L27" s="782">
        <f>VLOOKUP(B27,'EMT 2202 MATERIALS'!B34:V154,21,)</f>
        <v>61</v>
      </c>
      <c r="M27" s="782">
        <f>VLOOKUP(B27,'EMT 2203 CNT 1'!B34:V152,21,)</f>
        <v>57</v>
      </c>
      <c r="N27" s="782">
        <f>VLOOKUP(B27,'EMT 2204 THERMO'!B34:V149,21,)</f>
        <v>60</v>
      </c>
      <c r="O27" s="782">
        <f>VLOOKUP(B27,'EMT 2205 FLUID'!B34:W150,22,)</f>
        <v>49</v>
      </c>
      <c r="P27" s="781">
        <f>VLOOKUP(B27,'SMA 2232 ODE'!B34:S151,18,)</f>
        <v>40</v>
      </c>
      <c r="Q27" s="782"/>
      <c r="R27" s="785">
        <f t="shared" si="0"/>
        <v>12</v>
      </c>
      <c r="S27" s="786">
        <f t="shared" si="1"/>
        <v>675.73666666666668</v>
      </c>
      <c r="T27" s="787">
        <f t="shared" si="2"/>
        <v>56.32</v>
      </c>
      <c r="U27" s="781" t="str">
        <f t="shared" si="3"/>
        <v>PASS</v>
      </c>
      <c r="V27" s="792"/>
      <c r="W27" s="793"/>
      <c r="X27" s="455">
        <v>26</v>
      </c>
      <c r="Y27" s="793" t="s">
        <v>97</v>
      </c>
      <c r="Z27" s="793" t="s">
        <v>98</v>
      </c>
      <c r="AA27" s="793"/>
      <c r="AB27" s="793"/>
    </row>
    <row r="28" spans="1:28" s="794" customFormat="1" ht="15" customHeight="1">
      <c r="A28" s="777">
        <v>21</v>
      </c>
      <c r="B28" s="795" t="s">
        <v>85</v>
      </c>
      <c r="C28" s="796" t="s">
        <v>86</v>
      </c>
      <c r="D28" s="791"/>
      <c r="E28" s="781">
        <f>VLOOKUP(B28,'[1]Mecht 1.1'!$B$15:$V$129,21,)</f>
        <v>64</v>
      </c>
      <c r="F28" s="781">
        <f>VLOOKUP(B28,'EMT 2101'!B35:V155,21,)</f>
        <v>58</v>
      </c>
      <c r="G28" s="782">
        <f>VLOOKUP(B28,'EMT 2102.'!$B$15:$S$130,18,)</f>
        <v>65</v>
      </c>
      <c r="H28" s="782">
        <f>VLOOKUP(B28,'SMA 2119.'!B35:S155,18,)</f>
        <v>69</v>
      </c>
      <c r="I28" s="782">
        <f>VLOOKUP(B28,'EEE 2101'!B35:V150,21,)</f>
        <v>50</v>
      </c>
      <c r="J28" s="783">
        <f>VLOOKUP(B28,IGS!D22:H155,5,)</f>
        <v>85.94</v>
      </c>
      <c r="K28" s="784">
        <f>VLOOKUP(B28,'EMT 2201 Mechanics'!B35:V153,21,)</f>
        <v>46</v>
      </c>
      <c r="L28" s="782">
        <f>VLOOKUP(B28,'EMT 2202 MATERIALS'!B35:V155,21,)</f>
        <v>61</v>
      </c>
      <c r="M28" s="782">
        <f>VLOOKUP(B28,'EMT 2203 CNT 1'!B35:V153,21,)</f>
        <v>66</v>
      </c>
      <c r="N28" s="782">
        <f>VLOOKUP(B28,'EMT 2204 THERMO'!B35:V150,21,)</f>
        <v>74</v>
      </c>
      <c r="O28" s="782">
        <f>VLOOKUP(B28,'EMT 2205 FLUID'!B35:W151,22,)</f>
        <v>58</v>
      </c>
      <c r="P28" s="781">
        <f>VLOOKUP(B28,'SMA 2232 ODE'!B35:S152,18,)</f>
        <v>56</v>
      </c>
      <c r="Q28" s="782"/>
      <c r="R28" s="785">
        <f t="shared" si="0"/>
        <v>12</v>
      </c>
      <c r="S28" s="786">
        <f t="shared" si="1"/>
        <v>752.94</v>
      </c>
      <c r="T28" s="787">
        <f t="shared" si="2"/>
        <v>62.75</v>
      </c>
      <c r="U28" s="781" t="str">
        <f t="shared" si="3"/>
        <v>PASS</v>
      </c>
      <c r="V28" s="792"/>
      <c r="W28" s="793"/>
      <c r="X28" s="455">
        <v>27</v>
      </c>
      <c r="Y28" s="793" t="s">
        <v>99</v>
      </c>
      <c r="Z28" s="793" t="s">
        <v>100</v>
      </c>
      <c r="AA28" s="793"/>
      <c r="AB28" s="793"/>
    </row>
    <row r="29" spans="1:28" ht="15" customHeight="1">
      <c r="A29" s="788">
        <v>22</v>
      </c>
      <c r="B29" s="806" t="s">
        <v>87</v>
      </c>
      <c r="C29" s="807" t="s">
        <v>88</v>
      </c>
      <c r="D29" s="808"/>
      <c r="E29" s="781">
        <f>VLOOKUP(B29,'[1]Mecht 1.1'!$B$15:$V$129,21,)</f>
        <v>67</v>
      </c>
      <c r="F29" s="781">
        <f>VLOOKUP(B29,'EMT 2101'!B36:V156,21,)</f>
        <v>61</v>
      </c>
      <c r="G29" s="782">
        <f>VLOOKUP(B29,'EMT 2102.'!$B$15:$S$130,18,)</f>
        <v>63</v>
      </c>
      <c r="H29" s="782">
        <f>VLOOKUP(B29,'SMA 2119.'!B36:S156,18,)</f>
        <v>77</v>
      </c>
      <c r="I29" s="782">
        <f>VLOOKUP(B29,'EEE 2101'!B36:V151,21,)</f>
        <v>58</v>
      </c>
      <c r="J29" s="783">
        <v>87</v>
      </c>
      <c r="K29" s="784">
        <f>VLOOKUP(B29,'EMT 2201 Mechanics'!B36:V154,21,)</f>
        <v>64</v>
      </c>
      <c r="L29" s="782">
        <f>VLOOKUP(B29,'EMT 2202 MATERIALS'!B36:V156,21,)</f>
        <v>67</v>
      </c>
      <c r="M29" s="782">
        <f>VLOOKUP(B29,'EMT 2203 CNT 1'!B36:V154,21,)</f>
        <v>67</v>
      </c>
      <c r="N29" s="782">
        <f>VLOOKUP(B29,'EMT 2204 THERMO'!B36:V151,21,)</f>
        <v>56</v>
      </c>
      <c r="O29" s="782">
        <f>VLOOKUP(B29,'EMT 2205 FLUID'!B36:W152,22,)</f>
        <v>57</v>
      </c>
      <c r="P29" s="781">
        <f>VLOOKUP(B29,'SMA 2232 ODE'!B36:S153,18,)</f>
        <v>71</v>
      </c>
      <c r="Q29" s="782"/>
      <c r="R29" s="785">
        <f t="shared" si="0"/>
        <v>12</v>
      </c>
      <c r="S29" s="786">
        <f t="shared" si="1"/>
        <v>795</v>
      </c>
      <c r="T29" s="787">
        <f t="shared" si="2"/>
        <v>66.25</v>
      </c>
      <c r="U29" s="781" t="str">
        <f t="shared" si="3"/>
        <v>PASS</v>
      </c>
      <c r="V29" s="792"/>
      <c r="X29" s="454">
        <v>28</v>
      </c>
      <c r="Y29" s="453" t="s">
        <v>101</v>
      </c>
      <c r="Z29" s="453" t="s">
        <v>102</v>
      </c>
      <c r="AA29" s="453"/>
      <c r="AB29" s="453"/>
    </row>
    <row r="30" spans="1:28" ht="15" customHeight="1">
      <c r="A30" s="777">
        <v>23</v>
      </c>
      <c r="B30" s="795" t="s">
        <v>89</v>
      </c>
      <c r="C30" s="796" t="s">
        <v>90</v>
      </c>
      <c r="D30" s="808"/>
      <c r="E30" s="781">
        <f>VLOOKUP(B30,'[1]Mecht 1.1'!$B$15:$V$129,21,)</f>
        <v>68</v>
      </c>
      <c r="F30" s="781">
        <f>VLOOKUP(B30,'EMT 2101'!B37:V157,21,)</f>
        <v>65</v>
      </c>
      <c r="G30" s="782">
        <f>VLOOKUP(B30,'EMT 2102.'!$B$15:$S$130,18,)</f>
        <v>73</v>
      </c>
      <c r="H30" s="782">
        <f>VLOOKUP(B30,'SMA 2119.'!B37:S157,18,)</f>
        <v>75</v>
      </c>
      <c r="I30" s="782">
        <f>VLOOKUP(B30,'EEE 2101'!B37:V152,21,)</f>
        <v>57</v>
      </c>
      <c r="J30" s="783">
        <f>VLOOKUP(B30,IGS!D24:H157,5,)</f>
        <v>86.706666666666663</v>
      </c>
      <c r="K30" s="784">
        <f>VLOOKUP(B30,'EMT 2201 Mechanics'!B37:V155,21,)</f>
        <v>58</v>
      </c>
      <c r="L30" s="782">
        <f>VLOOKUP(B30,'EMT 2202 MATERIALS'!B37:V157,21,)</f>
        <v>62</v>
      </c>
      <c r="M30" s="782">
        <f>VLOOKUP(B30,'EMT 2203 CNT 1'!B37:V155,21,)</f>
        <v>60</v>
      </c>
      <c r="N30" s="782">
        <f>VLOOKUP(B30,'EMT 2204 THERMO'!B37:V152,21,)</f>
        <v>61</v>
      </c>
      <c r="O30" s="782">
        <f>VLOOKUP(B30,'EMT 2205 FLUID'!B37:W153,22,)</f>
        <v>65</v>
      </c>
      <c r="P30" s="781">
        <f>VLOOKUP(B30,'SMA 2232 ODE'!B37:S154,18,)</f>
        <v>66</v>
      </c>
      <c r="Q30" s="782"/>
      <c r="R30" s="785">
        <f t="shared" si="0"/>
        <v>12</v>
      </c>
      <c r="S30" s="786">
        <f t="shared" si="1"/>
        <v>796.70666666666671</v>
      </c>
      <c r="T30" s="787">
        <f t="shared" si="2"/>
        <v>66.400000000000006</v>
      </c>
      <c r="U30" s="781" t="str">
        <f t="shared" si="3"/>
        <v>PASS</v>
      </c>
      <c r="V30" s="792"/>
      <c r="X30" s="455">
        <v>29</v>
      </c>
      <c r="Y30" s="453" t="s">
        <v>103</v>
      </c>
      <c r="Z30" s="453" t="s">
        <v>104</v>
      </c>
      <c r="AA30" s="453"/>
      <c r="AB30" s="453"/>
    </row>
    <row r="31" spans="1:28" ht="15" customHeight="1">
      <c r="A31" s="777">
        <v>24</v>
      </c>
      <c r="B31" s="795" t="s">
        <v>91</v>
      </c>
      <c r="C31" s="796" t="s">
        <v>92</v>
      </c>
      <c r="D31" s="808"/>
      <c r="E31" s="781">
        <f>VLOOKUP(B31,'[1]Mecht 1.1'!$B$15:$V$129,21,)</f>
        <v>51</v>
      </c>
      <c r="F31" s="781">
        <f>VLOOKUP(B31,'EMT 2101'!B38:V158,21,)</f>
        <v>43</v>
      </c>
      <c r="G31" s="782">
        <f>VLOOKUP(B31,'EMT 2102.'!$B$15:$S$130,18,)</f>
        <v>45</v>
      </c>
      <c r="H31" s="782">
        <f>VLOOKUP(B31,'SMA 2119.'!B38:S158,18,)</f>
        <v>48</v>
      </c>
      <c r="I31" s="782">
        <f>VLOOKUP(B31,'EEE 2101'!B38:V153,21,)</f>
        <v>52</v>
      </c>
      <c r="J31" s="783">
        <f>VLOOKUP(B31,IGS!D25:H158,5,)</f>
        <v>51.963333333333331</v>
      </c>
      <c r="K31" s="784">
        <f>VLOOKUP(B31,'EMT 2201 Mechanics'!B38:V156,21,)</f>
        <v>50</v>
      </c>
      <c r="L31" s="782">
        <f>VLOOKUP(B31,'EMT 2202 MATERIALS'!B38:V158,21,)</f>
        <v>44</v>
      </c>
      <c r="M31" s="782">
        <f>VLOOKUP(B31,'EMT 2203 CNT 1'!B38:V156,21,)</f>
        <v>40</v>
      </c>
      <c r="N31" s="782">
        <f>VLOOKUP(B31,'EMT 2204 THERMO'!B38:V153,21,)</f>
        <v>48</v>
      </c>
      <c r="O31" s="782">
        <f>VLOOKUP(B31,'EMT 2205 FLUID'!B38:W154,22,)</f>
        <v>45</v>
      </c>
      <c r="P31" s="781">
        <f>VLOOKUP(B31,'SMA 2232 ODE'!B38:S155,18,)</f>
        <v>12</v>
      </c>
      <c r="Q31" s="782"/>
      <c r="R31" s="785">
        <f t="shared" si="0"/>
        <v>12</v>
      </c>
      <c r="S31" s="786">
        <f t="shared" si="1"/>
        <v>529.96333333333337</v>
      </c>
      <c r="T31" s="787">
        <f t="shared" si="2"/>
        <v>44.169999999999995</v>
      </c>
      <c r="U31" s="926" t="str">
        <f>IF(R31&lt;12,"INCOMPLETE",IF(MIN(E31:P31)&gt;=40,"PASS",IF((COUNTIF(E31:P31,"&lt;40")=1),"SUPP, 1 Unit",IF((COUNTIF(E31:P31,"&lt;40")=2),"SUPP, 2 Units",IF((COUNTIF(E31:P31,"&lt;40")=3),"SUPP, 3 Units",IF((COUNTIF(E31:P31,"&lt;40")=4),  "SUPP, 4 Units",IF((COUNTIF(E31:P31,"&lt;40")=5),"SUPP, 5 Units","X FAILS")))))))</f>
        <v>SUPP, 1 Unit</v>
      </c>
      <c r="V31" s="792"/>
      <c r="X31" s="455">
        <v>30</v>
      </c>
      <c r="Y31" s="453" t="s">
        <v>105</v>
      </c>
      <c r="Z31" s="453" t="s">
        <v>106</v>
      </c>
      <c r="AA31" s="453"/>
      <c r="AB31" s="453"/>
    </row>
    <row r="32" spans="1:28" ht="15" customHeight="1">
      <c r="A32" s="788">
        <v>25</v>
      </c>
      <c r="B32" s="795" t="s">
        <v>93</v>
      </c>
      <c r="C32" s="796" t="s">
        <v>94</v>
      </c>
      <c r="D32" s="808"/>
      <c r="E32" s="781">
        <f>VLOOKUP(B32,'[1]Mecht 1.1'!$B$15:$V$129,21,)</f>
        <v>71</v>
      </c>
      <c r="F32" s="781">
        <f>VLOOKUP(B32,'EMT 2101'!B39:V159,21,)</f>
        <v>50</v>
      </c>
      <c r="G32" s="782">
        <f>VLOOKUP(B32,'EMT 2102.'!$B$15:$S$130,18,)</f>
        <v>63</v>
      </c>
      <c r="H32" s="782">
        <f>VLOOKUP(B32,'SMA 2119.'!B39:S159,18,)</f>
        <v>58</v>
      </c>
      <c r="I32" s="782">
        <f>VLOOKUP(B32,'EEE 2101'!B39:V154,21,)</f>
        <v>58</v>
      </c>
      <c r="J32" s="783">
        <v>79</v>
      </c>
      <c r="K32" s="784">
        <f>VLOOKUP(B32,'EMT 2201 Mechanics'!B39:V157,21,)</f>
        <v>58</v>
      </c>
      <c r="L32" s="782">
        <f>VLOOKUP(B32,'EMT 2202 MATERIALS'!B39:V159,21,)</f>
        <v>72</v>
      </c>
      <c r="M32" s="782">
        <f>VLOOKUP(B32,'EMT 2203 CNT 1'!B39:V157,21,)</f>
        <v>58</v>
      </c>
      <c r="N32" s="782">
        <f>VLOOKUP(B32,'EMT 2204 THERMO'!B39:V154,21,)</f>
        <v>77</v>
      </c>
      <c r="O32" s="782">
        <f>VLOOKUP(B32,'EMT 2205 FLUID'!B39:W155,22,)</f>
        <v>64</v>
      </c>
      <c r="P32" s="781">
        <f>VLOOKUP(B32,'SMA 2232 ODE'!B39:S156,18,)</f>
        <v>43</v>
      </c>
      <c r="Q32" s="782"/>
      <c r="R32" s="785">
        <f t="shared" si="0"/>
        <v>12</v>
      </c>
      <c r="S32" s="786">
        <f t="shared" si="1"/>
        <v>751</v>
      </c>
      <c r="T32" s="787">
        <f t="shared" si="2"/>
        <v>62.589999999999996</v>
      </c>
      <c r="U32" s="781" t="str">
        <f t="shared" si="3"/>
        <v>PASS</v>
      </c>
      <c r="V32" s="792"/>
      <c r="X32" s="454">
        <v>31</v>
      </c>
      <c r="Y32" s="453" t="s">
        <v>107</v>
      </c>
      <c r="Z32" s="453" t="s">
        <v>108</v>
      </c>
      <c r="AA32" s="453"/>
      <c r="AB32" s="453"/>
    </row>
    <row r="33" spans="1:28" ht="15" customHeight="1">
      <c r="A33" s="777">
        <v>26</v>
      </c>
      <c r="B33" s="795" t="s">
        <v>95</v>
      </c>
      <c r="C33" s="796" t="s">
        <v>96</v>
      </c>
      <c r="D33" s="808"/>
      <c r="E33" s="781">
        <f>VLOOKUP(B33,'[1]Mecht 1.1'!$B$15:$V$129,21,)</f>
        <v>59</v>
      </c>
      <c r="F33" s="781">
        <f>VLOOKUP(B33,'EMT 2101'!B40:V160,21,)</f>
        <v>72</v>
      </c>
      <c r="G33" s="782">
        <f>VLOOKUP(B33,'EMT 2102.'!$B$15:$S$130,18,)</f>
        <v>51</v>
      </c>
      <c r="H33" s="782">
        <f>VLOOKUP(B33,'SMA 2119.'!B40:S160,18,)</f>
        <v>57</v>
      </c>
      <c r="I33" s="782">
        <f>VLOOKUP(B33,'EEE 2101'!B40:V155,21,)</f>
        <v>68</v>
      </c>
      <c r="J33" s="783">
        <f>VLOOKUP(B33,IGS!D27:H160,5,)</f>
        <v>73.353333333333339</v>
      </c>
      <c r="K33" s="784">
        <f>VLOOKUP(B33,'EMT 2201 Mechanics'!B40:V158,21,)</f>
        <v>63</v>
      </c>
      <c r="L33" s="782">
        <f>VLOOKUP(B33,'EMT 2202 MATERIALS'!B40:V160,21,)</f>
        <v>63</v>
      </c>
      <c r="M33" s="782">
        <f>VLOOKUP(B33,'EMT 2203 CNT 1'!B40:V158,21,)</f>
        <v>82</v>
      </c>
      <c r="N33" s="782">
        <f>VLOOKUP(B33,'EMT 2204 THERMO'!B40:V155,21,)</f>
        <v>79</v>
      </c>
      <c r="O33" s="782">
        <f>VLOOKUP(B33,'EMT 2205 FLUID'!B40:W156,22,)</f>
        <v>69</v>
      </c>
      <c r="P33" s="781">
        <f>VLOOKUP(B33,'SMA 2232 ODE'!B40:S157,18,)</f>
        <v>72</v>
      </c>
      <c r="Q33" s="782"/>
      <c r="R33" s="785">
        <f t="shared" si="0"/>
        <v>12</v>
      </c>
      <c r="S33" s="786">
        <f t="shared" si="1"/>
        <v>808.35333333333335</v>
      </c>
      <c r="T33" s="787">
        <f t="shared" si="2"/>
        <v>67.37</v>
      </c>
      <c r="U33" s="781" t="str">
        <f t="shared" si="3"/>
        <v>PASS</v>
      </c>
      <c r="V33" s="792"/>
      <c r="X33" s="455">
        <v>32</v>
      </c>
      <c r="Y33" s="453" t="s">
        <v>109</v>
      </c>
      <c r="Z33" s="453" t="s">
        <v>110</v>
      </c>
      <c r="AA33" s="453"/>
      <c r="AB33" s="453"/>
    </row>
    <row r="34" spans="1:28" s="794" customFormat="1" ht="15" customHeight="1">
      <c r="A34" s="788">
        <v>27</v>
      </c>
      <c r="B34" s="795" t="s">
        <v>97</v>
      </c>
      <c r="C34" s="796" t="s">
        <v>98</v>
      </c>
      <c r="D34" s="808"/>
      <c r="E34" s="781">
        <f>VLOOKUP(B34,'[1]Mecht 1.1'!$B$15:$V$129,21,)</f>
        <v>45</v>
      </c>
      <c r="F34" s="781">
        <f>VLOOKUP(B34,'EMT 2101'!B41:V161,21,)</f>
        <v>52</v>
      </c>
      <c r="G34" s="782">
        <f>VLOOKUP(B34,'EMT 2102.'!$B$15:$S$130,18,)</f>
        <v>48</v>
      </c>
      <c r="H34" s="782">
        <f>VLOOKUP(B34,'SMA 2119.'!B41:S161,18,)</f>
        <v>41</v>
      </c>
      <c r="I34" s="782">
        <f>VLOOKUP(B34,'EEE 2101'!B41:V156,21,)</f>
        <v>52</v>
      </c>
      <c r="J34" s="783">
        <f>VLOOKUP(B34,IGS!D28:H161,5,)</f>
        <v>84.143333333333331</v>
      </c>
      <c r="K34" s="784">
        <f>VLOOKUP(B34,'EMT 2201 Mechanics'!B41:V159,21,)</f>
        <v>54</v>
      </c>
      <c r="L34" s="782">
        <f>VLOOKUP(B34,'EMT 2202 MATERIALS'!B41:V161,21,)</f>
        <v>47</v>
      </c>
      <c r="M34" s="782">
        <f>VLOOKUP(B34,'EMT 2203 CNT 1'!B41:V159,21,)</f>
        <v>48</v>
      </c>
      <c r="N34" s="782">
        <f>VLOOKUP(B34,'EMT 2204 THERMO'!B41:V156,21,)</f>
        <v>67</v>
      </c>
      <c r="O34" s="782">
        <f>VLOOKUP(B34,'EMT 2205 FLUID'!B41:W157,22,)</f>
        <v>50</v>
      </c>
      <c r="P34" s="781">
        <f>VLOOKUP(B34,'SMA 2232 ODE'!B41:S158,18,)</f>
        <v>40</v>
      </c>
      <c r="Q34" s="782"/>
      <c r="R34" s="785">
        <f t="shared" si="0"/>
        <v>12</v>
      </c>
      <c r="S34" s="786">
        <f t="shared" si="1"/>
        <v>628.14333333333332</v>
      </c>
      <c r="T34" s="787">
        <f t="shared" si="2"/>
        <v>52.35</v>
      </c>
      <c r="U34" s="781" t="str">
        <f t="shared" si="3"/>
        <v>PASS</v>
      </c>
      <c r="V34" s="792"/>
      <c r="W34" s="793"/>
      <c r="X34" s="455">
        <v>33</v>
      </c>
      <c r="Y34" s="793" t="s">
        <v>111</v>
      </c>
      <c r="Z34" s="793" t="s">
        <v>112</v>
      </c>
      <c r="AA34" s="793"/>
      <c r="AB34" s="793"/>
    </row>
    <row r="35" spans="1:28" ht="15" customHeight="1">
      <c r="A35" s="777">
        <v>28</v>
      </c>
      <c r="B35" s="795" t="s">
        <v>99</v>
      </c>
      <c r="C35" s="796" t="s">
        <v>100</v>
      </c>
      <c r="D35" s="808"/>
      <c r="E35" s="781">
        <f>VLOOKUP(B35,'[1]Mecht 1.1'!$B$15:$V$129,21,)</f>
        <v>47</v>
      </c>
      <c r="F35" s="781">
        <f>VLOOKUP(B35,'EMT 2101'!B42:V162,21,)</f>
        <v>61</v>
      </c>
      <c r="G35" s="782">
        <f>VLOOKUP(B35,'EMT 2102.'!$B$15:$S$130,18,)</f>
        <v>48</v>
      </c>
      <c r="H35" s="782">
        <f>VLOOKUP(B35,'SMA 2119.'!B42:S162,18,)</f>
        <v>56</v>
      </c>
      <c r="I35" s="782">
        <f>VLOOKUP(B35,'EEE 2101'!B42:V157,21,)</f>
        <v>58</v>
      </c>
      <c r="J35" s="783">
        <v>77</v>
      </c>
      <c r="K35" s="784">
        <f>VLOOKUP(B35,'EMT 2201 Mechanics'!B42:V160,21,)</f>
        <v>47</v>
      </c>
      <c r="L35" s="782">
        <f>VLOOKUP(B35,'EMT 2202 MATERIALS'!B42:V162,21,)</f>
        <v>63</v>
      </c>
      <c r="M35" s="782">
        <f>VLOOKUP(B35,'EMT 2203 CNT 1'!B42:V160,21,)</f>
        <v>50</v>
      </c>
      <c r="N35" s="782">
        <f>VLOOKUP(B35,'EMT 2204 THERMO'!B42:V157,21,)</f>
        <v>60</v>
      </c>
      <c r="O35" s="782">
        <f>VLOOKUP(B35,'EMT 2205 FLUID'!B42:W158,22,)</f>
        <v>55</v>
      </c>
      <c r="P35" s="781">
        <f>VLOOKUP(B35,'SMA 2232 ODE'!B42:S159,18,)</f>
        <v>40</v>
      </c>
      <c r="Q35" s="782"/>
      <c r="R35" s="785">
        <f t="shared" si="0"/>
        <v>12</v>
      </c>
      <c r="S35" s="786">
        <f t="shared" si="1"/>
        <v>662</v>
      </c>
      <c r="T35" s="787">
        <f t="shared" si="2"/>
        <v>55.169999999999995</v>
      </c>
      <c r="U35" s="781" t="str">
        <f t="shared" si="3"/>
        <v>PASS</v>
      </c>
      <c r="V35" s="792"/>
      <c r="X35" s="454">
        <v>34</v>
      </c>
      <c r="Y35" s="453" t="s">
        <v>115</v>
      </c>
      <c r="Z35" s="453" t="s">
        <v>116</v>
      </c>
      <c r="AA35" s="453"/>
      <c r="AB35" s="453"/>
    </row>
    <row r="36" spans="1:28" ht="15" customHeight="1">
      <c r="A36" s="777">
        <v>29</v>
      </c>
      <c r="B36" s="795" t="s">
        <v>101</v>
      </c>
      <c r="C36" s="796" t="s">
        <v>102</v>
      </c>
      <c r="D36" s="808"/>
      <c r="E36" s="781">
        <f>VLOOKUP(B36,'[1]Mecht 1.1'!$B$15:$V$129,21,)</f>
        <v>57</v>
      </c>
      <c r="F36" s="781">
        <f>VLOOKUP(B36,'EMT 2101'!B43:V163,21,)</f>
        <v>64</v>
      </c>
      <c r="G36" s="782">
        <f>VLOOKUP(B36,'EMT 2102.'!$B$15:$S$130,18,)</f>
        <v>65</v>
      </c>
      <c r="H36" s="782">
        <f>VLOOKUP(B36,'SMA 2119.'!B43:S163,18,)</f>
        <v>55</v>
      </c>
      <c r="I36" s="782">
        <f>VLOOKUP(B36,'EEE 2101'!B43:V158,21,)</f>
        <v>60</v>
      </c>
      <c r="J36" s="783">
        <f>VLOOKUP(B36,IGS!D30:H163,5,)</f>
        <v>82.11666666666666</v>
      </c>
      <c r="K36" s="784">
        <f>VLOOKUP(B36,'EMT 2201 Mechanics'!B43:V161,21,)</f>
        <v>64</v>
      </c>
      <c r="L36" s="782">
        <f>VLOOKUP(B36,'EMT 2202 MATERIALS'!B43:V163,21,)</f>
        <v>70</v>
      </c>
      <c r="M36" s="782">
        <f>VLOOKUP(B36,'EMT 2203 CNT 1'!B43:V161,21,)</f>
        <v>60</v>
      </c>
      <c r="N36" s="782">
        <f>VLOOKUP(B36,'EMT 2204 THERMO'!B43:V158,21,)</f>
        <v>73</v>
      </c>
      <c r="O36" s="782">
        <f>VLOOKUP(B36,'EMT 2205 FLUID'!B43:W159,22,)</f>
        <v>66</v>
      </c>
      <c r="P36" s="781">
        <f>VLOOKUP(B36,'SMA 2232 ODE'!B43:S160,18,)</f>
        <v>66</v>
      </c>
      <c r="Q36" s="782"/>
      <c r="R36" s="785">
        <f t="shared" si="0"/>
        <v>12</v>
      </c>
      <c r="S36" s="786">
        <f t="shared" si="1"/>
        <v>782.11666666666667</v>
      </c>
      <c r="T36" s="787">
        <f t="shared" si="2"/>
        <v>65.180000000000007</v>
      </c>
      <c r="U36" s="781" t="str">
        <f t="shared" si="3"/>
        <v>PASS</v>
      </c>
      <c r="V36" s="792"/>
      <c r="X36" s="455">
        <v>35</v>
      </c>
      <c r="Y36" s="453" t="s">
        <v>117</v>
      </c>
      <c r="Z36" s="453" t="s">
        <v>118</v>
      </c>
      <c r="AA36" s="453"/>
      <c r="AB36" s="453"/>
    </row>
    <row r="37" spans="1:28" ht="15" customHeight="1">
      <c r="A37" s="788">
        <v>30</v>
      </c>
      <c r="B37" s="795" t="s">
        <v>103</v>
      </c>
      <c r="C37" s="796" t="s">
        <v>104</v>
      </c>
      <c r="D37" s="808"/>
      <c r="E37" s="781">
        <f>VLOOKUP(B37,'[1]Mecht 1.1'!$B$15:$V$129,21,)</f>
        <v>63</v>
      </c>
      <c r="F37" s="781">
        <f>VLOOKUP(B37,'EMT 2101'!B44:V164,21,)</f>
        <v>70</v>
      </c>
      <c r="G37" s="782">
        <f>VLOOKUP(B37,'EMT 2102.'!$B$15:$S$130,18,)</f>
        <v>61</v>
      </c>
      <c r="H37" s="782">
        <f>VLOOKUP(B37,'SMA 2119.'!B44:S164,18,)</f>
        <v>65</v>
      </c>
      <c r="I37" s="782">
        <f>VLOOKUP(B37,'EEE 2101'!B44:V159,21,)</f>
        <v>67</v>
      </c>
      <c r="J37" s="783">
        <f>VLOOKUP(B37,IGS!D31:H164,5,)</f>
        <v>82.883333333333326</v>
      </c>
      <c r="K37" s="784">
        <f>VLOOKUP(B37,'EMT 2201 Mechanics'!B44:V162,21,)</f>
        <v>62</v>
      </c>
      <c r="L37" s="782">
        <f>VLOOKUP(B37,'EMT 2202 MATERIALS'!B44:V164,21,)</f>
        <v>66</v>
      </c>
      <c r="M37" s="782">
        <f>VLOOKUP(B37,'EMT 2203 CNT 1'!B44:V162,21,)</f>
        <v>65</v>
      </c>
      <c r="N37" s="782">
        <f>VLOOKUP(B37,'EMT 2204 THERMO'!B44:V159,21,)</f>
        <v>52</v>
      </c>
      <c r="O37" s="782">
        <f>VLOOKUP(B37,'EMT 2205 FLUID'!B44:W160,22,)</f>
        <v>64</v>
      </c>
      <c r="P37" s="781">
        <f>VLOOKUP(B37,'SMA 2232 ODE'!B44:S161,18,)</f>
        <v>61</v>
      </c>
      <c r="Q37" s="782"/>
      <c r="R37" s="785">
        <f t="shared" si="0"/>
        <v>12</v>
      </c>
      <c r="S37" s="786">
        <f t="shared" si="1"/>
        <v>778.88333333333333</v>
      </c>
      <c r="T37" s="787">
        <f t="shared" si="2"/>
        <v>64.910000000000011</v>
      </c>
      <c r="U37" s="781" t="str">
        <f>IF(R37&lt;12,"INCOMPLETE",IF(MIN(E37:P37)&gt;=40,"PASS",IF((COUNTIF(E37:P37,"&lt;40")=1),"SUPP, 1 Unit",IF((COUNTIF(E37:P37,"&lt;40")=2),"SUPP, 2 Units",IF((COUNTIF(E37:P37,"&lt;40")=3),"SUPP, 3 Units",IF((COUNTIF(E37:P37,"&lt;40")=4),  "SUPP, 4 Units",IF((COUNTIF(E37:P37,"&lt;40")=5),"SUPP, 5 Units","X FAILS")))))))</f>
        <v>PASS</v>
      </c>
      <c r="V37" s="792"/>
      <c r="X37" s="455">
        <v>36</v>
      </c>
      <c r="Y37" s="453" t="s">
        <v>119</v>
      </c>
      <c r="Z37" s="453" t="s">
        <v>120</v>
      </c>
      <c r="AA37" s="453"/>
      <c r="AB37" s="453"/>
    </row>
    <row r="38" spans="1:28" ht="15" customHeight="1">
      <c r="A38" s="777">
        <v>31</v>
      </c>
      <c r="B38" s="795" t="s">
        <v>105</v>
      </c>
      <c r="C38" s="796" t="s">
        <v>106</v>
      </c>
      <c r="D38" s="808"/>
      <c r="E38" s="781">
        <f>VLOOKUP(B38,'[1]Mecht 1.1'!$B$15:$V$129,21,)</f>
        <v>41</v>
      </c>
      <c r="F38" s="781">
        <f>VLOOKUP(B38,'EMT 2101'!B45:V165,21,)</f>
        <v>55</v>
      </c>
      <c r="G38" s="782">
        <f>VLOOKUP(B38,'EMT 2102.'!$B$15:$S$130,18,)</f>
        <v>43</v>
      </c>
      <c r="H38" s="782">
        <f>VLOOKUP(B38,'SMA 2119.'!B45:S165,18,)</f>
        <v>40</v>
      </c>
      <c r="I38" s="782">
        <f>VLOOKUP(B38,'EEE 2101'!B45:V160,21,)</f>
        <v>42</v>
      </c>
      <c r="J38" s="783">
        <f>VLOOKUP(B38,IGS!D32:H165,5,)</f>
        <v>76.539999999999992</v>
      </c>
      <c r="K38" s="784">
        <f>VLOOKUP(B38,'EMT 2201 Mechanics'!B45:V163,21,)</f>
        <v>42</v>
      </c>
      <c r="L38" s="782">
        <f>VLOOKUP(B38,'EMT 2202 MATERIALS'!B45:V165,21,)</f>
        <v>58</v>
      </c>
      <c r="M38" s="782">
        <f>VLOOKUP(B38,'EMT 2203 CNT 1'!B45:V163,21,)</f>
        <v>40</v>
      </c>
      <c r="N38" s="782">
        <f>VLOOKUP(B38,'EMT 2204 THERMO'!B45:V160,21,)</f>
        <v>47</v>
      </c>
      <c r="O38" s="782">
        <f>VLOOKUP(B38,'EMT 2205 FLUID'!B45:W161,22,)</f>
        <v>47</v>
      </c>
      <c r="P38" s="781">
        <f>VLOOKUP(B38,'SMA 2232 ODE'!B45:S162,18,)</f>
        <v>38</v>
      </c>
      <c r="Q38" s="782"/>
      <c r="R38" s="785">
        <f t="shared" si="0"/>
        <v>12</v>
      </c>
      <c r="S38" s="786">
        <f t="shared" si="1"/>
        <v>569.54</v>
      </c>
      <c r="T38" s="787">
        <f t="shared" si="2"/>
        <v>47.47</v>
      </c>
      <c r="U38" s="926" t="str">
        <f t="shared" si="3"/>
        <v>SUPP, 1 Unit</v>
      </c>
      <c r="V38" s="792"/>
      <c r="X38" s="454">
        <v>37</v>
      </c>
      <c r="Y38" s="453" t="s">
        <v>121</v>
      </c>
      <c r="Z38" s="453" t="s">
        <v>122</v>
      </c>
      <c r="AA38" s="453"/>
      <c r="AB38" s="453"/>
    </row>
    <row r="39" spans="1:28" ht="15" customHeight="1">
      <c r="A39" s="788">
        <v>32</v>
      </c>
      <c r="B39" s="795" t="s">
        <v>107</v>
      </c>
      <c r="C39" s="796" t="s">
        <v>108</v>
      </c>
      <c r="D39" s="808"/>
      <c r="E39" s="781">
        <f>VLOOKUP(B39,'[1]Mecht 1.1'!$B$15:$V$129,21,)</f>
        <v>56</v>
      </c>
      <c r="F39" s="781">
        <f>VLOOKUP(B39,'EMT 2101'!B46:V166,21,)</f>
        <v>65</v>
      </c>
      <c r="G39" s="782">
        <f>VLOOKUP(B39,'EMT 2102.'!$B$15:$S$130,18,)</f>
        <v>61</v>
      </c>
      <c r="H39" s="782">
        <f>VLOOKUP(B39,'SMA 2119.'!B46:S166,18,)</f>
        <v>57</v>
      </c>
      <c r="I39" s="782">
        <f>VLOOKUP(B39,'EEE 2101'!B46:V161,21,)</f>
        <v>52</v>
      </c>
      <c r="J39" s="783">
        <v>82</v>
      </c>
      <c r="K39" s="784">
        <f>VLOOKUP(B39,'EMT 2201 Mechanics'!B46:V164,21,)</f>
        <v>47</v>
      </c>
      <c r="L39" s="782">
        <f>VLOOKUP(B39,'EMT 2202 MATERIALS'!B46:V166,21,)</f>
        <v>58</v>
      </c>
      <c r="M39" s="782">
        <f>VLOOKUP(B39,'EMT 2203 CNT 1'!B46:V164,21,)</f>
        <v>52</v>
      </c>
      <c r="N39" s="782">
        <f>VLOOKUP(B39,'EMT 2204 THERMO'!B46:V161,21,)</f>
        <v>56</v>
      </c>
      <c r="O39" s="782">
        <f>VLOOKUP(B39,'EMT 2205 FLUID'!B46:W162,22,)</f>
        <v>58</v>
      </c>
      <c r="P39" s="781">
        <f>VLOOKUP(B39,'SMA 2232 ODE'!B46:S163,18,)</f>
        <v>50</v>
      </c>
      <c r="Q39" s="782"/>
      <c r="R39" s="785">
        <f t="shared" si="0"/>
        <v>12</v>
      </c>
      <c r="S39" s="786">
        <f t="shared" si="1"/>
        <v>694</v>
      </c>
      <c r="T39" s="787">
        <f t="shared" si="2"/>
        <v>57.839999999999996</v>
      </c>
      <c r="U39" s="781" t="str">
        <f t="shared" si="3"/>
        <v>PASS</v>
      </c>
      <c r="V39" s="792"/>
      <c r="X39" s="455">
        <v>38</v>
      </c>
      <c r="Y39" s="453" t="s">
        <v>123</v>
      </c>
      <c r="Z39" s="453" t="s">
        <v>124</v>
      </c>
      <c r="AA39" s="453"/>
      <c r="AB39" s="453"/>
    </row>
    <row r="40" spans="1:28" ht="15" customHeight="1">
      <c r="A40" s="777">
        <v>33</v>
      </c>
      <c r="B40" s="795" t="s">
        <v>109</v>
      </c>
      <c r="C40" s="796" t="s">
        <v>110</v>
      </c>
      <c r="D40" s="808"/>
      <c r="E40" s="781">
        <f>VLOOKUP(B40,'[1]Mecht 1.1'!$B$15:$V$129,21,)</f>
        <v>62</v>
      </c>
      <c r="F40" s="781">
        <f>VLOOKUP(B40,'EMT 2101'!B47:V167,21,)</f>
        <v>76</v>
      </c>
      <c r="G40" s="782">
        <f>VLOOKUP(B40,'EMT 2102.'!$B$15:$S$130,18,)</f>
        <v>72</v>
      </c>
      <c r="H40" s="782">
        <f>VLOOKUP(B40,'SMA 2119.'!B47:S167,18,)</f>
        <v>76</v>
      </c>
      <c r="I40" s="782">
        <f>VLOOKUP(B40,'EEE 2101'!B47:V162,21,)</f>
        <v>61</v>
      </c>
      <c r="J40" s="783">
        <f>VLOOKUP(B40,IGS!D34:H167,5,)</f>
        <v>79.666666666666657</v>
      </c>
      <c r="K40" s="784">
        <f>VLOOKUP(B40,'EMT 2201 Mechanics'!B47:V165,21,)</f>
        <v>67</v>
      </c>
      <c r="L40" s="782">
        <f>VLOOKUP(B40,'EMT 2202 MATERIALS'!B47:V167,21,)</f>
        <v>73</v>
      </c>
      <c r="M40" s="782">
        <f>VLOOKUP(B40,'EMT 2203 CNT 1'!B47:V165,21,)</f>
        <v>81</v>
      </c>
      <c r="N40" s="782">
        <f>VLOOKUP(B40,'EMT 2204 THERMO'!B47:V162,21,)</f>
        <v>79</v>
      </c>
      <c r="O40" s="782">
        <f>VLOOKUP(B40,'EMT 2205 FLUID'!B47:W163,22,)</f>
        <v>76</v>
      </c>
      <c r="P40" s="781">
        <f>VLOOKUP(B40,'SMA 2232 ODE'!B47:S164,18,)</f>
        <v>62</v>
      </c>
      <c r="Q40" s="782"/>
      <c r="R40" s="785">
        <f t="shared" si="0"/>
        <v>12</v>
      </c>
      <c r="S40" s="786">
        <f t="shared" si="1"/>
        <v>864.66666666666663</v>
      </c>
      <c r="T40" s="787">
        <f t="shared" si="2"/>
        <v>72.06</v>
      </c>
      <c r="U40" s="781" t="str">
        <f t="shared" si="3"/>
        <v>PASS</v>
      </c>
      <c r="V40" s="792"/>
      <c r="X40" s="455">
        <v>39</v>
      </c>
      <c r="Y40" s="453" t="s">
        <v>125</v>
      </c>
      <c r="Z40" s="453" t="s">
        <v>126</v>
      </c>
      <c r="AA40" s="453"/>
      <c r="AB40" s="453"/>
    </row>
    <row r="41" spans="1:28" ht="15" customHeight="1">
      <c r="A41" s="777">
        <v>34</v>
      </c>
      <c r="B41" s="795" t="s">
        <v>111</v>
      </c>
      <c r="C41" s="796" t="s">
        <v>112</v>
      </c>
      <c r="D41" s="808"/>
      <c r="E41" s="781">
        <f>VLOOKUP(B41,'[1]Mecht 1.1'!$B$15:$V$129,21,)</f>
        <v>56</v>
      </c>
      <c r="F41" s="781">
        <f>VLOOKUP(B41,'EMT 2101'!B48:V168,21,)</f>
        <v>56</v>
      </c>
      <c r="G41" s="782">
        <f>VLOOKUP(B41,'EMT 2102.'!$B$15:$S$130,18,)</f>
        <v>52</v>
      </c>
      <c r="H41" s="782">
        <f>VLOOKUP(B41,'SMA 2119.'!B48:S168,18,)</f>
        <v>53</v>
      </c>
      <c r="I41" s="782">
        <f>VLOOKUP(B41,'EEE 2101'!B48:V163,21,)</f>
        <v>51</v>
      </c>
      <c r="J41" s="783">
        <v>86</v>
      </c>
      <c r="K41" s="784">
        <f>VLOOKUP(B41,'EMT 2201 Mechanics'!B48:V166,21,)</f>
        <v>51</v>
      </c>
      <c r="L41" s="782">
        <f>VLOOKUP(B41,'EMT 2202 MATERIALS'!B48:V168,21,)</f>
        <v>67</v>
      </c>
      <c r="M41" s="782">
        <f>VLOOKUP(B41,'EMT 2203 CNT 1'!B48:V166,21,)</f>
        <v>47</v>
      </c>
      <c r="N41" s="782">
        <f>VLOOKUP(B41,'EMT 2204 THERMO'!B48:V163,21,)</f>
        <v>53</v>
      </c>
      <c r="O41" s="782">
        <f>VLOOKUP(B41,'EMT 2205 FLUID'!B48:W164,22,)</f>
        <v>58</v>
      </c>
      <c r="P41" s="781">
        <f>VLOOKUP(B41,'SMA 2232 ODE'!B48:S165,18,)</f>
        <v>41</v>
      </c>
      <c r="Q41" s="782"/>
      <c r="R41" s="785">
        <f t="shared" si="0"/>
        <v>12</v>
      </c>
      <c r="S41" s="786">
        <f t="shared" si="1"/>
        <v>671</v>
      </c>
      <c r="T41" s="787">
        <f t="shared" si="2"/>
        <v>55.919999999999995</v>
      </c>
      <c r="U41" s="781" t="str">
        <f t="shared" si="3"/>
        <v>PASS</v>
      </c>
      <c r="V41" s="792"/>
      <c r="X41" s="454">
        <v>40</v>
      </c>
      <c r="Y41" s="453" t="s">
        <v>127</v>
      </c>
      <c r="Z41" s="453" t="s">
        <v>128</v>
      </c>
      <c r="AA41" s="453"/>
      <c r="AB41" s="453"/>
    </row>
    <row r="42" spans="1:28" ht="15" customHeight="1">
      <c r="A42" s="788">
        <v>35</v>
      </c>
      <c r="B42" s="795" t="s">
        <v>115</v>
      </c>
      <c r="C42" s="809" t="s">
        <v>116</v>
      </c>
      <c r="D42" s="810"/>
      <c r="E42" s="781">
        <f>VLOOKUP(B42,'[1]Mecht 1.1'!$B$15:$V$129,21,)</f>
        <v>66</v>
      </c>
      <c r="F42" s="781">
        <f>VLOOKUP(B42,'EMT 2101'!B50:V170,21,)</f>
        <v>70</v>
      </c>
      <c r="G42" s="782">
        <f>VLOOKUP(B42,'EMT 2102.'!$B$15:$S$130,18,)</f>
        <v>62</v>
      </c>
      <c r="H42" s="782">
        <f>VLOOKUP(B42,'SMA 2119.'!B50:S170,18,)</f>
        <v>70</v>
      </c>
      <c r="I42" s="782">
        <f>VLOOKUP(B42,'EEE 2101'!B50:V165,21,)</f>
        <v>54</v>
      </c>
      <c r="J42" s="783">
        <v>73</v>
      </c>
      <c r="K42" s="784">
        <f>VLOOKUP(B42,'EMT 2201 Mechanics'!B50:V168,21,)</f>
        <v>62</v>
      </c>
      <c r="L42" s="782">
        <f>VLOOKUP(B42,'EMT 2202 MATERIALS'!B49:V169,21,)</f>
        <v>64</v>
      </c>
      <c r="M42" s="782">
        <f>VLOOKUP(B42,'EMT 2203 CNT 1'!B50:V168,21,)</f>
        <v>80</v>
      </c>
      <c r="N42" s="782">
        <f>VLOOKUP(B42,'EMT 2204 THERMO'!B50:V165,21,)</f>
        <v>71</v>
      </c>
      <c r="O42" s="782">
        <f>VLOOKUP(B42,'EMT 2205 FLUID'!B50:W166,22,)</f>
        <v>59</v>
      </c>
      <c r="P42" s="781">
        <f>VLOOKUP(B42,'SMA 2232 ODE'!B49:S166,18,)</f>
        <v>61</v>
      </c>
      <c r="Q42" s="782"/>
      <c r="R42" s="785">
        <f t="shared" si="0"/>
        <v>12</v>
      </c>
      <c r="S42" s="786">
        <f t="shared" si="1"/>
        <v>792</v>
      </c>
      <c r="T42" s="787">
        <f t="shared" si="2"/>
        <v>66</v>
      </c>
      <c r="U42" s="781" t="str">
        <f>IF(R42&lt;12,"INCOMPLETE",IF(MIN(E42:P42)&gt;=40,"PASS",IF((COUNTIF(E42:P42,"&lt;40")=1),"SUPP, 1 Unit",IF((COUNTIF(E42:P42,"&lt;40")=2),"SUPP, 2 Units",IF((COUNTIF(E42:P42,"&lt;40")=3),"SUPP, 3 Units",IF((COUNTIF(E42:P42,"&lt;40")=4),  "SUPP, 4 Units",IF((COUNTIF(E42:P42,"&lt;40")=5),"SUPP, 5 Units","X FAILS")))))))</f>
        <v>PASS</v>
      </c>
      <c r="V42" s="792"/>
      <c r="X42" s="455">
        <v>42</v>
      </c>
      <c r="Y42" s="453" t="s">
        <v>131</v>
      </c>
      <c r="Z42" s="453" t="s">
        <v>132</v>
      </c>
      <c r="AA42" s="453"/>
      <c r="AB42" s="453"/>
    </row>
    <row r="43" spans="1:28" ht="15" customHeight="1">
      <c r="A43" s="777">
        <v>36</v>
      </c>
      <c r="B43" s="795" t="s">
        <v>117</v>
      </c>
      <c r="C43" s="809" t="s">
        <v>118</v>
      </c>
      <c r="D43" s="810"/>
      <c r="E43" s="781">
        <f>VLOOKUP(B43,'[1]Mecht 1.1'!$B$15:$V$129,21,)</f>
        <v>62</v>
      </c>
      <c r="F43" s="781">
        <f>VLOOKUP(B43,'EMT 2101'!B51:V171,21,)</f>
        <v>60</v>
      </c>
      <c r="G43" s="782">
        <f>VLOOKUP(B43,'EMT 2102.'!$B$15:$S$130,18,)</f>
        <v>50</v>
      </c>
      <c r="H43" s="782">
        <f>VLOOKUP(B43,'SMA 2119.'!B51:S171,18,)</f>
        <v>68</v>
      </c>
      <c r="I43" s="782">
        <f>VLOOKUP(B43,'EEE 2101'!B51:V166,21,)</f>
        <v>55</v>
      </c>
      <c r="J43" s="783">
        <f>VLOOKUP(B43,IGS!D38:H171,5,)</f>
        <v>82.933333333333337</v>
      </c>
      <c r="K43" s="784">
        <f>VLOOKUP(B43,'EMT 2201 Mechanics'!B51:V169,21,)</f>
        <v>59</v>
      </c>
      <c r="L43" s="782">
        <f>VLOOKUP(B43,'EMT 2202 MATERIALS'!B50:V170,21,)</f>
        <v>66</v>
      </c>
      <c r="M43" s="782">
        <f>VLOOKUP(B43,'EMT 2203 CNT 1'!B51:V169,21,)</f>
        <v>61</v>
      </c>
      <c r="N43" s="782">
        <f>VLOOKUP(B43,'EMT 2204 THERMO'!B51:V166,21,)</f>
        <v>57</v>
      </c>
      <c r="O43" s="782">
        <f>VLOOKUP(B43,'EMT 2205 FLUID'!B51:W167,22,)</f>
        <v>58</v>
      </c>
      <c r="P43" s="781">
        <f>VLOOKUP(B43,'SMA 2232 ODE'!B50:S167,18,)</f>
        <v>50</v>
      </c>
      <c r="Q43" s="782"/>
      <c r="R43" s="785">
        <f t="shared" si="0"/>
        <v>12</v>
      </c>
      <c r="S43" s="786">
        <f t="shared" si="1"/>
        <v>728.93333333333339</v>
      </c>
      <c r="T43" s="787">
        <f t="shared" si="2"/>
        <v>60.75</v>
      </c>
      <c r="U43" s="781" t="str">
        <f t="shared" si="3"/>
        <v>PASS</v>
      </c>
      <c r="V43" s="792"/>
      <c r="X43" s="454">
        <v>43</v>
      </c>
      <c r="Y43" s="453" t="s">
        <v>133</v>
      </c>
      <c r="Z43" s="453" t="s">
        <v>134</v>
      </c>
      <c r="AA43" s="453"/>
      <c r="AB43" s="453"/>
    </row>
    <row r="44" spans="1:28" ht="15" customHeight="1">
      <c r="A44" s="788">
        <v>37</v>
      </c>
      <c r="B44" s="795" t="s">
        <v>119</v>
      </c>
      <c r="C44" s="809" t="s">
        <v>120</v>
      </c>
      <c r="D44" s="810"/>
      <c r="E44" s="781">
        <f>VLOOKUP(B44,'[1]Mecht 1.1'!$B$15:$V$129,21,)</f>
        <v>52</v>
      </c>
      <c r="F44" s="781">
        <f>VLOOKUP(B44,'EMT 2101'!B52:V172,21,)</f>
        <v>47</v>
      </c>
      <c r="G44" s="782">
        <f>VLOOKUP(B44,'EMT 2102.'!$B$15:$S$130,18,)</f>
        <v>40</v>
      </c>
      <c r="H44" s="782">
        <f>VLOOKUP(B44,'SMA 2119.'!B52:S172,18,)</f>
        <v>69</v>
      </c>
      <c r="I44" s="782">
        <f>VLOOKUP(B44,'EEE 2101'!B52:V167,21,)</f>
        <v>43</v>
      </c>
      <c r="J44" s="783">
        <f>VLOOKUP(B44,IGS!D39:H172,5,)</f>
        <v>51.28</v>
      </c>
      <c r="K44" s="784">
        <f>VLOOKUP(B44,'EMT 2201 Mechanics'!B52:V170,21,)</f>
        <v>55</v>
      </c>
      <c r="L44" s="782">
        <f>VLOOKUP(B44,'EMT 2202 MATERIALS'!B51:V171,21,)</f>
        <v>53</v>
      </c>
      <c r="M44" s="782">
        <f>VLOOKUP(B44,'EMT 2203 CNT 1'!B52:V170,21,)</f>
        <v>55</v>
      </c>
      <c r="N44" s="782">
        <f>VLOOKUP(B44,'EMT 2204 THERMO'!B52:V167,21,)</f>
        <v>64</v>
      </c>
      <c r="O44" s="782">
        <f>VLOOKUP(B44,'EMT 2205 FLUID'!B52:W168,22,)</f>
        <v>58</v>
      </c>
      <c r="P44" s="781">
        <f>VLOOKUP(B44,'SMA 2232 ODE'!B51:S168,18,)</f>
        <v>50</v>
      </c>
      <c r="Q44" s="782"/>
      <c r="R44" s="785">
        <f t="shared" si="0"/>
        <v>12</v>
      </c>
      <c r="S44" s="786">
        <f t="shared" si="1"/>
        <v>637.28</v>
      </c>
      <c r="T44" s="787">
        <f t="shared" si="2"/>
        <v>53.11</v>
      </c>
      <c r="U44" s="781" t="str">
        <f t="shared" si="3"/>
        <v>PASS</v>
      </c>
      <c r="V44" s="792"/>
      <c r="X44" s="455">
        <v>44</v>
      </c>
      <c r="Y44" s="453" t="s">
        <v>137</v>
      </c>
      <c r="Z44" s="453" t="s">
        <v>138</v>
      </c>
      <c r="AA44" s="453"/>
      <c r="AB44" s="453"/>
    </row>
    <row r="45" spans="1:28" ht="15" customHeight="1">
      <c r="A45" s="777">
        <v>38</v>
      </c>
      <c r="B45" s="795" t="s">
        <v>121</v>
      </c>
      <c r="C45" s="809" t="s">
        <v>122</v>
      </c>
      <c r="D45" s="810"/>
      <c r="E45" s="781">
        <f>VLOOKUP(B45,'[1]Mecht 1.1'!$B$15:$V$129,21,)</f>
        <v>55</v>
      </c>
      <c r="F45" s="781">
        <f>VLOOKUP(B45,'EMT 2101'!B53:V173,21,)</f>
        <v>59</v>
      </c>
      <c r="G45" s="782">
        <f>VLOOKUP(B45,'EMT 2102.'!$B$15:$S$130,18,)</f>
        <v>54</v>
      </c>
      <c r="H45" s="782">
        <f>VLOOKUP(B45,'SMA 2119.'!B53:S173,18,)</f>
        <v>52</v>
      </c>
      <c r="I45" s="782">
        <f>VLOOKUP(B45,'EEE 2101'!B53:V168,21,)</f>
        <v>50</v>
      </c>
      <c r="J45" s="783">
        <f>VLOOKUP(B45,IGS!D40:H173,5,)</f>
        <v>80.426666666666662</v>
      </c>
      <c r="K45" s="784">
        <f>VLOOKUP(B45,'EMT 2201 Mechanics'!B53:V171,21,)</f>
        <v>61</v>
      </c>
      <c r="L45" s="782">
        <f>VLOOKUP(B45,'EMT 2202 MATERIALS'!B52:V172,21,)</f>
        <v>70</v>
      </c>
      <c r="M45" s="782">
        <f>VLOOKUP(B45,'EMT 2203 CNT 1'!B53:V171,21,)</f>
        <v>51</v>
      </c>
      <c r="N45" s="782">
        <f>VLOOKUP(B45,'EMT 2204 THERMO'!B53:V168,21,)</f>
        <v>54</v>
      </c>
      <c r="O45" s="782">
        <f>VLOOKUP(B45,'EMT 2205 FLUID'!B53:W169,22,)</f>
        <v>47</v>
      </c>
      <c r="P45" s="781">
        <f>VLOOKUP(B45,'SMA 2232 ODE'!B52:S169,18,)</f>
        <v>20</v>
      </c>
      <c r="Q45" s="782"/>
      <c r="R45" s="785">
        <f t="shared" si="0"/>
        <v>12</v>
      </c>
      <c r="S45" s="786">
        <f t="shared" si="1"/>
        <v>653.42666666666673</v>
      </c>
      <c r="T45" s="787">
        <f t="shared" si="2"/>
        <v>54.46</v>
      </c>
      <c r="U45" s="926" t="str">
        <f t="shared" si="3"/>
        <v>SUPP, 1 Unit</v>
      </c>
      <c r="V45" s="792"/>
      <c r="X45" s="455">
        <v>45</v>
      </c>
      <c r="Y45" s="453" t="s">
        <v>139</v>
      </c>
      <c r="Z45" s="453" t="s">
        <v>140</v>
      </c>
      <c r="AA45" s="453"/>
      <c r="AB45" s="453"/>
    </row>
    <row r="46" spans="1:28" ht="15" customHeight="1">
      <c r="A46" s="777">
        <v>39</v>
      </c>
      <c r="B46" s="795" t="s">
        <v>123</v>
      </c>
      <c r="C46" s="809" t="s">
        <v>124</v>
      </c>
      <c r="D46" s="810"/>
      <c r="E46" s="781">
        <f>VLOOKUP(B46,'[1]Mecht 1.1'!$B$15:$V$129,21,)</f>
        <v>61</v>
      </c>
      <c r="F46" s="781">
        <f>VLOOKUP(B46,'EMT 2101'!B54:V174,21,)</f>
        <v>64</v>
      </c>
      <c r="G46" s="782">
        <f>VLOOKUP(B46,'EMT 2102.'!$B$15:$S$130,18,)</f>
        <v>65</v>
      </c>
      <c r="H46" s="782">
        <f>VLOOKUP(B46,'SMA 2119.'!B54:S174,18,)</f>
        <v>71</v>
      </c>
      <c r="I46" s="782">
        <f>VLOOKUP(B46,'EEE 2101'!B54:V169,21,)</f>
        <v>53</v>
      </c>
      <c r="J46" s="783">
        <v>85</v>
      </c>
      <c r="K46" s="784">
        <f>VLOOKUP(B46,'EMT 2201 Mechanics'!B54:V172,21,)</f>
        <v>68</v>
      </c>
      <c r="L46" s="782">
        <f>VLOOKUP(B46,'EMT 2202 MATERIALS'!B53:V173,21,)</f>
        <v>63</v>
      </c>
      <c r="M46" s="782">
        <f>VLOOKUP(B46,'EMT 2203 CNT 1'!B54:V172,21,)</f>
        <v>63</v>
      </c>
      <c r="N46" s="782">
        <f>VLOOKUP(B46,'EMT 2204 THERMO'!B54:V169,21,)</f>
        <v>73</v>
      </c>
      <c r="O46" s="782">
        <f>VLOOKUP(B46,'EMT 2205 FLUID'!B54:W170,22,)</f>
        <v>70</v>
      </c>
      <c r="P46" s="781">
        <f>VLOOKUP(B46,'SMA 2232 ODE'!B53:S170,18,)</f>
        <v>67</v>
      </c>
      <c r="Q46" s="782"/>
      <c r="R46" s="785">
        <f t="shared" si="0"/>
        <v>12</v>
      </c>
      <c r="S46" s="786">
        <f t="shared" si="1"/>
        <v>803</v>
      </c>
      <c r="T46" s="787">
        <f t="shared" si="2"/>
        <v>66.92</v>
      </c>
      <c r="U46" s="781" t="str">
        <f t="shared" si="3"/>
        <v>PASS</v>
      </c>
      <c r="V46" s="792"/>
      <c r="X46" s="454">
        <v>46</v>
      </c>
      <c r="Y46" s="453" t="s">
        <v>141</v>
      </c>
      <c r="Z46" s="453" t="s">
        <v>142</v>
      </c>
      <c r="AA46" s="453"/>
      <c r="AB46" s="453"/>
    </row>
    <row r="47" spans="1:28" ht="15" customHeight="1">
      <c r="A47" s="788">
        <v>40</v>
      </c>
      <c r="B47" s="795" t="s">
        <v>125</v>
      </c>
      <c r="C47" s="809" t="s">
        <v>126</v>
      </c>
      <c r="D47" s="810"/>
      <c r="E47" s="781">
        <f>VLOOKUP(B47,'[1]Mecht 1.1'!$B$15:$V$129,21,)</f>
        <v>60</v>
      </c>
      <c r="F47" s="781">
        <f>VLOOKUP(B47,'EMT 2101'!B55:V175,21,)</f>
        <v>75</v>
      </c>
      <c r="G47" s="782">
        <f>VLOOKUP(B47,'EMT 2102.'!$B$15:$S$130,18,)</f>
        <v>71</v>
      </c>
      <c r="H47" s="782">
        <f>VLOOKUP(B47,'SMA 2119.'!B55:S175,18,)</f>
        <v>81</v>
      </c>
      <c r="I47" s="782">
        <f>VLOOKUP(B47,'EEE 2101'!B55:V170,21,)</f>
        <v>71</v>
      </c>
      <c r="J47" s="783">
        <f>VLOOKUP(B47,IGS!D42:H175,5,)</f>
        <v>77.08</v>
      </c>
      <c r="K47" s="784">
        <f>VLOOKUP(B47,'EMT 2201 Mechanics'!B55:V173,21,)</f>
        <v>73</v>
      </c>
      <c r="L47" s="782">
        <f>VLOOKUP(B47,'EMT 2202 MATERIALS'!B54:V174,21,)</f>
        <v>79</v>
      </c>
      <c r="M47" s="782">
        <f>VLOOKUP(B47,'EMT 2203 CNT 1'!B55:V173,21,)</f>
        <v>74</v>
      </c>
      <c r="N47" s="782">
        <f>VLOOKUP(B47,'EMT 2204 THERMO'!B55:V170,21,)</f>
        <v>81</v>
      </c>
      <c r="O47" s="782">
        <f>VLOOKUP(B47,'EMT 2205 FLUID'!B55:W171,22,)</f>
        <v>67</v>
      </c>
      <c r="P47" s="781">
        <f>VLOOKUP(B47,'SMA 2232 ODE'!B54:S171,18,)</f>
        <v>76</v>
      </c>
      <c r="Q47" s="782"/>
      <c r="R47" s="785">
        <f t="shared" si="0"/>
        <v>12</v>
      </c>
      <c r="S47" s="786">
        <f t="shared" si="1"/>
        <v>885.07999999999993</v>
      </c>
      <c r="T47" s="787">
        <f t="shared" si="2"/>
        <v>73.760000000000005</v>
      </c>
      <c r="U47" s="781" t="str">
        <f t="shared" si="3"/>
        <v>PASS</v>
      </c>
      <c r="V47" s="792"/>
      <c r="X47" s="455">
        <v>47</v>
      </c>
      <c r="Y47" s="453" t="s">
        <v>143</v>
      </c>
      <c r="Z47" s="453" t="s">
        <v>144</v>
      </c>
      <c r="AA47" s="453"/>
      <c r="AB47" s="453"/>
    </row>
    <row r="48" spans="1:28" ht="15" customHeight="1">
      <c r="A48" s="777">
        <v>41</v>
      </c>
      <c r="B48" s="795" t="s">
        <v>127</v>
      </c>
      <c r="C48" s="809" t="s">
        <v>128</v>
      </c>
      <c r="D48" s="810"/>
      <c r="E48" s="781">
        <f>VLOOKUP(B48,'[1]Mecht 1.1'!$B$15:$V$129,21,)</f>
        <v>49</v>
      </c>
      <c r="F48" s="781">
        <f>VLOOKUP(B48,'EMT 2101'!B56:V176,21,)</f>
        <v>66</v>
      </c>
      <c r="G48" s="782">
        <f>VLOOKUP(B48,'EMT 2102.'!$B$15:$S$130,18,)</f>
        <v>72</v>
      </c>
      <c r="H48" s="782">
        <f>VLOOKUP(B48,'SMA 2119.'!B56:S176,18,)</f>
        <v>63</v>
      </c>
      <c r="I48" s="782">
        <f>VLOOKUP(B48,'EEE 2101'!B56:V171,21,)</f>
        <v>63</v>
      </c>
      <c r="J48" s="783">
        <v>78</v>
      </c>
      <c r="K48" s="784">
        <f>VLOOKUP(B48,'EMT 2201 Mechanics'!B56:V174,21,)</f>
        <v>53</v>
      </c>
      <c r="L48" s="782">
        <f>VLOOKUP(B48,'EMT 2202 MATERIALS'!B55:V175,21,)</f>
        <v>67</v>
      </c>
      <c r="M48" s="782">
        <f>VLOOKUP(B48,'EMT 2203 CNT 1'!B56:V174,21,)</f>
        <v>73</v>
      </c>
      <c r="N48" s="782">
        <f>VLOOKUP(B48,'EMT 2204 THERMO'!B56:V171,21,)</f>
        <v>58</v>
      </c>
      <c r="O48" s="782">
        <f>VLOOKUP(B48,'EMT 2205 FLUID'!B56:W172,22,)</f>
        <v>54</v>
      </c>
      <c r="P48" s="781">
        <f>VLOOKUP(B48,'SMA 2232 ODE'!B55:S172,18,)</f>
        <v>47</v>
      </c>
      <c r="Q48" s="782"/>
      <c r="R48" s="785">
        <f t="shared" si="0"/>
        <v>12</v>
      </c>
      <c r="S48" s="786">
        <f t="shared" si="1"/>
        <v>743</v>
      </c>
      <c r="T48" s="787">
        <f t="shared" si="2"/>
        <v>61.919999999999995</v>
      </c>
      <c r="U48" s="781" t="str">
        <f t="shared" si="3"/>
        <v>PASS</v>
      </c>
      <c r="V48" s="792"/>
      <c r="X48" s="455">
        <v>48</v>
      </c>
      <c r="Y48" s="453" t="s">
        <v>145</v>
      </c>
      <c r="Z48" s="453" t="s">
        <v>146</v>
      </c>
      <c r="AA48" s="453"/>
      <c r="AB48" s="453"/>
    </row>
    <row r="49" spans="1:28" ht="15" customHeight="1">
      <c r="A49" s="788">
        <v>42</v>
      </c>
      <c r="B49" s="795" t="s">
        <v>129</v>
      </c>
      <c r="C49" s="809" t="s">
        <v>130</v>
      </c>
      <c r="D49" s="810"/>
      <c r="E49" s="781">
        <f>VLOOKUP(B49,'[1]Mecht 1.1'!$B$15:$V$129,21,)</f>
        <v>58</v>
      </c>
      <c r="F49" s="781">
        <f>VLOOKUP(B49,'EMT 2101'!B57:V177,21,)</f>
        <v>73</v>
      </c>
      <c r="G49" s="782">
        <f>VLOOKUP(B49,'EMT 2102.'!$B$15:$S$130,18,)</f>
        <v>74</v>
      </c>
      <c r="H49" s="782">
        <f>VLOOKUP(B49,'SMA 2119.'!B57:S177,18,)</f>
        <v>56</v>
      </c>
      <c r="I49" s="782">
        <f>VLOOKUP(B49,'EEE 2101'!B57:V172,21,)</f>
        <v>66</v>
      </c>
      <c r="J49" s="783">
        <v>80</v>
      </c>
      <c r="K49" s="784">
        <f>VLOOKUP(B49,'EMT 2201 Mechanics'!B57:V175,21,)</f>
        <v>61</v>
      </c>
      <c r="L49" s="782">
        <f>VLOOKUP(B49,'EMT 2202 MATERIALS'!B56:V176,21,)</f>
        <v>77</v>
      </c>
      <c r="M49" s="782">
        <f>VLOOKUP(B49,'EMT 2203 CNT 1'!B57:V175,21,)</f>
        <v>59</v>
      </c>
      <c r="N49" s="782">
        <f>VLOOKUP(B49,'EMT 2204 THERMO'!B57:V172,21,)</f>
        <v>65</v>
      </c>
      <c r="O49" s="782">
        <f>VLOOKUP(B49,'EMT 2205 FLUID'!B57:W173,22,)</f>
        <v>62</v>
      </c>
      <c r="P49" s="781">
        <f>VLOOKUP(B49,'SMA 2232 ODE'!B56:S173,18,)</f>
        <v>58</v>
      </c>
      <c r="Q49" s="782"/>
      <c r="R49" s="785">
        <f t="shared" si="0"/>
        <v>12</v>
      </c>
      <c r="S49" s="786">
        <f t="shared" si="1"/>
        <v>789</v>
      </c>
      <c r="T49" s="787">
        <f t="shared" si="2"/>
        <v>65.75</v>
      </c>
      <c r="U49" s="781" t="str">
        <f t="shared" si="3"/>
        <v>PASS</v>
      </c>
      <c r="V49" s="792"/>
      <c r="X49" s="454">
        <v>49</v>
      </c>
      <c r="Y49" s="453" t="s">
        <v>151</v>
      </c>
      <c r="Z49" s="453" t="s">
        <v>152</v>
      </c>
      <c r="AA49" s="453"/>
      <c r="AB49" s="453"/>
    </row>
    <row r="50" spans="1:28" ht="15" customHeight="1">
      <c r="A50" s="777">
        <v>43</v>
      </c>
      <c r="B50" s="795" t="s">
        <v>131</v>
      </c>
      <c r="C50" s="809" t="s">
        <v>132</v>
      </c>
      <c r="D50" s="810"/>
      <c r="E50" s="781">
        <f>VLOOKUP(B50,'[1]Mecht 1.1'!$B$15:$V$129,21,)</f>
        <v>58</v>
      </c>
      <c r="F50" s="781">
        <f>VLOOKUP(B50,'EMT 2101'!B58:V178,21,)</f>
        <v>74</v>
      </c>
      <c r="G50" s="782">
        <f>VLOOKUP(B50,'EMT 2102.'!$B$15:$S$130,18,)</f>
        <v>73</v>
      </c>
      <c r="H50" s="782">
        <f>VLOOKUP(B50,'SMA 2119.'!B58:S178,18,)</f>
        <v>57</v>
      </c>
      <c r="I50" s="782">
        <f>VLOOKUP(B50,'EEE 2101'!B58:V173,21,)</f>
        <v>75</v>
      </c>
      <c r="J50" s="783">
        <v>87</v>
      </c>
      <c r="K50" s="784">
        <f>VLOOKUP(B50,'EMT 2201 Mechanics'!B58:V176,21,)</f>
        <v>72</v>
      </c>
      <c r="L50" s="782">
        <f>VLOOKUP(B50,'EMT 2202 MATERIALS'!B57:V177,21,)</f>
        <v>76</v>
      </c>
      <c r="M50" s="782">
        <f>VLOOKUP(B50,'EMT 2203 CNT 1'!B58:V176,21,)</f>
        <v>73</v>
      </c>
      <c r="N50" s="782">
        <f>VLOOKUP(B50,'EMT 2204 THERMO'!B58:V173,21,)</f>
        <v>83</v>
      </c>
      <c r="O50" s="782">
        <f>VLOOKUP(B50,'EMT 2205 FLUID'!B58:W174,22,)</f>
        <v>72</v>
      </c>
      <c r="P50" s="781">
        <f>VLOOKUP(B50,'SMA 2232 ODE'!B57:S174,18,)</f>
        <v>55</v>
      </c>
      <c r="Q50" s="782"/>
      <c r="R50" s="785">
        <f t="shared" si="0"/>
        <v>12</v>
      </c>
      <c r="S50" s="786">
        <f t="shared" si="1"/>
        <v>855</v>
      </c>
      <c r="T50" s="787">
        <f t="shared" si="2"/>
        <v>71.25</v>
      </c>
      <c r="U50" s="781" t="str">
        <f t="shared" si="3"/>
        <v>PASS</v>
      </c>
      <c r="V50" s="792"/>
      <c r="X50" s="455">
        <v>50</v>
      </c>
      <c r="Y50" s="453" t="s">
        <v>153</v>
      </c>
      <c r="Z50" s="453" t="s">
        <v>154</v>
      </c>
      <c r="AA50" s="453"/>
      <c r="AB50" s="453"/>
    </row>
    <row r="51" spans="1:28" ht="15" customHeight="1">
      <c r="A51" s="777">
        <v>44</v>
      </c>
      <c r="B51" s="795" t="s">
        <v>133</v>
      </c>
      <c r="C51" s="809" t="s">
        <v>134</v>
      </c>
      <c r="D51" s="810"/>
      <c r="E51" s="781">
        <f>VLOOKUP(B51,'[1]Mecht 1.1'!$B$15:$V$129,21,)</f>
        <v>61</v>
      </c>
      <c r="F51" s="781">
        <f>VLOOKUP(B51,'EMT 2101'!B59:V179,21,)</f>
        <v>60</v>
      </c>
      <c r="G51" s="782">
        <f>VLOOKUP(B51,'EMT 2102.'!$B$15:$S$130,18,)</f>
        <v>54</v>
      </c>
      <c r="H51" s="782">
        <f>VLOOKUP(B51,'SMA 2119.'!B59:S179,18,)</f>
        <v>49</v>
      </c>
      <c r="I51" s="782">
        <f>VLOOKUP(B51,'EEE 2101'!B59:V174,21,)</f>
        <v>56</v>
      </c>
      <c r="J51" s="783">
        <v>80</v>
      </c>
      <c r="K51" s="784">
        <f>VLOOKUP(B51,'EMT 2201 Mechanics'!B59:V177,21,)</f>
        <v>56</v>
      </c>
      <c r="L51" s="782">
        <f>VLOOKUP(B51,'EMT 2202 MATERIALS'!B58:V178,21,)</f>
        <v>71</v>
      </c>
      <c r="M51" s="782">
        <f>VLOOKUP(B51,'EMT 2203 CNT 1'!B59:V177,21,)</f>
        <v>60</v>
      </c>
      <c r="N51" s="782">
        <f>VLOOKUP(B51,'EMT 2204 THERMO'!B59:V174,21,)</f>
        <v>75</v>
      </c>
      <c r="O51" s="782">
        <f>VLOOKUP(B51,'EMT 2205 FLUID'!B59:W175,22,)</f>
        <v>62</v>
      </c>
      <c r="P51" s="781">
        <f>VLOOKUP(B51,'SMA 2232 ODE'!B58:S175,18,)</f>
        <v>52</v>
      </c>
      <c r="Q51" s="782"/>
      <c r="R51" s="785">
        <f t="shared" si="0"/>
        <v>12</v>
      </c>
      <c r="S51" s="786">
        <f t="shared" si="1"/>
        <v>736</v>
      </c>
      <c r="T51" s="787">
        <f t="shared" si="2"/>
        <v>61.339999999999996</v>
      </c>
      <c r="U51" s="781" t="str">
        <f t="shared" si="3"/>
        <v>PASS</v>
      </c>
      <c r="V51" s="792"/>
      <c r="X51" s="455">
        <v>51</v>
      </c>
      <c r="Y51" s="453" t="s">
        <v>155</v>
      </c>
      <c r="Z51" s="453" t="s">
        <v>156</v>
      </c>
      <c r="AA51" s="453"/>
      <c r="AB51" s="453"/>
    </row>
    <row r="52" spans="1:28" ht="15" customHeight="1">
      <c r="A52" s="788">
        <v>45</v>
      </c>
      <c r="B52" s="795" t="s">
        <v>137</v>
      </c>
      <c r="C52" s="796" t="s">
        <v>138</v>
      </c>
      <c r="D52" s="808"/>
      <c r="E52" s="781">
        <v>63</v>
      </c>
      <c r="F52" s="781">
        <f>VLOOKUP(B52,'EMT 2101'!B61:V181,21,)</f>
        <v>56</v>
      </c>
      <c r="G52" s="782">
        <f>VLOOKUP(B52,'EMT 2102.'!$B$15:$S$130,18,)</f>
        <v>57</v>
      </c>
      <c r="H52" s="782">
        <f>VLOOKUP(B52,'SMA 2119.'!B61:S181,18,)</f>
        <v>49</v>
      </c>
      <c r="I52" s="782">
        <f>VLOOKUP(B52,'EEE 2101'!B61:V176,21,)</f>
        <v>56</v>
      </c>
      <c r="J52" s="783">
        <f>VLOOKUP(B52,IGS!D48:H181,5,)</f>
        <v>80.366666666666646</v>
      </c>
      <c r="K52" s="784">
        <f>VLOOKUP(B52,'EMT 2201 Mechanics'!B61:V179,21,)</f>
        <v>47</v>
      </c>
      <c r="L52" s="782">
        <f>VLOOKUP(B52,'EMT 2202 MATERIALS'!B59:V179,21,)</f>
        <v>53</v>
      </c>
      <c r="M52" s="782">
        <f>VLOOKUP(B52,'EMT 2203 CNT 1'!B61:V179,21,)</f>
        <v>32</v>
      </c>
      <c r="N52" s="782">
        <f>VLOOKUP(B52,'EMT 2204 THERMO'!B61:V176,21,)</f>
        <v>53</v>
      </c>
      <c r="O52" s="782">
        <f>VLOOKUP(B52,'EMT 2205 FLUID'!B61:W177,22,)</f>
        <v>54</v>
      </c>
      <c r="P52" s="781">
        <f>VLOOKUP(B52,'SMA 2232 ODE'!B59:S176,18,)</f>
        <v>36</v>
      </c>
      <c r="Q52" s="782"/>
      <c r="R52" s="785">
        <f t="shared" si="0"/>
        <v>12</v>
      </c>
      <c r="S52" s="786">
        <f t="shared" si="1"/>
        <v>636.36666666666667</v>
      </c>
      <c r="T52" s="787">
        <f t="shared" si="2"/>
        <v>53.04</v>
      </c>
      <c r="U52" s="926" t="str">
        <f t="shared" si="3"/>
        <v>SUPP, 2 Units</v>
      </c>
      <c r="V52" s="792"/>
      <c r="X52" s="455">
        <v>53</v>
      </c>
      <c r="Y52" s="453" t="s">
        <v>159</v>
      </c>
      <c r="Z52" s="453" t="s">
        <v>160</v>
      </c>
      <c r="AA52" s="453"/>
      <c r="AB52" s="453"/>
    </row>
    <row r="53" spans="1:28" ht="15" customHeight="1">
      <c r="A53" s="777">
        <v>46</v>
      </c>
      <c r="B53" s="795" t="s">
        <v>139</v>
      </c>
      <c r="C53" s="796" t="s">
        <v>140</v>
      </c>
      <c r="D53" s="808"/>
      <c r="E53" s="781">
        <f>VLOOKUP(B53,'[1]Mecht 1.1'!$B$15:$V$129,21,)</f>
        <v>58</v>
      </c>
      <c r="F53" s="781">
        <f>VLOOKUP(B53,'EMT 2101'!B62:V182,21,)</f>
        <v>58</v>
      </c>
      <c r="G53" s="782">
        <f>VLOOKUP(B53,'EMT 2102.'!$B$15:$S$130,18,)</f>
        <v>65</v>
      </c>
      <c r="H53" s="782">
        <f>VLOOKUP(B53,'SMA 2119.'!B62:S182,18,)</f>
        <v>54</v>
      </c>
      <c r="I53" s="782">
        <f>VLOOKUP(B53,'EEE 2101'!B62:V177,21,)</f>
        <v>65</v>
      </c>
      <c r="J53" s="783">
        <f>VLOOKUP(B53,IGS!D49:H182,5,)</f>
        <v>85.289999999999992</v>
      </c>
      <c r="K53" s="784">
        <f>VLOOKUP(B53,'EMT 2201 Mechanics'!B62:V180,21,)</f>
        <v>63</v>
      </c>
      <c r="L53" s="782">
        <f>VLOOKUP(B53,'EMT 2202 MATERIALS'!B60:V180,21,)</f>
        <v>75</v>
      </c>
      <c r="M53" s="782">
        <f>VLOOKUP(B53,'EMT 2203 CNT 1'!B62:V180,21,)</f>
        <v>63</v>
      </c>
      <c r="N53" s="782">
        <f>VLOOKUP(B53,'EMT 2204 THERMO'!B62:V177,21,)</f>
        <v>54</v>
      </c>
      <c r="O53" s="782">
        <f>VLOOKUP(B53,'EMT 2205 FLUID'!B62:W178,22,)</f>
        <v>50</v>
      </c>
      <c r="P53" s="781">
        <f>VLOOKUP(B53,'SMA 2232 ODE'!B60:S177,18,)</f>
        <v>50</v>
      </c>
      <c r="Q53" s="782"/>
      <c r="R53" s="785">
        <f t="shared" si="0"/>
        <v>12</v>
      </c>
      <c r="S53" s="786">
        <f t="shared" si="1"/>
        <v>740.29</v>
      </c>
      <c r="T53" s="787">
        <f t="shared" si="2"/>
        <v>61.699999999999996</v>
      </c>
      <c r="U53" s="781" t="str">
        <f t="shared" si="3"/>
        <v>PASS</v>
      </c>
      <c r="V53" s="792"/>
      <c r="X53" s="455">
        <v>54</v>
      </c>
      <c r="Y53" s="453" t="s">
        <v>161</v>
      </c>
      <c r="Z53" s="453" t="s">
        <v>162</v>
      </c>
      <c r="AA53" s="453"/>
      <c r="AB53" s="453"/>
    </row>
    <row r="54" spans="1:28" ht="15" customHeight="1">
      <c r="A54" s="788">
        <v>47</v>
      </c>
      <c r="B54" s="795" t="s">
        <v>141</v>
      </c>
      <c r="C54" s="796" t="s">
        <v>142</v>
      </c>
      <c r="D54" s="808"/>
      <c r="E54" s="781">
        <f>VLOOKUP(B54,'[1]Mecht 1.1'!$B$15:$V$129,21,)</f>
        <v>54</v>
      </c>
      <c r="F54" s="781">
        <f>VLOOKUP(B54,'EMT 2101'!B63:V183,21,)</f>
        <v>68</v>
      </c>
      <c r="G54" s="782">
        <f>VLOOKUP(B54,'EMT 2102.'!$B$15:$S$130,18,)</f>
        <v>72</v>
      </c>
      <c r="H54" s="782">
        <f>VLOOKUP(B54,'SMA 2119.'!B63:S183,18,)</f>
        <v>69</v>
      </c>
      <c r="I54" s="782">
        <f>VLOOKUP(B54,'EEE 2101'!B63:V178,21,)</f>
        <v>61</v>
      </c>
      <c r="J54" s="783">
        <f>VLOOKUP(B54,IGS!D50:H183,5,)</f>
        <v>54.176666666666662</v>
      </c>
      <c r="K54" s="784">
        <f>VLOOKUP(B54,'EMT 2201 Mechanics'!B63:V181,21,)</f>
        <v>44</v>
      </c>
      <c r="L54" s="782">
        <f>VLOOKUP(B54,'EMT 2202 MATERIALS'!B61:V181,21,)</f>
        <v>64</v>
      </c>
      <c r="M54" s="782">
        <f>VLOOKUP(B54,'EMT 2203 CNT 1'!B63:V181,21,)</f>
        <v>58</v>
      </c>
      <c r="N54" s="782">
        <f>VLOOKUP(B54,'EMT 2204 THERMO'!B63:V178,21,)</f>
        <v>63</v>
      </c>
      <c r="O54" s="782">
        <f>VLOOKUP(B54,'EMT 2205 FLUID'!B63:W179,22,)</f>
        <v>65</v>
      </c>
      <c r="P54" s="781">
        <f>VLOOKUP(B54,'SMA 2232 ODE'!B61:S178,18,)</f>
        <v>63</v>
      </c>
      <c r="Q54" s="782"/>
      <c r="R54" s="785">
        <f t="shared" si="0"/>
        <v>12</v>
      </c>
      <c r="S54" s="786">
        <f t="shared" si="1"/>
        <v>735.17666666666673</v>
      </c>
      <c r="T54" s="787">
        <f t="shared" si="2"/>
        <v>61.269999999999996</v>
      </c>
      <c r="U54" s="781" t="str">
        <f t="shared" si="3"/>
        <v>PASS</v>
      </c>
      <c r="V54" s="792"/>
      <c r="X54" s="454">
        <v>55</v>
      </c>
      <c r="Y54" s="453" t="s">
        <v>163</v>
      </c>
      <c r="Z54" s="453" t="s">
        <v>164</v>
      </c>
      <c r="AA54" s="453"/>
      <c r="AB54" s="453"/>
    </row>
    <row r="55" spans="1:28" ht="15" customHeight="1">
      <c r="A55" s="777">
        <v>48</v>
      </c>
      <c r="B55" s="795" t="s">
        <v>143</v>
      </c>
      <c r="C55" s="796" t="s">
        <v>144</v>
      </c>
      <c r="D55" s="808"/>
      <c r="E55" s="781">
        <f>VLOOKUP(B55,'[1]Mecht 1.1'!$B$15:$V$129,21,)</f>
        <v>58</v>
      </c>
      <c r="F55" s="781">
        <f>VLOOKUP(B55,'EMT 2101'!B64:V184,21,)</f>
        <v>69</v>
      </c>
      <c r="G55" s="782">
        <f>VLOOKUP(B55,'EMT 2102.'!$B$15:$S$130,18,)</f>
        <v>67</v>
      </c>
      <c r="H55" s="782">
        <f>VLOOKUP(B55,'SMA 2119.'!B64:S184,18,)</f>
        <v>82</v>
      </c>
      <c r="I55" s="782">
        <f>VLOOKUP(B55,'EEE 2101'!B64:V179,21,)</f>
        <v>69</v>
      </c>
      <c r="J55" s="783">
        <v>40</v>
      </c>
      <c r="K55" s="784">
        <f>VLOOKUP(B55,'EMT 2201 Mechanics'!B64:V182,21,)</f>
        <v>67</v>
      </c>
      <c r="L55" s="782">
        <f>VLOOKUP(B55,'EMT 2202 MATERIALS'!B62:V182,21,)</f>
        <v>67</v>
      </c>
      <c r="M55" s="782">
        <f>VLOOKUP(B55,'EMT 2203 CNT 1'!B64:V182,21,)</f>
        <v>72</v>
      </c>
      <c r="N55" s="782">
        <f>VLOOKUP(B55,'EMT 2204 THERMO'!B64:V179,21,)</f>
        <v>63</v>
      </c>
      <c r="O55" s="782">
        <f>VLOOKUP(B55,'EMT 2205 FLUID'!B64:W180,22,)</f>
        <v>59</v>
      </c>
      <c r="P55" s="781">
        <f>VLOOKUP(B55,'SMA 2232 ODE'!B62:S179,18,)</f>
        <v>63</v>
      </c>
      <c r="Q55" s="782"/>
      <c r="R55" s="785">
        <f t="shared" si="0"/>
        <v>12</v>
      </c>
      <c r="S55" s="786">
        <f t="shared" si="1"/>
        <v>776</v>
      </c>
      <c r="T55" s="787">
        <f t="shared" si="2"/>
        <v>64.67</v>
      </c>
      <c r="U55" s="781" t="str">
        <f t="shared" si="3"/>
        <v>PASS</v>
      </c>
      <c r="V55" s="792"/>
      <c r="X55" s="455">
        <v>56</v>
      </c>
      <c r="Y55" s="453" t="s">
        <v>165</v>
      </c>
      <c r="Z55" s="453" t="s">
        <v>166</v>
      </c>
      <c r="AA55" s="453"/>
      <c r="AB55" s="453"/>
    </row>
    <row r="56" spans="1:28" ht="15" customHeight="1">
      <c r="A56" s="777">
        <v>49</v>
      </c>
      <c r="B56" s="795" t="s">
        <v>145</v>
      </c>
      <c r="C56" s="796" t="s">
        <v>146</v>
      </c>
      <c r="D56" s="808"/>
      <c r="E56" s="781">
        <f>VLOOKUP(B56,'[1]Mecht 1.1'!$B$15:$V$129,21,)</f>
        <v>48</v>
      </c>
      <c r="F56" s="781">
        <f>VLOOKUP(B56,'EMT 2101'!B65:V185,21,)</f>
        <v>51</v>
      </c>
      <c r="G56" s="782">
        <f>VLOOKUP(B56,'EMT 2102.'!$B$15:$S$130,18,)</f>
        <v>49</v>
      </c>
      <c r="H56" s="782">
        <f>VLOOKUP(B56,'SMA 2119.'!B65:S185,18,)</f>
        <v>60</v>
      </c>
      <c r="I56" s="782">
        <f>VLOOKUP(B56,'EEE 2101'!B65:V180,21,)</f>
        <v>46</v>
      </c>
      <c r="J56" s="783">
        <v>75</v>
      </c>
      <c r="K56" s="784">
        <f>VLOOKUP(B56,'EMT 2201 Mechanics'!B65:V183,21,)</f>
        <v>54</v>
      </c>
      <c r="L56" s="782">
        <f>VLOOKUP(B56,'EMT 2202 MATERIALS'!B63:V183,21,)</f>
        <v>60</v>
      </c>
      <c r="M56" s="782">
        <f>VLOOKUP(B56,'EMT 2203 CNT 1'!B65:V183,21,)</f>
        <v>52</v>
      </c>
      <c r="N56" s="782">
        <f>VLOOKUP(B56,'EMT 2204 THERMO'!B65:V180,21,)</f>
        <v>64</v>
      </c>
      <c r="O56" s="782">
        <f>VLOOKUP(B56,'EMT 2205 FLUID'!B65:W181,22,)</f>
        <v>42</v>
      </c>
      <c r="P56" s="781">
        <f>VLOOKUP(B56,'SMA 2232 ODE'!B63:S180,18,)</f>
        <v>55</v>
      </c>
      <c r="Q56" s="782"/>
      <c r="R56" s="785">
        <f t="shared" si="0"/>
        <v>12</v>
      </c>
      <c r="S56" s="786">
        <f t="shared" si="1"/>
        <v>656</v>
      </c>
      <c r="T56" s="787">
        <f t="shared" si="2"/>
        <v>54.669999999999995</v>
      </c>
      <c r="U56" s="781" t="str">
        <f t="shared" si="3"/>
        <v>PASS</v>
      </c>
      <c r="V56" s="792"/>
      <c r="X56" s="455">
        <v>57</v>
      </c>
      <c r="Y56" s="453" t="s">
        <v>167</v>
      </c>
      <c r="Z56" s="453" t="s">
        <v>168</v>
      </c>
      <c r="AA56" s="453"/>
      <c r="AB56" s="453"/>
    </row>
    <row r="57" spans="1:28" ht="15" customHeight="1">
      <c r="A57" s="788">
        <v>50</v>
      </c>
      <c r="B57" s="795" t="s">
        <v>149</v>
      </c>
      <c r="C57" s="796" t="s">
        <v>150</v>
      </c>
      <c r="D57" s="808"/>
      <c r="E57" s="797" t="s">
        <v>800</v>
      </c>
      <c r="F57" s="797" t="s">
        <v>801</v>
      </c>
      <c r="G57" s="798" t="s">
        <v>802</v>
      </c>
      <c r="H57" s="798" t="s">
        <v>799</v>
      </c>
      <c r="I57" s="798" t="s">
        <v>751</v>
      </c>
      <c r="J57" s="783">
        <v>52</v>
      </c>
      <c r="K57" s="804"/>
      <c r="L57" s="798"/>
      <c r="M57" s="798"/>
      <c r="N57" s="798"/>
      <c r="O57" s="798"/>
      <c r="P57" s="797"/>
      <c r="Q57" s="782"/>
      <c r="R57" s="785">
        <f t="shared" si="0"/>
        <v>6</v>
      </c>
      <c r="S57" s="786">
        <f t="shared" si="1"/>
        <v>52</v>
      </c>
      <c r="T57" s="787">
        <f t="shared" si="2"/>
        <v>52</v>
      </c>
      <c r="U57" s="805" t="s">
        <v>33</v>
      </c>
      <c r="V57" s="792" t="s">
        <v>291</v>
      </c>
      <c r="W57" s="453" t="s">
        <v>872</v>
      </c>
      <c r="X57" s="455">
        <v>59</v>
      </c>
      <c r="Y57" s="453" t="s">
        <v>173</v>
      </c>
      <c r="Z57" s="453" t="s">
        <v>174</v>
      </c>
      <c r="AA57" s="453"/>
      <c r="AB57" s="453"/>
    </row>
    <row r="58" spans="1:28" ht="15" customHeight="1">
      <c r="A58" s="777">
        <v>51</v>
      </c>
      <c r="B58" s="795" t="s">
        <v>151</v>
      </c>
      <c r="C58" s="796" t="s">
        <v>152</v>
      </c>
      <c r="D58" s="808"/>
      <c r="E58" s="781">
        <f>VLOOKUP(B58,'[1]Mecht 1.1'!$B$15:$V$129,21,)</f>
        <v>80</v>
      </c>
      <c r="F58" s="781">
        <f>VLOOKUP(B58,'EMT 2101'!B68:V188,21,)</f>
        <v>68</v>
      </c>
      <c r="G58" s="782">
        <f>VLOOKUP(B58,'EMT 2102.'!$B$15:$S$130,18,)</f>
        <v>73</v>
      </c>
      <c r="H58" s="782">
        <f>VLOOKUP(B58,'SMA 2119.'!B68:S188,18,)</f>
        <v>84</v>
      </c>
      <c r="I58" s="782">
        <f>VLOOKUP(B58,'EEE 2101'!B68:V183,21,)</f>
        <v>72</v>
      </c>
      <c r="J58" s="783">
        <v>88</v>
      </c>
      <c r="K58" s="784">
        <f>VLOOKUP(B58,'EMT 2201 Mechanics'!B68:V186,21,)</f>
        <v>83</v>
      </c>
      <c r="L58" s="782">
        <f>VLOOKUP(B58,'EMT 2202 MATERIALS'!B65:V185,21,)</f>
        <v>79</v>
      </c>
      <c r="M58" s="782">
        <f>VLOOKUP(B58,'EMT 2203 CNT 1'!B68:V186,21,)</f>
        <v>79</v>
      </c>
      <c r="N58" s="782">
        <f>VLOOKUP(B58,'EMT 2204 THERMO'!B68:V183,21,)</f>
        <v>81</v>
      </c>
      <c r="O58" s="782">
        <f>VLOOKUP(B58,'EMT 2205 FLUID'!B68:W184,22,)</f>
        <v>73</v>
      </c>
      <c r="P58" s="781">
        <f>VLOOKUP(B58,'SMA 2232 ODE'!B65:S182,18,)</f>
        <v>70</v>
      </c>
      <c r="Q58" s="782"/>
      <c r="R58" s="785">
        <f t="shared" si="0"/>
        <v>12</v>
      </c>
      <c r="S58" s="786">
        <f t="shared" si="1"/>
        <v>930</v>
      </c>
      <c r="T58" s="787">
        <f t="shared" si="2"/>
        <v>77.5</v>
      </c>
      <c r="U58" s="781" t="str">
        <f t="shared" si="3"/>
        <v>PASS</v>
      </c>
      <c r="V58" s="792"/>
      <c r="X58" s="455">
        <v>60</v>
      </c>
      <c r="Y58" s="453" t="s">
        <v>175</v>
      </c>
      <c r="Z58" s="453" t="s">
        <v>176</v>
      </c>
      <c r="AA58" s="453"/>
      <c r="AB58" s="453"/>
    </row>
    <row r="59" spans="1:28" ht="15" customHeight="1">
      <c r="A59" s="788">
        <v>52</v>
      </c>
      <c r="B59" s="795" t="s">
        <v>153</v>
      </c>
      <c r="C59" s="796" t="s">
        <v>154</v>
      </c>
      <c r="D59" s="808"/>
      <c r="E59" s="781">
        <f>VLOOKUP(B59,'[1]Mecht 1.1'!$B$15:$V$129,21,)</f>
        <v>57</v>
      </c>
      <c r="F59" s="781">
        <f>VLOOKUP(B59,'EMT 2101'!B69:V189,21,)</f>
        <v>64</v>
      </c>
      <c r="G59" s="782">
        <f>VLOOKUP(B59,'EMT 2102.'!$B$15:$S$130,18,)</f>
        <v>58</v>
      </c>
      <c r="H59" s="782">
        <f>VLOOKUP(B59,'SMA 2119.'!B69:S189,18,)</f>
        <v>64</v>
      </c>
      <c r="I59" s="782">
        <f>VLOOKUP(B59,'EEE 2101'!B69:V184,21,)</f>
        <v>65</v>
      </c>
      <c r="J59" s="783">
        <f>VLOOKUP(B59,IGS!D56:H189,5,)</f>
        <v>50</v>
      </c>
      <c r="K59" s="784">
        <f>VLOOKUP(B59,'EMT 2201 Mechanics'!B69:V187,21,)</f>
        <v>42</v>
      </c>
      <c r="L59" s="782">
        <f>VLOOKUP(B59,'EMT 2202 MATERIALS'!B66:V186,21,)</f>
        <v>59</v>
      </c>
      <c r="M59" s="782">
        <f>VLOOKUP(B59,'EMT 2203 CNT 1'!B69:V187,21,)</f>
        <v>41</v>
      </c>
      <c r="N59" s="782">
        <f>VLOOKUP(B59,'EMT 2204 THERMO'!B69:V184,21,)</f>
        <v>54</v>
      </c>
      <c r="O59" s="782">
        <f>VLOOKUP(B59,'EMT 2205 FLUID'!B69:W185,22,)</f>
        <v>54</v>
      </c>
      <c r="P59" s="781">
        <f>VLOOKUP(B59,'SMA 2232 ODE'!B66:S183,18,)</f>
        <v>61</v>
      </c>
      <c r="Q59" s="782"/>
      <c r="R59" s="785">
        <f t="shared" si="0"/>
        <v>12</v>
      </c>
      <c r="S59" s="786">
        <f t="shared" si="1"/>
        <v>669</v>
      </c>
      <c r="T59" s="787">
        <f t="shared" si="2"/>
        <v>55.75</v>
      </c>
      <c r="U59" s="781" t="str">
        <f t="shared" si="3"/>
        <v>PASS</v>
      </c>
      <c r="V59" s="792"/>
      <c r="X59" s="454">
        <v>61</v>
      </c>
      <c r="Y59" s="453" t="s">
        <v>177</v>
      </c>
      <c r="Z59" s="453" t="s">
        <v>178</v>
      </c>
      <c r="AA59" s="453"/>
      <c r="AB59" s="453"/>
    </row>
    <row r="60" spans="1:28" ht="15" customHeight="1">
      <c r="A60" s="777">
        <v>53</v>
      </c>
      <c r="B60" s="795" t="s">
        <v>155</v>
      </c>
      <c r="C60" s="796" t="s">
        <v>156</v>
      </c>
      <c r="D60" s="808"/>
      <c r="E60" s="781">
        <f>VLOOKUP(B60,'[1]Mecht 1.1'!$B$15:$V$129,21,)</f>
        <v>66</v>
      </c>
      <c r="F60" s="781">
        <f>VLOOKUP(B60,'EMT 2101'!B70:V190,21,)</f>
        <v>59</v>
      </c>
      <c r="G60" s="782">
        <f>VLOOKUP(B60,'EMT 2102.'!$B$15:$S$130,18,)</f>
        <v>40</v>
      </c>
      <c r="H60" s="782">
        <f>VLOOKUP(B60,'SMA 2119.'!B70:S190,18,)</f>
        <v>60</v>
      </c>
      <c r="I60" s="782">
        <f>VLOOKUP(B60,'EEE 2101'!B70:V185,21,)</f>
        <v>56</v>
      </c>
      <c r="J60" s="783">
        <v>88</v>
      </c>
      <c r="K60" s="784">
        <f>VLOOKUP(B60,'EMT 2201 Mechanics'!B70:V188,21,)</f>
        <v>62</v>
      </c>
      <c r="L60" s="782">
        <f>VLOOKUP(B60,'EMT 2202 MATERIALS'!B67:V187,21,)</f>
        <v>61</v>
      </c>
      <c r="M60" s="782">
        <f>VLOOKUP(B60,'EMT 2203 CNT 1'!B70:V188,21,)</f>
        <v>64</v>
      </c>
      <c r="N60" s="782">
        <f>VLOOKUP(B60,'EMT 2204 THERMO'!B70:V185,21,)</f>
        <v>58</v>
      </c>
      <c r="O60" s="782">
        <f>VLOOKUP(B60,'EMT 2205 FLUID'!B70:W186,22,)</f>
        <v>63</v>
      </c>
      <c r="P60" s="781">
        <f>VLOOKUP(B60,'SMA 2232 ODE'!B67:S184,18,)</f>
        <v>45</v>
      </c>
      <c r="Q60" s="782"/>
      <c r="R60" s="785">
        <f t="shared" si="0"/>
        <v>12</v>
      </c>
      <c r="S60" s="786">
        <f t="shared" si="1"/>
        <v>722</v>
      </c>
      <c r="T60" s="787">
        <f t="shared" si="2"/>
        <v>60.169999999999995</v>
      </c>
      <c r="U60" s="781" t="str">
        <f t="shared" si="3"/>
        <v>PASS</v>
      </c>
      <c r="V60" s="792"/>
      <c r="X60" s="455">
        <v>62</v>
      </c>
      <c r="Y60" s="453" t="s">
        <v>179</v>
      </c>
      <c r="Z60" s="453" t="s">
        <v>180</v>
      </c>
      <c r="AA60" s="453"/>
      <c r="AB60" s="453"/>
    </row>
    <row r="61" spans="1:28" ht="15" customHeight="1">
      <c r="A61" s="777">
        <v>54</v>
      </c>
      <c r="B61" s="795" t="s">
        <v>157</v>
      </c>
      <c r="C61" s="796" t="s">
        <v>158</v>
      </c>
      <c r="D61" s="808"/>
      <c r="E61" s="781">
        <f>VLOOKUP(B61,'[1]Mecht 1.1'!$B$15:$V$129,21,)</f>
        <v>61</v>
      </c>
      <c r="F61" s="781">
        <f>VLOOKUP(B61,'EMT 2101'!B71:V191,21,)</f>
        <v>57</v>
      </c>
      <c r="G61" s="782">
        <f>VLOOKUP(B61,'EMT 2102.'!$B$15:$S$130,18,)</f>
        <v>54</v>
      </c>
      <c r="H61" s="782">
        <f>VLOOKUP(B61,'SMA 2119.'!B71:S191,18,)</f>
        <v>52</v>
      </c>
      <c r="I61" s="782">
        <f>VLOOKUP(B61,'EEE 2101'!B71:V186,21,)</f>
        <v>43</v>
      </c>
      <c r="J61" s="783">
        <f>VLOOKUP(B61,IGS!D58:H191,5,)</f>
        <v>88.033333333333346</v>
      </c>
      <c r="K61" s="784">
        <f>VLOOKUP(B61,'EMT 2201 Mechanics'!B71:V189,21,)</f>
        <v>62</v>
      </c>
      <c r="L61" s="782">
        <f>VLOOKUP(B61,'EMT 2202 MATERIALS'!B68:V188,21,)</f>
        <v>62</v>
      </c>
      <c r="M61" s="782">
        <f>VLOOKUP(B61,'EMT 2203 CNT 1'!B71:V189,21,)</f>
        <v>65</v>
      </c>
      <c r="N61" s="782">
        <f>VLOOKUP(B61,'EMT 2204 THERMO'!B71:V186,21,)</f>
        <v>58</v>
      </c>
      <c r="O61" s="782">
        <f>VLOOKUP(B61,'EMT 2205 FLUID'!B71:W187,22,)</f>
        <v>61</v>
      </c>
      <c r="P61" s="781">
        <f>VLOOKUP(B61,'SMA 2232 ODE'!B68:S185,18,)</f>
        <v>40</v>
      </c>
      <c r="Q61" s="782"/>
      <c r="R61" s="785">
        <f t="shared" si="0"/>
        <v>12</v>
      </c>
      <c r="S61" s="786">
        <f t="shared" si="1"/>
        <v>703.0333333333333</v>
      </c>
      <c r="T61" s="787">
        <f t="shared" si="2"/>
        <v>58.589999999999996</v>
      </c>
      <c r="U61" s="781" t="str">
        <f t="shared" si="3"/>
        <v>PASS</v>
      </c>
      <c r="V61" s="792"/>
      <c r="X61" s="455">
        <v>63</v>
      </c>
      <c r="Y61" s="453" t="s">
        <v>181</v>
      </c>
      <c r="Z61" s="453" t="s">
        <v>182</v>
      </c>
      <c r="AA61" s="453"/>
      <c r="AB61" s="453"/>
    </row>
    <row r="62" spans="1:28" ht="15" customHeight="1">
      <c r="A62" s="788">
        <v>55</v>
      </c>
      <c r="B62" s="795" t="s">
        <v>159</v>
      </c>
      <c r="C62" s="796" t="s">
        <v>160</v>
      </c>
      <c r="D62" s="808"/>
      <c r="E62" s="781">
        <f>VLOOKUP(B62,'[1]Mecht 1.1'!$B$15:$V$129,21,)</f>
        <v>52</v>
      </c>
      <c r="F62" s="781">
        <f>VLOOKUP(B62,'EMT 2101'!B72:V192,21,)</f>
        <v>68</v>
      </c>
      <c r="G62" s="782">
        <f>VLOOKUP(B62,'EMT 2102.'!$B$15:$S$130,18,)</f>
        <v>63</v>
      </c>
      <c r="H62" s="782">
        <f>VLOOKUP(B62,'SMA 2119.'!B72:S192,18,)</f>
        <v>60</v>
      </c>
      <c r="I62" s="782">
        <f>VLOOKUP(B62,'EEE 2101'!B72:V187,21,)</f>
        <v>48</v>
      </c>
      <c r="J62" s="783">
        <f>VLOOKUP(B62,IGS!D59:H192,5,)</f>
        <v>86.143333333333345</v>
      </c>
      <c r="K62" s="784">
        <f>VLOOKUP(B62,'EMT 2201 Mechanics'!B72:V190,21,)</f>
        <v>81</v>
      </c>
      <c r="L62" s="782">
        <f>VLOOKUP(B62,'EMT 2202 MATERIALS'!B69:V189,21,)</f>
        <v>64</v>
      </c>
      <c r="M62" s="782">
        <f>VLOOKUP(B62,'EMT 2203 CNT 1'!B72:V190,21,)</f>
        <v>68</v>
      </c>
      <c r="N62" s="782">
        <f>VLOOKUP(B62,'EMT 2204 THERMO'!B72:V187,21,)</f>
        <v>63</v>
      </c>
      <c r="O62" s="782">
        <f>VLOOKUP(B62,'EMT 2205 FLUID'!B72:W188,22,)</f>
        <v>63</v>
      </c>
      <c r="P62" s="781">
        <f>VLOOKUP(B62,'SMA 2232 ODE'!B69:S186,18,)</f>
        <v>52</v>
      </c>
      <c r="Q62" s="782"/>
      <c r="R62" s="785">
        <f t="shared" si="0"/>
        <v>12</v>
      </c>
      <c r="S62" s="786">
        <f t="shared" si="1"/>
        <v>768.14333333333332</v>
      </c>
      <c r="T62" s="787">
        <f t="shared" si="2"/>
        <v>64.02000000000001</v>
      </c>
      <c r="U62" s="781" t="str">
        <f>IF(R62&lt;12,"INCOMPLETE",IF(MIN(E62:P62)&gt;=40,"PASS",IF((COUNTIF(E62:P62,"&lt;40")=1),"SUPP, 1 Unit",IF((COUNTIF(E62:P62,"&lt;40")=2),"SUPP, 2 Units",IF((COUNTIF(E62:P62,"&lt;40")=3),"SUPP, 3 Units",IF((COUNTIF(E62:P62,"&lt;40")=4),  "SUPP, 4 Units",IF((COUNTIF(E62:P62,"&lt;40")=5),"SUPP, 5 Units","X FAILS")))))))</f>
        <v>PASS</v>
      </c>
      <c r="V62" s="792"/>
      <c r="X62" s="454">
        <v>64</v>
      </c>
      <c r="Y62" s="453" t="s">
        <v>183</v>
      </c>
      <c r="Z62" s="453" t="s">
        <v>184</v>
      </c>
      <c r="AA62" s="453"/>
      <c r="AB62" s="453"/>
    </row>
    <row r="63" spans="1:28" ht="15" customHeight="1">
      <c r="A63" s="777">
        <v>56</v>
      </c>
      <c r="B63" s="795" t="s">
        <v>161</v>
      </c>
      <c r="C63" s="796" t="s">
        <v>162</v>
      </c>
      <c r="D63" s="808"/>
      <c r="E63" s="781">
        <f>VLOOKUP(B63,'[1]Mecht 1.1'!$B$15:$V$129,21,)</f>
        <v>59</v>
      </c>
      <c r="F63" s="781">
        <f>VLOOKUP(B63,'EMT 2101'!B73:V193,21,)</f>
        <v>63</v>
      </c>
      <c r="G63" s="782">
        <f>VLOOKUP(B63,'EMT 2102.'!$B$15:$S$130,18,)</f>
        <v>65</v>
      </c>
      <c r="H63" s="782">
        <f>VLOOKUP(B63,'SMA 2119.'!B73:S193,18,)</f>
        <v>70</v>
      </c>
      <c r="I63" s="782">
        <f>VLOOKUP(B63,'EEE 2101'!B73:V188,21,)</f>
        <v>61</v>
      </c>
      <c r="J63" s="783">
        <v>83</v>
      </c>
      <c r="K63" s="784">
        <f>VLOOKUP(B63,'EMT 2201 Mechanics'!B73:V191,21,)</f>
        <v>75</v>
      </c>
      <c r="L63" s="782">
        <f>VLOOKUP(B63,'EMT 2202 MATERIALS'!B70:V190,21,)</f>
        <v>63</v>
      </c>
      <c r="M63" s="782">
        <f>VLOOKUP(B63,'EMT 2203 CNT 1'!B73:V191,21,)</f>
        <v>79</v>
      </c>
      <c r="N63" s="782">
        <f>VLOOKUP(B63,'EMT 2204 THERMO'!B73:V188,21,)</f>
        <v>79</v>
      </c>
      <c r="O63" s="782">
        <f>VLOOKUP(B63,'EMT 2205 FLUID'!B73:W189,22,)</f>
        <v>72</v>
      </c>
      <c r="P63" s="781">
        <f>VLOOKUP(B63,'SMA 2232 ODE'!B70:S187,18,)</f>
        <v>64</v>
      </c>
      <c r="Q63" s="782"/>
      <c r="R63" s="785">
        <f t="shared" si="0"/>
        <v>12</v>
      </c>
      <c r="S63" s="786">
        <f t="shared" si="1"/>
        <v>833</v>
      </c>
      <c r="T63" s="787">
        <f t="shared" si="2"/>
        <v>69.42</v>
      </c>
      <c r="U63" s="781" t="str">
        <f t="shared" si="3"/>
        <v>PASS</v>
      </c>
      <c r="V63" s="792"/>
      <c r="X63" s="455">
        <v>65</v>
      </c>
      <c r="Y63" s="453" t="s">
        <v>185</v>
      </c>
      <c r="Z63" s="453" t="s">
        <v>186</v>
      </c>
      <c r="AA63" s="453"/>
      <c r="AB63" s="453"/>
    </row>
    <row r="64" spans="1:28" ht="15" customHeight="1">
      <c r="A64" s="788">
        <v>57</v>
      </c>
      <c r="B64" s="795" t="s">
        <v>163</v>
      </c>
      <c r="C64" s="796" t="s">
        <v>164</v>
      </c>
      <c r="D64" s="808"/>
      <c r="E64" s="781">
        <f>VLOOKUP(B64,'[1]Mecht 1.1'!$B$15:$V$129,21,)</f>
        <v>51</v>
      </c>
      <c r="F64" s="781">
        <f>VLOOKUP(B64,'EMT 2101'!B74:V194,21,)</f>
        <v>61</v>
      </c>
      <c r="G64" s="782">
        <f>VLOOKUP(B64,'EMT 2102.'!$B$15:$S$130,18,)</f>
        <v>72</v>
      </c>
      <c r="H64" s="782">
        <f>VLOOKUP(B64,'SMA 2119.'!B74:S194,18,)</f>
        <v>60</v>
      </c>
      <c r="I64" s="782">
        <f>VLOOKUP(B64,'EEE 2101'!B74:V189,21,)</f>
        <v>60</v>
      </c>
      <c r="J64" s="783">
        <v>89</v>
      </c>
      <c r="K64" s="784">
        <f>VLOOKUP(B64,'EMT 2201 Mechanics'!B74:V192,21,)</f>
        <v>63</v>
      </c>
      <c r="L64" s="782">
        <f>VLOOKUP(B64,'EMT 2202 MATERIALS'!B71:V191,21,)</f>
        <v>74</v>
      </c>
      <c r="M64" s="782">
        <f>VLOOKUP(B64,'EMT 2203 CNT 1'!B74:V192,21,)</f>
        <v>51</v>
      </c>
      <c r="N64" s="782">
        <f>VLOOKUP(B64,'EMT 2204 THERMO'!B74:V189,21,)</f>
        <v>57</v>
      </c>
      <c r="O64" s="782">
        <f>VLOOKUP(B64,'EMT 2205 FLUID'!B74:W190,22,)</f>
        <v>58</v>
      </c>
      <c r="P64" s="781">
        <f>VLOOKUP(B64,'SMA 2232 ODE'!B71:S188,18,)</f>
        <v>58</v>
      </c>
      <c r="Q64" s="782"/>
      <c r="R64" s="785">
        <f t="shared" si="0"/>
        <v>12</v>
      </c>
      <c r="S64" s="786">
        <f t="shared" si="1"/>
        <v>754</v>
      </c>
      <c r="T64" s="787">
        <f t="shared" si="2"/>
        <v>62.839999999999996</v>
      </c>
      <c r="U64" s="781" t="str">
        <f t="shared" si="3"/>
        <v>PASS</v>
      </c>
      <c r="V64" s="792"/>
      <c r="X64" s="455">
        <v>66</v>
      </c>
      <c r="Y64" s="453" t="s">
        <v>189</v>
      </c>
      <c r="Z64" s="453" t="s">
        <v>190</v>
      </c>
      <c r="AA64" s="453"/>
      <c r="AB64" s="453"/>
    </row>
    <row r="65" spans="1:28" ht="15" customHeight="1">
      <c r="A65" s="777">
        <v>58</v>
      </c>
      <c r="B65" s="795" t="s">
        <v>165</v>
      </c>
      <c r="C65" s="796" t="s">
        <v>166</v>
      </c>
      <c r="D65" s="808"/>
      <c r="E65" s="781">
        <f>VLOOKUP(B65,'[1]Mecht 1.1'!$B$15:$V$129,21,)</f>
        <v>58</v>
      </c>
      <c r="F65" s="781">
        <f>VLOOKUP(B65,'EMT 2101'!B75:V195,21,)</f>
        <v>62</v>
      </c>
      <c r="G65" s="782">
        <f>VLOOKUP(B65,'EMT 2102.'!$B$15:$S$130,18,)</f>
        <v>70</v>
      </c>
      <c r="H65" s="782">
        <f>VLOOKUP(B65,'SMA 2119.'!B75:S195,18,)</f>
        <v>40</v>
      </c>
      <c r="I65" s="782">
        <f>VLOOKUP(B65,'EEE 2101'!B75:V190,21,)</f>
        <v>45</v>
      </c>
      <c r="J65" s="783">
        <f>VLOOKUP(B65,IGS!D62:H195,5,)</f>
        <v>79.653333333333336</v>
      </c>
      <c r="K65" s="784">
        <f>VLOOKUP(B65,'EMT 2201 Mechanics'!B75:V193,21,)</f>
        <v>59</v>
      </c>
      <c r="L65" s="782">
        <f>VLOOKUP(B65,'EMT 2202 MATERIALS'!B72:V192,21,)</f>
        <v>61</v>
      </c>
      <c r="M65" s="782">
        <f>VLOOKUP(B65,'EMT 2203 CNT 1'!B75:V193,21,)</f>
        <v>73</v>
      </c>
      <c r="N65" s="782">
        <f>VLOOKUP(B65,'EMT 2204 THERMO'!B75:V190,21,)</f>
        <v>58</v>
      </c>
      <c r="O65" s="782">
        <f>VLOOKUP(B65,'EMT 2205 FLUID'!B75:W191,22,)</f>
        <v>50</v>
      </c>
      <c r="P65" s="781">
        <f>VLOOKUP(B65,'SMA 2232 ODE'!B72:S189,18,)</f>
        <v>51</v>
      </c>
      <c r="Q65" s="782"/>
      <c r="R65" s="785">
        <f t="shared" si="0"/>
        <v>12</v>
      </c>
      <c r="S65" s="786">
        <f t="shared" si="1"/>
        <v>706.65333333333331</v>
      </c>
      <c r="T65" s="787">
        <f t="shared" si="2"/>
        <v>58.89</v>
      </c>
      <c r="U65" s="781" t="str">
        <f t="shared" si="3"/>
        <v>PASS</v>
      </c>
      <c r="V65" s="792"/>
      <c r="X65" s="454">
        <v>67</v>
      </c>
      <c r="Y65" s="453" t="s">
        <v>191</v>
      </c>
      <c r="Z65" s="453" t="s">
        <v>192</v>
      </c>
      <c r="AA65" s="453"/>
      <c r="AB65" s="453"/>
    </row>
    <row r="66" spans="1:28" ht="15" customHeight="1">
      <c r="A66" s="777">
        <v>59</v>
      </c>
      <c r="B66" s="795" t="s">
        <v>167</v>
      </c>
      <c r="C66" s="796" t="s">
        <v>168</v>
      </c>
      <c r="D66" s="808"/>
      <c r="E66" s="781">
        <f>VLOOKUP(B66,'[1]Mecht 1.1'!$B$15:$V$129,21,)</f>
        <v>45</v>
      </c>
      <c r="F66" s="781">
        <f>VLOOKUP(B66,'EMT 2101'!B76:V196,21,)</f>
        <v>62</v>
      </c>
      <c r="G66" s="782">
        <f>VLOOKUP(B66,'EMT 2102.'!$B$15:$S$130,18,)</f>
        <v>58</v>
      </c>
      <c r="H66" s="782">
        <f>VLOOKUP(B66,'SMA 2119.'!B76:S196,18,)</f>
        <v>52</v>
      </c>
      <c r="I66" s="782">
        <f>VLOOKUP(B66,'EEE 2101'!B76:V191,21,)</f>
        <v>54</v>
      </c>
      <c r="J66" s="783">
        <f>VLOOKUP(B66,IGS!D63:H196,5,)</f>
        <v>83.993333333333325</v>
      </c>
      <c r="K66" s="784">
        <f>VLOOKUP(B66,'EMT 2201 Mechanics'!B76:V194,21,)</f>
        <v>55</v>
      </c>
      <c r="L66" s="782">
        <f>VLOOKUP(B66,'EMT 2202 MATERIALS'!B73:V193,21,)</f>
        <v>60</v>
      </c>
      <c r="M66" s="782">
        <f>VLOOKUP(B66,'EMT 2203 CNT 1'!B76:V194,21,)</f>
        <v>61</v>
      </c>
      <c r="N66" s="782">
        <f>VLOOKUP(B66,'EMT 2204 THERMO'!B76:V191,21,)</f>
        <v>59</v>
      </c>
      <c r="O66" s="782">
        <f>VLOOKUP(B66,'EMT 2205 FLUID'!B76:W192,22,)</f>
        <v>68</v>
      </c>
      <c r="P66" s="781">
        <f>VLOOKUP(B66,'SMA 2232 ODE'!B73:S190,18,)</f>
        <v>54</v>
      </c>
      <c r="Q66" s="782"/>
      <c r="R66" s="785">
        <f t="shared" si="0"/>
        <v>12</v>
      </c>
      <c r="S66" s="786">
        <f t="shared" si="1"/>
        <v>711.99333333333334</v>
      </c>
      <c r="T66" s="787">
        <f t="shared" si="2"/>
        <v>59.339999999999996</v>
      </c>
      <c r="U66" s="781" t="str">
        <f t="shared" si="3"/>
        <v>PASS</v>
      </c>
      <c r="V66" s="792"/>
      <c r="X66" s="455">
        <v>68</v>
      </c>
      <c r="Y66" s="453" t="s">
        <v>290</v>
      </c>
      <c r="Z66" s="453" t="s">
        <v>193</v>
      </c>
      <c r="AA66" s="453"/>
      <c r="AB66" s="453"/>
    </row>
    <row r="67" spans="1:28" ht="15" customHeight="1">
      <c r="A67" s="788">
        <v>60</v>
      </c>
      <c r="B67" s="795" t="s">
        <v>169</v>
      </c>
      <c r="C67" s="796" t="s">
        <v>170</v>
      </c>
      <c r="D67" s="808"/>
      <c r="E67" s="781">
        <f>VLOOKUP(B67,'[1]Mecht 1.1'!$B$15:$V$129,21,)</f>
        <v>52</v>
      </c>
      <c r="F67" s="781">
        <f>VLOOKUP(B67,'EMT 2101'!B77:V197,21,)</f>
        <v>65</v>
      </c>
      <c r="G67" s="782">
        <f>VLOOKUP(B67,'EMT 2102.'!$B$15:$S$130,18,)</f>
        <v>60</v>
      </c>
      <c r="H67" s="782">
        <f>VLOOKUP(B67,'SMA 2119.'!B77:S197,18,)</f>
        <v>53</v>
      </c>
      <c r="I67" s="782">
        <f>VLOOKUP(B67,'EEE 2101'!B77:V192,21,)</f>
        <v>62</v>
      </c>
      <c r="J67" s="783">
        <v>80</v>
      </c>
      <c r="K67" s="784">
        <f>VLOOKUP(B67,'EMT 2201 Mechanics'!B77:V195,21,)</f>
        <v>53</v>
      </c>
      <c r="L67" s="782">
        <f>VLOOKUP(B67,'EMT 2202 MATERIALS'!B74:V194,21,)</f>
        <v>57</v>
      </c>
      <c r="M67" s="782">
        <f>VLOOKUP(B67,'EMT 2203 CNT 1'!B77:V195,21,)</f>
        <v>58</v>
      </c>
      <c r="N67" s="782">
        <f>VLOOKUP(B67,'EMT 2204 THERMO'!B77:V192,21,)</f>
        <v>60</v>
      </c>
      <c r="O67" s="782">
        <f>VLOOKUP(B67,'EMT 2205 FLUID'!B77:W193,22,)</f>
        <v>59</v>
      </c>
      <c r="P67" s="781">
        <f>VLOOKUP(B67,'SMA 2232 ODE'!B74:S191,18,)</f>
        <v>52</v>
      </c>
      <c r="Q67" s="782"/>
      <c r="R67" s="785">
        <f t="shared" si="0"/>
        <v>12</v>
      </c>
      <c r="S67" s="786">
        <f t="shared" si="1"/>
        <v>711</v>
      </c>
      <c r="T67" s="787">
        <f t="shared" si="2"/>
        <v>59.25</v>
      </c>
      <c r="U67" s="781" t="str">
        <f t="shared" si="3"/>
        <v>PASS</v>
      </c>
      <c r="V67" s="792"/>
      <c r="X67" s="455">
        <v>69</v>
      </c>
      <c r="Y67" s="453" t="s">
        <v>194</v>
      </c>
      <c r="Z67" s="453" t="s">
        <v>195</v>
      </c>
      <c r="AA67" s="453"/>
      <c r="AB67" s="453"/>
    </row>
    <row r="68" spans="1:28" ht="15" customHeight="1">
      <c r="A68" s="777">
        <v>61</v>
      </c>
      <c r="B68" s="795" t="s">
        <v>171</v>
      </c>
      <c r="C68" s="796" t="s">
        <v>172</v>
      </c>
      <c r="D68" s="808"/>
      <c r="E68" s="797" t="s">
        <v>795</v>
      </c>
      <c r="F68" s="797" t="s">
        <v>796</v>
      </c>
      <c r="G68" s="798" t="s">
        <v>797</v>
      </c>
      <c r="H68" s="798" t="s">
        <v>798</v>
      </c>
      <c r="I68" s="798" t="s">
        <v>799</v>
      </c>
      <c r="J68" s="783">
        <v>77</v>
      </c>
      <c r="K68" s="804"/>
      <c r="L68" s="798"/>
      <c r="M68" s="798"/>
      <c r="N68" s="798"/>
      <c r="O68" s="798"/>
      <c r="P68" s="781" t="str">
        <f>VLOOKUP(B68,'SMA 2232 ODE'!B75:S192,18,)</f>
        <v/>
      </c>
      <c r="Q68" s="782"/>
      <c r="R68" s="785">
        <f t="shared" si="0"/>
        <v>7</v>
      </c>
      <c r="S68" s="786">
        <f t="shared" si="1"/>
        <v>77</v>
      </c>
      <c r="T68" s="787">
        <f t="shared" si="2"/>
        <v>77</v>
      </c>
      <c r="U68" s="805" t="s">
        <v>33</v>
      </c>
      <c r="V68" s="792" t="s">
        <v>807</v>
      </c>
      <c r="W68" s="453" t="s">
        <v>848</v>
      </c>
      <c r="X68" s="454">
        <v>70</v>
      </c>
      <c r="Y68" s="453" t="s">
        <v>198</v>
      </c>
      <c r="Z68" s="453" t="s">
        <v>199</v>
      </c>
      <c r="AA68" s="453"/>
      <c r="AB68" s="453"/>
    </row>
    <row r="69" spans="1:28" ht="15" customHeight="1">
      <c r="A69" s="788">
        <v>62</v>
      </c>
      <c r="B69" s="795" t="s">
        <v>173</v>
      </c>
      <c r="C69" s="796" t="s">
        <v>174</v>
      </c>
      <c r="D69" s="808"/>
      <c r="E69" s="781">
        <f>VLOOKUP(B69,'[1]Mecht 1.1'!$B$15:$V$129,21,)</f>
        <v>57</v>
      </c>
      <c r="F69" s="781">
        <f>VLOOKUP(B69,'EMT 2101'!B79:V199,21,)</f>
        <v>62</v>
      </c>
      <c r="G69" s="782">
        <f>VLOOKUP(B69,'EMT 2102.'!$B$15:$S$130,18,)</f>
        <v>74</v>
      </c>
      <c r="H69" s="782">
        <f>VLOOKUP(B69,'SMA 2119.'!B79:S199,18,)</f>
        <v>64</v>
      </c>
      <c r="I69" s="782">
        <f>VLOOKUP(B69,'EEE 2101'!B79:V194,21,)</f>
        <v>65</v>
      </c>
      <c r="J69" s="783">
        <f>VLOOKUP(B69,IGS!D66:H199,5,)</f>
        <v>84.143333333333331</v>
      </c>
      <c r="K69" s="784">
        <f>VLOOKUP(B69,'EMT 2201 Mechanics'!B79:V197,21,)</f>
        <v>74</v>
      </c>
      <c r="L69" s="782">
        <f>VLOOKUP(B69,'EMT 2202 MATERIALS'!B76:V196,21,)</f>
        <v>75</v>
      </c>
      <c r="M69" s="782">
        <f>VLOOKUP(B69,'EMT 2203 CNT 1'!B79:V197,21,)</f>
        <v>83</v>
      </c>
      <c r="N69" s="782">
        <f>VLOOKUP(B69,'EMT 2204 THERMO'!B79:V194,21,)</f>
        <v>78</v>
      </c>
      <c r="O69" s="782">
        <f>VLOOKUP(B69,'EMT 2205 FLUID'!B79:W195,22,)</f>
        <v>67</v>
      </c>
      <c r="P69" s="781">
        <f>VLOOKUP(B69,'SMA 2232 ODE'!B76:S193,18,)</f>
        <v>68</v>
      </c>
      <c r="Q69" s="782"/>
      <c r="R69" s="785">
        <f t="shared" si="0"/>
        <v>12</v>
      </c>
      <c r="S69" s="786">
        <f t="shared" si="1"/>
        <v>851.14333333333332</v>
      </c>
      <c r="T69" s="787">
        <f t="shared" si="2"/>
        <v>70.930000000000007</v>
      </c>
      <c r="U69" s="781" t="str">
        <f t="shared" si="3"/>
        <v>PASS</v>
      </c>
      <c r="V69" s="792"/>
      <c r="X69" s="455">
        <v>71</v>
      </c>
      <c r="Y69" s="453" t="s">
        <v>200</v>
      </c>
      <c r="Z69" s="453" t="s">
        <v>201</v>
      </c>
      <c r="AA69" s="453"/>
      <c r="AB69" s="453"/>
    </row>
    <row r="70" spans="1:28" ht="15" customHeight="1">
      <c r="A70" s="777">
        <v>63</v>
      </c>
      <c r="B70" s="795" t="s">
        <v>175</v>
      </c>
      <c r="C70" s="796" t="s">
        <v>176</v>
      </c>
      <c r="D70" s="808"/>
      <c r="E70" s="781">
        <f>VLOOKUP(B70,'[1]Mecht 1.1'!$B$15:$V$129,21,)</f>
        <v>54</v>
      </c>
      <c r="F70" s="781">
        <f>VLOOKUP(B70,'EMT 2101'!B80:V200,21,)</f>
        <v>57</v>
      </c>
      <c r="G70" s="782">
        <f>VLOOKUP(B70,'EMT 2102.'!$B$15:$S$130,18,)</f>
        <v>61</v>
      </c>
      <c r="H70" s="782">
        <v>63</v>
      </c>
      <c r="I70" s="782">
        <f>VLOOKUP(B70,'EEE 2101'!B80:V195,21,)</f>
        <v>61</v>
      </c>
      <c r="J70" s="783">
        <v>80</v>
      </c>
      <c r="K70" s="784">
        <f>VLOOKUP(B70,'EMT 2201 Mechanics'!B80:V198,21,)</f>
        <v>58</v>
      </c>
      <c r="L70" s="782">
        <f>VLOOKUP(B70,'EMT 2202 MATERIALS'!B77:V197,21,)</f>
        <v>79</v>
      </c>
      <c r="M70" s="782">
        <f>VLOOKUP(B70,'EMT 2203 CNT 1'!B80:V198,21,)</f>
        <v>47</v>
      </c>
      <c r="N70" s="782">
        <f>VLOOKUP(B70,'EMT 2204 THERMO'!B80:V195,21,)</f>
        <v>76</v>
      </c>
      <c r="O70" s="782">
        <f>VLOOKUP(B70,'EMT 2205 FLUID'!B80:W196,22,)</f>
        <v>60</v>
      </c>
      <c r="P70" s="781">
        <f>VLOOKUP(B70,'SMA 2232 ODE'!B77:S194,18,)</f>
        <v>60</v>
      </c>
      <c r="Q70" s="782"/>
      <c r="R70" s="785">
        <f t="shared" ref="R70:R113" si="4">COUNTA(E70:P70)</f>
        <v>12</v>
      </c>
      <c r="S70" s="786">
        <f t="shared" ref="S70:S113" si="5">SUM(E70:P70)</f>
        <v>756</v>
      </c>
      <c r="T70" s="787">
        <f t="shared" ref="T70:T113" si="6">ROUNDUP(AVERAGE(E70:P70),2)</f>
        <v>63</v>
      </c>
      <c r="U70" s="781" t="str">
        <f t="shared" si="3"/>
        <v>PASS</v>
      </c>
      <c r="V70" s="792"/>
      <c r="X70" s="455">
        <v>72</v>
      </c>
      <c r="Y70" s="453" t="s">
        <v>204</v>
      </c>
      <c r="Z70" s="453" t="s">
        <v>205</v>
      </c>
      <c r="AA70" s="453"/>
      <c r="AB70" s="453"/>
    </row>
    <row r="71" spans="1:28" ht="15" customHeight="1">
      <c r="A71" s="777">
        <v>64</v>
      </c>
      <c r="B71" s="795" t="s">
        <v>177</v>
      </c>
      <c r="C71" s="796" t="s">
        <v>178</v>
      </c>
      <c r="D71" s="808"/>
      <c r="E71" s="781">
        <f>VLOOKUP(B71,'[1]Mecht 1.1'!$B$15:$V$129,21,)</f>
        <v>50</v>
      </c>
      <c r="F71" s="781">
        <f>VLOOKUP(B71,'EMT 2101'!B81:V201,21,)</f>
        <v>53</v>
      </c>
      <c r="G71" s="782">
        <f>VLOOKUP(B71,'EMT 2102.'!$B$15:$S$130,18,)</f>
        <v>40</v>
      </c>
      <c r="H71" s="782">
        <f>VLOOKUP(B71,'SMA 2119.'!B81:S201,18,)</f>
        <v>46</v>
      </c>
      <c r="I71" s="782">
        <f>VLOOKUP(B71,'EEE 2101'!B81:V196,21,)</f>
        <v>53</v>
      </c>
      <c r="J71" s="783">
        <f>VLOOKUP(B71,IGS!D68:H201,5,)</f>
        <v>76.703333333333319</v>
      </c>
      <c r="K71" s="784">
        <f>VLOOKUP(B71,'EMT 2201 Mechanics'!B81:V199,21,)</f>
        <v>46</v>
      </c>
      <c r="L71" s="782">
        <f>VLOOKUP(B71,'EMT 2202 MATERIALS'!B78:V198,21,)</f>
        <v>62</v>
      </c>
      <c r="M71" s="782">
        <f>VLOOKUP(B71,'EMT 2203 CNT 1'!B81:V199,21,)</f>
        <v>46</v>
      </c>
      <c r="N71" s="782">
        <f>VLOOKUP(B71,'EMT 2204 THERMO'!B81:V196,21,)</f>
        <v>59</v>
      </c>
      <c r="O71" s="782">
        <f>VLOOKUP(B71,'EMT 2205 FLUID'!B81:W197,22,)</f>
        <v>53</v>
      </c>
      <c r="P71" s="781">
        <f>VLOOKUP(B71,'SMA 2232 ODE'!B78:S195,18,)</f>
        <v>62</v>
      </c>
      <c r="Q71" s="782"/>
      <c r="R71" s="785">
        <f t="shared" si="4"/>
        <v>12</v>
      </c>
      <c r="S71" s="786">
        <f t="shared" si="5"/>
        <v>646.70333333333338</v>
      </c>
      <c r="T71" s="787">
        <f t="shared" si="6"/>
        <v>53.9</v>
      </c>
      <c r="U71" s="781" t="str">
        <f t="shared" si="3"/>
        <v>PASS</v>
      </c>
      <c r="V71" s="792"/>
      <c r="X71" s="454">
        <v>73</v>
      </c>
      <c r="Y71" s="453" t="s">
        <v>206</v>
      </c>
      <c r="Z71" s="453" t="s">
        <v>207</v>
      </c>
      <c r="AA71" s="453"/>
      <c r="AB71" s="453"/>
    </row>
    <row r="72" spans="1:28" ht="15" customHeight="1">
      <c r="A72" s="788">
        <v>65</v>
      </c>
      <c r="B72" s="795" t="s">
        <v>179</v>
      </c>
      <c r="C72" s="796" t="s">
        <v>180</v>
      </c>
      <c r="D72" s="808"/>
      <c r="E72" s="781">
        <f>VLOOKUP(B72,'[1]Mecht 1.1'!$B$15:$V$129,21,)</f>
        <v>49</v>
      </c>
      <c r="F72" s="781">
        <f>VLOOKUP(B72,'EMT 2101'!B82:V202,21,)</f>
        <v>69</v>
      </c>
      <c r="G72" s="782">
        <f>VLOOKUP(B72,'EMT 2102.'!$B$15:$S$130,18,)</f>
        <v>55</v>
      </c>
      <c r="H72" s="782">
        <f>VLOOKUP(B72,'SMA 2119.'!B82:S202,18,)</f>
        <v>54</v>
      </c>
      <c r="I72" s="782">
        <f>VLOOKUP(B72,'EEE 2101'!B82:V197,21,)</f>
        <v>48</v>
      </c>
      <c r="J72" s="783">
        <f>VLOOKUP(B72,IGS!D69:H202,5,)</f>
        <v>77.823333333333323</v>
      </c>
      <c r="K72" s="784">
        <f>VLOOKUP(B72,'EMT 2201 Mechanics'!B82:V200,21,)</f>
        <v>51</v>
      </c>
      <c r="L72" s="782">
        <f>VLOOKUP(B72,'EMT 2202 MATERIALS'!B79:V199,21,)</f>
        <v>48</v>
      </c>
      <c r="M72" s="782">
        <f>VLOOKUP(B72,'EMT 2203 CNT 1'!B82:V200,21,)</f>
        <v>53</v>
      </c>
      <c r="N72" s="782">
        <f>VLOOKUP(B72,'EMT 2204 THERMO'!B82:V197,21,)</f>
        <v>59</v>
      </c>
      <c r="O72" s="782">
        <f>VLOOKUP(B72,'EMT 2205 FLUID'!B82:W198,22,)</f>
        <v>72</v>
      </c>
      <c r="P72" s="781">
        <f>VLOOKUP(B72,'SMA 2232 ODE'!B79:S196,18,)</f>
        <v>54</v>
      </c>
      <c r="Q72" s="782"/>
      <c r="R72" s="785">
        <f t="shared" si="4"/>
        <v>12</v>
      </c>
      <c r="S72" s="786">
        <f t="shared" si="5"/>
        <v>689.82333333333327</v>
      </c>
      <c r="T72" s="787">
        <f t="shared" si="6"/>
        <v>57.489999999999995</v>
      </c>
      <c r="U72" s="781" t="str">
        <f t="shared" si="3"/>
        <v>PASS</v>
      </c>
      <c r="V72" s="792"/>
      <c r="X72" s="455">
        <v>74</v>
      </c>
      <c r="Y72" s="453" t="s">
        <v>208</v>
      </c>
      <c r="Z72" s="453" t="s">
        <v>209</v>
      </c>
      <c r="AA72" s="453"/>
      <c r="AB72" s="453"/>
    </row>
    <row r="73" spans="1:28" ht="15" customHeight="1">
      <c r="A73" s="777">
        <v>66</v>
      </c>
      <c r="B73" s="795" t="s">
        <v>181</v>
      </c>
      <c r="C73" s="796" t="s">
        <v>182</v>
      </c>
      <c r="D73" s="808"/>
      <c r="E73" s="781">
        <f>VLOOKUP(B73,'[1]Mecht 1.1'!$B$15:$V$129,21,)</f>
        <v>48</v>
      </c>
      <c r="F73" s="781">
        <f>VLOOKUP(B73,'EMT 2101'!B83:V203,21,)</f>
        <v>46</v>
      </c>
      <c r="G73" s="782">
        <f>VLOOKUP(B73,'EMT 2102.'!$B$15:$S$130,18,)</f>
        <v>50</v>
      </c>
      <c r="H73" s="782">
        <f>VLOOKUP(B73,'SMA 2119.'!B83:S203,18,)</f>
        <v>43</v>
      </c>
      <c r="I73" s="782">
        <f>VLOOKUP(B73,'EEE 2101'!B83:V198,21,)</f>
        <v>43</v>
      </c>
      <c r="J73" s="783">
        <v>72</v>
      </c>
      <c r="K73" s="784">
        <f>VLOOKUP(B73,'EMT 2201 Mechanics'!B83:V201,21,)</f>
        <v>46</v>
      </c>
      <c r="L73" s="782">
        <f>VLOOKUP(B73,'EMT 2202 MATERIALS'!B80:V200,21,)</f>
        <v>68</v>
      </c>
      <c r="M73" s="782">
        <f>VLOOKUP(B73,'EMT 2203 CNT 1'!B83:V201,21,)</f>
        <v>53</v>
      </c>
      <c r="N73" s="782">
        <f>VLOOKUP(B73,'EMT 2204 THERMO'!B83:V198,21,)</f>
        <v>58</v>
      </c>
      <c r="O73" s="782">
        <f>VLOOKUP(B73,'EMT 2205 FLUID'!B83:W199,22,)</f>
        <v>40</v>
      </c>
      <c r="P73" s="781">
        <f>VLOOKUP(B73,'SMA 2232 ODE'!B80:S197,18,)</f>
        <v>50</v>
      </c>
      <c r="Q73" s="782"/>
      <c r="R73" s="785">
        <f t="shared" si="4"/>
        <v>12</v>
      </c>
      <c r="S73" s="786">
        <f t="shared" si="5"/>
        <v>617</v>
      </c>
      <c r="T73" s="787">
        <f t="shared" si="6"/>
        <v>51.419999999999995</v>
      </c>
      <c r="U73" s="781" t="str">
        <f t="shared" ref="U73:U113" si="7">IF(R73&lt;12,"INCOMPLETE",IF(MIN(E73:P73)&gt;=40,"PASS",IF((COUNTIF(E73:P73,"&lt;40")=1),"SUPP, 1 Unit",IF((COUNTIF(E73:P73,"&lt;40")=2),"SUPP, 2 Units",IF((COUNTIF(E73:P73,"&lt;40")=3),"SUPP, 3 Units",IF((COUNTIF(E73:P73,"&lt;40")=4),  "SUPP, 4 Units",IF((COUNTIF(E73:P73,"&lt;40")=5),"SUPP, 5 Units","X FAILS")))))))</f>
        <v>PASS</v>
      </c>
      <c r="V73" s="792"/>
      <c r="X73" s="455">
        <v>75</v>
      </c>
      <c r="Y73" s="453" t="s">
        <v>210</v>
      </c>
      <c r="Z73" s="453" t="s">
        <v>211</v>
      </c>
      <c r="AA73" s="453"/>
      <c r="AB73" s="453"/>
    </row>
    <row r="74" spans="1:28" ht="15" customHeight="1">
      <c r="A74" s="788">
        <v>67</v>
      </c>
      <c r="B74" s="795" t="s">
        <v>183</v>
      </c>
      <c r="C74" s="796" t="s">
        <v>184</v>
      </c>
      <c r="D74" s="808"/>
      <c r="E74" s="781">
        <f>VLOOKUP(B74,'[1]Mecht 1.1'!$B$15:$V$129,21,)</f>
        <v>55</v>
      </c>
      <c r="F74" s="781">
        <f>VLOOKUP(B74,'EMT 2101'!B84:V204,21,)</f>
        <v>53</v>
      </c>
      <c r="G74" s="782">
        <f>VLOOKUP(B74,'EMT 2102.'!$B$15:$S$130,18,)</f>
        <v>67</v>
      </c>
      <c r="H74" s="782">
        <f>VLOOKUP(B74,'SMA 2119.'!B84:S204,18,)</f>
        <v>60</v>
      </c>
      <c r="I74" s="782">
        <f>VLOOKUP(B74,'EEE 2101'!B84:V199,21,)</f>
        <v>44</v>
      </c>
      <c r="J74" s="783">
        <f>VLOOKUP(B74,IGS!D71:H204,5,)</f>
        <v>84.043333333333337</v>
      </c>
      <c r="K74" s="784">
        <f>VLOOKUP(B74,'EMT 2201 Mechanics'!B84:V202,21,)</f>
        <v>51</v>
      </c>
      <c r="L74" s="782">
        <f>VLOOKUP(B74,'EMT 2202 MATERIALS'!B81:V201,21,)</f>
        <v>62</v>
      </c>
      <c r="M74" s="782">
        <f>VLOOKUP(B74,'EMT 2203 CNT 1'!B84:V202,21,)</f>
        <v>52</v>
      </c>
      <c r="N74" s="782">
        <f>VLOOKUP(B74,'EMT 2204 THERMO'!B84:V199,21,)</f>
        <v>49</v>
      </c>
      <c r="O74" s="782">
        <f>VLOOKUP(B74,'EMT 2205 FLUID'!B84:W200,22,)</f>
        <v>58</v>
      </c>
      <c r="P74" s="781">
        <f>VLOOKUP(B74,'SMA 2232 ODE'!B81:S198,18,)</f>
        <v>47</v>
      </c>
      <c r="Q74" s="782"/>
      <c r="R74" s="785">
        <f t="shared" si="4"/>
        <v>12</v>
      </c>
      <c r="S74" s="786">
        <f t="shared" si="5"/>
        <v>682.04333333333329</v>
      </c>
      <c r="T74" s="787">
        <f t="shared" si="6"/>
        <v>56.839999999999996</v>
      </c>
      <c r="U74" s="781" t="str">
        <f t="shared" si="7"/>
        <v>PASS</v>
      </c>
      <c r="V74" s="792"/>
      <c r="X74" s="454">
        <v>76</v>
      </c>
      <c r="Y74" s="453" t="s">
        <v>214</v>
      </c>
      <c r="Z74" s="453" t="s">
        <v>215</v>
      </c>
      <c r="AA74" s="453"/>
      <c r="AB74" s="453"/>
    </row>
    <row r="75" spans="1:28" ht="15" customHeight="1">
      <c r="A75" s="777">
        <v>68</v>
      </c>
      <c r="B75" s="795" t="s">
        <v>185</v>
      </c>
      <c r="C75" s="796" t="s">
        <v>186</v>
      </c>
      <c r="D75" s="808"/>
      <c r="E75" s="781">
        <f>VLOOKUP(B75,'[1]Mecht 1.1'!$B$15:$V$129,21,)</f>
        <v>61</v>
      </c>
      <c r="F75" s="781">
        <f>VLOOKUP(B75,'EMT 2101'!B85:V205,21,)</f>
        <v>79</v>
      </c>
      <c r="G75" s="782">
        <f>VLOOKUP(B75,'EMT 2102.'!$B$15:$S$130,18,)</f>
        <v>66</v>
      </c>
      <c r="H75" s="782">
        <f>VLOOKUP(B75,'SMA 2119.'!B85:S205,18,)</f>
        <v>48</v>
      </c>
      <c r="I75" s="782">
        <f>VLOOKUP(B75,'EEE 2101'!B85:V200,21,)</f>
        <v>74</v>
      </c>
      <c r="J75" s="783">
        <v>51</v>
      </c>
      <c r="K75" s="784">
        <f>VLOOKUP(B75,'EMT 2201 Mechanics'!B85:V203,21,)</f>
        <v>71</v>
      </c>
      <c r="L75" s="782">
        <f>VLOOKUP(B75,'EMT 2202 MATERIALS'!B82:V202,21,)</f>
        <v>67</v>
      </c>
      <c r="M75" s="782">
        <f>VLOOKUP(B75,'EMT 2203 CNT 1'!B85:V203,21,)</f>
        <v>66</v>
      </c>
      <c r="N75" s="782">
        <f>VLOOKUP(B75,'EMT 2204 THERMO'!B85:V200,21,)</f>
        <v>64</v>
      </c>
      <c r="O75" s="782">
        <f>VLOOKUP(B75,'EMT 2205 FLUID'!B85:W201,22,)</f>
        <v>65</v>
      </c>
      <c r="P75" s="781">
        <f>VLOOKUP(B75,'SMA 2232 ODE'!B82:S199,18,)</f>
        <v>76</v>
      </c>
      <c r="Q75" s="782"/>
      <c r="R75" s="785">
        <f t="shared" si="4"/>
        <v>12</v>
      </c>
      <c r="S75" s="786">
        <f t="shared" si="5"/>
        <v>788</v>
      </c>
      <c r="T75" s="787">
        <f t="shared" si="6"/>
        <v>65.67</v>
      </c>
      <c r="U75" s="781" t="str">
        <f t="shared" si="7"/>
        <v>PASS</v>
      </c>
      <c r="V75" s="792"/>
      <c r="X75" s="455">
        <v>77</v>
      </c>
      <c r="Y75" s="453" t="s">
        <v>216</v>
      </c>
      <c r="Z75" s="453" t="s">
        <v>217</v>
      </c>
      <c r="AA75" s="453"/>
      <c r="AB75" s="453"/>
    </row>
    <row r="76" spans="1:28" ht="15" customHeight="1">
      <c r="A76" s="777">
        <v>69</v>
      </c>
      <c r="B76" s="795" t="s">
        <v>187</v>
      </c>
      <c r="C76" s="796" t="s">
        <v>188</v>
      </c>
      <c r="D76" s="808"/>
      <c r="E76" s="781">
        <f>VLOOKUP(B76,'[1]Mecht 1.1'!$B$15:$V$129,21,)</f>
        <v>57</v>
      </c>
      <c r="F76" s="781">
        <f>VLOOKUP(B76,'EMT 2101'!B86:V206,21,)</f>
        <v>59</v>
      </c>
      <c r="G76" s="798" t="s">
        <v>833</v>
      </c>
      <c r="H76" s="782">
        <f>VLOOKUP(B76,'SMA 2119.'!B86:S206,18,)</f>
        <v>65</v>
      </c>
      <c r="I76" s="782">
        <f>VLOOKUP(B76,'EEE 2101'!B86:V201,21,)</f>
        <v>41</v>
      </c>
      <c r="J76" s="783">
        <v>50</v>
      </c>
      <c r="K76" s="784">
        <f>VLOOKUP(B76,'EMT 2201 Mechanics'!B86:V204,21,)</f>
        <v>57</v>
      </c>
      <c r="L76" s="782">
        <f>VLOOKUP(B76,'EMT 2202 MATERIALS'!B83:V203,21,)</f>
        <v>60</v>
      </c>
      <c r="M76" s="782">
        <f>VLOOKUP(B76,'EMT 2203 CNT 1'!B86:V204,21,)</f>
        <v>43</v>
      </c>
      <c r="N76" s="782">
        <f>VLOOKUP(B76,'EMT 2204 THERMO'!B86:V201,21,)</f>
        <v>63</v>
      </c>
      <c r="O76" s="782">
        <f>VLOOKUP(B76,'EMT 2205 FLUID'!B86:W202,22,)</f>
        <v>54</v>
      </c>
      <c r="P76" s="781">
        <f>VLOOKUP(B76,'SMA 2232 ODE'!B83:S200,18,)</f>
        <v>45</v>
      </c>
      <c r="Q76" s="782"/>
      <c r="R76" s="785">
        <f t="shared" si="4"/>
        <v>12</v>
      </c>
      <c r="S76" s="786">
        <f t="shared" si="5"/>
        <v>594</v>
      </c>
      <c r="T76" s="787">
        <f t="shared" si="6"/>
        <v>54</v>
      </c>
      <c r="U76" s="797" t="s">
        <v>921</v>
      </c>
      <c r="V76" s="792" t="s">
        <v>831</v>
      </c>
      <c r="W76" s="453" t="s">
        <v>849</v>
      </c>
      <c r="X76" s="454">
        <v>78</v>
      </c>
      <c r="Y76" s="453" t="s">
        <v>220</v>
      </c>
      <c r="Z76" s="453" t="s">
        <v>221</v>
      </c>
      <c r="AA76" s="453"/>
      <c r="AB76" s="453"/>
    </row>
    <row r="77" spans="1:28" ht="15" customHeight="1">
      <c r="A77" s="788">
        <v>70</v>
      </c>
      <c r="B77" s="795" t="s">
        <v>189</v>
      </c>
      <c r="C77" s="796" t="s">
        <v>190</v>
      </c>
      <c r="D77" s="808"/>
      <c r="E77" s="781">
        <f>VLOOKUP(B77,'[1]Mecht 1.1'!$B$15:$V$129,21,)</f>
        <v>51</v>
      </c>
      <c r="F77" s="781">
        <f>VLOOKUP(B77,'EMT 2101'!B87:V207,21,)</f>
        <v>67</v>
      </c>
      <c r="G77" s="782">
        <f>VLOOKUP(B77,'EMT 2102.'!$B$15:$S$130,18,)</f>
        <v>61</v>
      </c>
      <c r="H77" s="782">
        <v>60</v>
      </c>
      <c r="I77" s="782">
        <f>VLOOKUP(B77,'EEE 2101'!B87:V202,21,)</f>
        <v>51</v>
      </c>
      <c r="J77" s="783">
        <v>86</v>
      </c>
      <c r="K77" s="784">
        <f>VLOOKUP(B77,'EMT 2201 Mechanics'!B87:V205,21,)</f>
        <v>58</v>
      </c>
      <c r="L77" s="782">
        <f>VLOOKUP(B77,'EMT 2202 MATERIALS'!B84:V204,21,)</f>
        <v>60</v>
      </c>
      <c r="M77" s="798" t="s">
        <v>796</v>
      </c>
      <c r="N77" s="782">
        <f>VLOOKUP(B77,'EMT 2204 THERMO'!B87:V202,21,)</f>
        <v>69</v>
      </c>
      <c r="O77" s="798" t="s">
        <v>751</v>
      </c>
      <c r="P77" s="781">
        <f>VLOOKUP(B77,'SMA 2232 ODE'!B84:S201,18,)</f>
        <v>54</v>
      </c>
      <c r="Q77" s="782"/>
      <c r="R77" s="785">
        <f t="shared" si="4"/>
        <v>12</v>
      </c>
      <c r="S77" s="786">
        <f t="shared" si="5"/>
        <v>617</v>
      </c>
      <c r="T77" s="787">
        <f t="shared" si="6"/>
        <v>61.7</v>
      </c>
      <c r="U77" s="797" t="s">
        <v>923</v>
      </c>
      <c r="V77" s="792"/>
      <c r="X77" s="454">
        <v>79</v>
      </c>
      <c r="Y77" s="453" t="s">
        <v>222</v>
      </c>
      <c r="Z77" s="453" t="s">
        <v>223</v>
      </c>
      <c r="AA77" s="453"/>
      <c r="AB77" s="453"/>
    </row>
    <row r="78" spans="1:28" ht="15" customHeight="1">
      <c r="A78" s="777">
        <v>71</v>
      </c>
      <c r="B78" s="795" t="s">
        <v>191</v>
      </c>
      <c r="C78" s="796" t="s">
        <v>192</v>
      </c>
      <c r="D78" s="808"/>
      <c r="E78" s="781">
        <f>VLOOKUP(B78,'[1]Mecht 1.1'!$B$15:$V$129,21,)</f>
        <v>77</v>
      </c>
      <c r="F78" s="781">
        <f>VLOOKUP(B78,'EMT 2101'!B88:V208,21,)</f>
        <v>75</v>
      </c>
      <c r="G78" s="782">
        <f>VLOOKUP(B78,'EMT 2102.'!$B$15:$S$130,18,)</f>
        <v>83</v>
      </c>
      <c r="H78" s="782">
        <f>VLOOKUP(B78,'SMA 2119.'!B88:S208,18,)</f>
        <v>64</v>
      </c>
      <c r="I78" s="782">
        <f>VLOOKUP(B78,'EEE 2101'!B88:V203,21,)</f>
        <v>60</v>
      </c>
      <c r="J78" s="782">
        <v>83</v>
      </c>
      <c r="K78" s="784">
        <f>VLOOKUP(B78,'EMT 2201 Mechanics'!B88:V206,21,)</f>
        <v>59</v>
      </c>
      <c r="L78" s="782">
        <f>VLOOKUP(B78,'EMT 2202 MATERIALS'!B85:V205,21,)</f>
        <v>70</v>
      </c>
      <c r="M78" s="782">
        <f>VLOOKUP(B78,'EMT 2203 CNT 1'!B88:V206,21,)</f>
        <v>66</v>
      </c>
      <c r="N78" s="782">
        <f>VLOOKUP(B78,'EMT 2204 THERMO'!B88:V203,21,)</f>
        <v>55</v>
      </c>
      <c r="O78" s="782">
        <f>VLOOKUP(B78,'EMT 2205 FLUID'!B88:W204,22,)</f>
        <v>61</v>
      </c>
      <c r="P78" s="781">
        <f>VLOOKUP(B78,'SMA 2232 ODE'!B85:S202,18,)</f>
        <v>65</v>
      </c>
      <c r="Q78" s="782"/>
      <c r="R78" s="785">
        <f t="shared" si="4"/>
        <v>12</v>
      </c>
      <c r="S78" s="786">
        <f t="shared" si="5"/>
        <v>818</v>
      </c>
      <c r="T78" s="787">
        <f t="shared" si="6"/>
        <v>68.17</v>
      </c>
      <c r="U78" s="781" t="str">
        <f t="shared" si="7"/>
        <v>PASS</v>
      </c>
      <c r="V78" s="792"/>
      <c r="X78" s="454">
        <v>80</v>
      </c>
      <c r="Y78" s="453" t="s">
        <v>224</v>
      </c>
      <c r="Z78" s="453" t="s">
        <v>225</v>
      </c>
      <c r="AA78" s="453"/>
      <c r="AB78" s="453"/>
    </row>
    <row r="79" spans="1:28" ht="15" customHeight="1">
      <c r="A79" s="788">
        <v>72</v>
      </c>
      <c r="B79" s="795" t="s">
        <v>290</v>
      </c>
      <c r="C79" s="796" t="s">
        <v>193</v>
      </c>
      <c r="D79" s="808"/>
      <c r="E79" s="781">
        <v>57</v>
      </c>
      <c r="F79" s="781">
        <f>VLOOKUP(B79,'EMT 2101'!B89:V209,21,)</f>
        <v>70</v>
      </c>
      <c r="G79" s="782">
        <v>62</v>
      </c>
      <c r="H79" s="782">
        <f>VLOOKUP(B79,'SMA 2119.'!B89:S209,18,)</f>
        <v>68</v>
      </c>
      <c r="I79" s="782">
        <f>VLOOKUP(B79,'EEE 2101'!B89:V204,21,)</f>
        <v>65</v>
      </c>
      <c r="J79" s="783">
        <f>VLOOKUP(B79,IGS!D76:H209,5,)</f>
        <v>82.080000000000013</v>
      </c>
      <c r="K79" s="784">
        <f>VLOOKUP(B79,'EMT 2201 Mechanics'!B89:V207,21,)</f>
        <v>63</v>
      </c>
      <c r="L79" s="782">
        <f>VLOOKUP(B79,'EMT 2202 MATERIALS'!B86:V206,21,)</f>
        <v>68</v>
      </c>
      <c r="M79" s="782">
        <f>VLOOKUP(B79,'EMT 2203 CNT 1'!B89:V207,21,)</f>
        <v>56</v>
      </c>
      <c r="N79" s="782">
        <f>VLOOKUP(B79,'EMT 2204 THERMO'!B89:V204,21,)</f>
        <v>60</v>
      </c>
      <c r="O79" s="782">
        <f>VLOOKUP(B79,'EMT 2205 FLUID'!B89:W205,22,)</f>
        <v>59</v>
      </c>
      <c r="P79" s="781">
        <f>VLOOKUP(B79,'SMA 2232 ODE'!B86:S203,18,)</f>
        <v>52</v>
      </c>
      <c r="Q79" s="782"/>
      <c r="R79" s="785">
        <f t="shared" si="4"/>
        <v>12</v>
      </c>
      <c r="S79" s="786">
        <f t="shared" si="5"/>
        <v>762.08</v>
      </c>
      <c r="T79" s="787">
        <f t="shared" si="6"/>
        <v>63.51</v>
      </c>
      <c r="U79" s="781" t="str">
        <f t="shared" si="7"/>
        <v>PASS</v>
      </c>
      <c r="V79" s="792"/>
      <c r="X79" s="455">
        <v>81</v>
      </c>
      <c r="Y79" s="453" t="s">
        <v>226</v>
      </c>
      <c r="Z79" s="453" t="s">
        <v>227</v>
      </c>
      <c r="AA79" s="453"/>
      <c r="AB79" s="453"/>
    </row>
    <row r="80" spans="1:28" ht="15" customHeight="1">
      <c r="A80" s="777">
        <v>73</v>
      </c>
      <c r="B80" s="795" t="s">
        <v>194</v>
      </c>
      <c r="C80" s="796" t="s">
        <v>195</v>
      </c>
      <c r="D80" s="808"/>
      <c r="E80" s="781">
        <f>VLOOKUP(B80,'[1]Mecht 1.1'!$B$15:$V$129,21,)</f>
        <v>45</v>
      </c>
      <c r="F80" s="781">
        <f>VLOOKUP(B80,'EMT 2101'!B90:V210,21,)</f>
        <v>59</v>
      </c>
      <c r="G80" s="782">
        <f>VLOOKUP(B80,'EMT 2102.'!$B$15:$S$130,18,)</f>
        <v>52</v>
      </c>
      <c r="H80" s="782">
        <f>VLOOKUP(B80,'SMA 2119.'!B90:S210,18,)</f>
        <v>52</v>
      </c>
      <c r="I80" s="782">
        <f>VLOOKUP(B80,'EEE 2101'!B90:V205,21,)</f>
        <v>52</v>
      </c>
      <c r="J80" s="783">
        <v>82</v>
      </c>
      <c r="K80" s="784">
        <f>VLOOKUP(B80,'EMT 2201 Mechanics'!B90:V208,21,)</f>
        <v>68</v>
      </c>
      <c r="L80" s="782">
        <f>VLOOKUP(B80,'EMT 2202 MATERIALS'!B87:V207,21,)</f>
        <v>52</v>
      </c>
      <c r="M80" s="782">
        <f>VLOOKUP(B80,'EMT 2203 CNT 1'!B90:V208,21,)</f>
        <v>60</v>
      </c>
      <c r="N80" s="782">
        <f>VLOOKUP(B80,'EMT 2204 THERMO'!B90:V205,21,)</f>
        <v>70</v>
      </c>
      <c r="O80" s="782">
        <f>VLOOKUP(B80,'EMT 2205 FLUID'!B90:W206,22,)</f>
        <v>66</v>
      </c>
      <c r="P80" s="781">
        <f>VLOOKUP(B80,'SMA 2232 ODE'!B87:S204,18,)</f>
        <v>55</v>
      </c>
      <c r="Q80" s="782"/>
      <c r="R80" s="785">
        <f t="shared" si="4"/>
        <v>12</v>
      </c>
      <c r="S80" s="786">
        <f t="shared" si="5"/>
        <v>713</v>
      </c>
      <c r="T80" s="787">
        <f t="shared" si="6"/>
        <v>59.419999999999995</v>
      </c>
      <c r="U80" s="781" t="str">
        <f t="shared" si="7"/>
        <v>PASS</v>
      </c>
      <c r="V80" s="792"/>
      <c r="X80" s="454">
        <v>82</v>
      </c>
      <c r="Y80" s="453" t="s">
        <v>230</v>
      </c>
      <c r="Z80" s="453" t="s">
        <v>231</v>
      </c>
      <c r="AA80" s="453"/>
      <c r="AB80" s="453"/>
    </row>
    <row r="81" spans="1:28" ht="15" customHeight="1">
      <c r="A81" s="777">
        <v>74</v>
      </c>
      <c r="B81" s="795" t="s">
        <v>196</v>
      </c>
      <c r="C81" s="796" t="s">
        <v>197</v>
      </c>
      <c r="D81" s="808"/>
      <c r="E81" s="781">
        <f>VLOOKUP(B81,'[1]Mecht 1.1'!$B$15:$V$129,21,)</f>
        <v>50</v>
      </c>
      <c r="F81" s="781">
        <f>VLOOKUP(B81,'EMT 2101'!B91:V211,21,)</f>
        <v>65</v>
      </c>
      <c r="G81" s="782">
        <f>VLOOKUP(B81,'EMT 2102.'!$B$15:$S$130,18,)</f>
        <v>57</v>
      </c>
      <c r="H81" s="782">
        <f>VLOOKUP(B81,'SMA 2119.'!B91:S211,18,)</f>
        <v>36</v>
      </c>
      <c r="I81" s="782">
        <f>VLOOKUP(B81,'EEE 2101'!B91:V206,21,)</f>
        <v>28</v>
      </c>
      <c r="J81" s="783">
        <v>40</v>
      </c>
      <c r="K81" s="784">
        <f>VLOOKUP(B81,'EMT 2201 Mechanics'!B91:V209,21,)</f>
        <v>48</v>
      </c>
      <c r="L81" s="782">
        <f>VLOOKUP(B81,'EMT 2202 MATERIALS'!B88:V208,21,)</f>
        <v>53</v>
      </c>
      <c r="M81" s="782">
        <f>VLOOKUP(B81,'EMT 2203 CNT 1'!B91:V209,21,)</f>
        <v>45</v>
      </c>
      <c r="N81" s="782">
        <f>VLOOKUP(B81,'EMT 2204 THERMO'!B91:V206,21,)</f>
        <v>44</v>
      </c>
      <c r="O81" s="782">
        <f>VLOOKUP(B81,'EMT 2205 FLUID'!B91:W207,22,)</f>
        <v>44</v>
      </c>
      <c r="P81" s="781">
        <f>VLOOKUP(B81,'SMA 2232 ODE'!B88:S205,18,)</f>
        <v>45</v>
      </c>
      <c r="Q81" s="782"/>
      <c r="R81" s="785">
        <f t="shared" si="4"/>
        <v>12</v>
      </c>
      <c r="S81" s="786">
        <f t="shared" si="5"/>
        <v>555</v>
      </c>
      <c r="T81" s="787">
        <f t="shared" si="6"/>
        <v>46.25</v>
      </c>
      <c r="U81" s="797" t="str">
        <f t="shared" si="7"/>
        <v>SUPP, 2 Units</v>
      </c>
      <c r="V81" s="792"/>
      <c r="X81" s="455">
        <v>83</v>
      </c>
      <c r="Y81" s="453" t="s">
        <v>232</v>
      </c>
      <c r="Z81" s="453" t="s">
        <v>233</v>
      </c>
      <c r="AA81" s="453"/>
      <c r="AB81" s="453"/>
    </row>
    <row r="82" spans="1:28" ht="15" customHeight="1">
      <c r="A82" s="788">
        <v>75</v>
      </c>
      <c r="B82" s="795" t="s">
        <v>198</v>
      </c>
      <c r="C82" s="796" t="s">
        <v>199</v>
      </c>
      <c r="D82" s="808"/>
      <c r="E82" s="781">
        <f>VLOOKUP(B82,'[1]Mecht 1.1'!$B$15:$V$129,21,)</f>
        <v>52</v>
      </c>
      <c r="F82" s="781">
        <f>VLOOKUP(B82,'EMT 2101'!B92:V212,21,)</f>
        <v>70</v>
      </c>
      <c r="G82" s="782">
        <f>VLOOKUP(B82,'EMT 2102.'!$B$15:$S$130,18,)</f>
        <v>73</v>
      </c>
      <c r="H82" s="782">
        <f>VLOOKUP(B82,'SMA 2119.'!B92:S212,18,)</f>
        <v>52</v>
      </c>
      <c r="I82" s="782">
        <f>VLOOKUP(B82,'EEE 2101'!B92:V207,21,)</f>
        <v>57</v>
      </c>
      <c r="J82" s="783">
        <v>79</v>
      </c>
      <c r="K82" s="784">
        <f>VLOOKUP(B82,'EMT 2201 Mechanics'!B92:V210,21,)</f>
        <v>64</v>
      </c>
      <c r="L82" s="782">
        <f>VLOOKUP(B82,'EMT 2202 MATERIALS'!B89:V209,21,)</f>
        <v>57</v>
      </c>
      <c r="M82" s="782">
        <f>VLOOKUP(B82,'EMT 2203 CNT 1'!B92:V210,21,)</f>
        <v>64</v>
      </c>
      <c r="N82" s="782">
        <f>VLOOKUP(B82,'EMT 2204 THERMO'!B92:V207,21,)</f>
        <v>59</v>
      </c>
      <c r="O82" s="782">
        <f>VLOOKUP(B82,'EMT 2205 FLUID'!B92:W208,22,)</f>
        <v>55</v>
      </c>
      <c r="P82" s="781">
        <f>VLOOKUP(B82,'SMA 2232 ODE'!B89:S206,18,)</f>
        <v>40</v>
      </c>
      <c r="Q82" s="782"/>
      <c r="R82" s="785">
        <f t="shared" si="4"/>
        <v>12</v>
      </c>
      <c r="S82" s="786">
        <f t="shared" si="5"/>
        <v>722</v>
      </c>
      <c r="T82" s="787">
        <f t="shared" si="6"/>
        <v>60.169999999999995</v>
      </c>
      <c r="U82" s="781" t="str">
        <f t="shared" si="7"/>
        <v>PASS</v>
      </c>
      <c r="V82" s="792"/>
      <c r="X82" s="455">
        <v>84</v>
      </c>
      <c r="Y82" s="453" t="s">
        <v>234</v>
      </c>
      <c r="Z82" s="453" t="s">
        <v>235</v>
      </c>
      <c r="AA82" s="453"/>
      <c r="AB82" s="453"/>
    </row>
    <row r="83" spans="1:28" ht="15" customHeight="1">
      <c r="A83" s="777">
        <v>76</v>
      </c>
      <c r="B83" s="795" t="s">
        <v>200</v>
      </c>
      <c r="C83" s="796" t="s">
        <v>201</v>
      </c>
      <c r="D83" s="808"/>
      <c r="E83" s="781">
        <f>VLOOKUP(B83,'[1]Mecht 1.1'!$B$15:$V$129,21,)</f>
        <v>55</v>
      </c>
      <c r="F83" s="781">
        <f>VLOOKUP(B83,'EMT 2101'!B93:V213,21,)</f>
        <v>65</v>
      </c>
      <c r="G83" s="782">
        <f>VLOOKUP(B83,'EMT 2102.'!$B$15:$S$130,18,)</f>
        <v>62</v>
      </c>
      <c r="H83" s="782">
        <f>VLOOKUP(B83,'SMA 2119.'!B93:S213,18,)</f>
        <v>76</v>
      </c>
      <c r="I83" s="782">
        <f>VLOOKUP(B83,'EEE 2101'!B93:V208,21,)</f>
        <v>63</v>
      </c>
      <c r="J83" s="783">
        <f>VLOOKUP(B83,IGS!D80:H213,5,)</f>
        <v>83.86333333333333</v>
      </c>
      <c r="K83" s="784">
        <f>VLOOKUP(B83,'EMT 2201 Mechanics'!B93:V211,21,)</f>
        <v>80</v>
      </c>
      <c r="L83" s="782">
        <f>VLOOKUP(B83,'EMT 2202 MATERIALS'!B90:V210,21,)</f>
        <v>64</v>
      </c>
      <c r="M83" s="782">
        <f>VLOOKUP(B83,'EMT 2203 CNT 1'!B93:V211,21,)</f>
        <v>71</v>
      </c>
      <c r="N83" s="782">
        <f>VLOOKUP(B83,'EMT 2204 THERMO'!B93:V208,21,)</f>
        <v>68</v>
      </c>
      <c r="O83" s="782">
        <f>VLOOKUP(B83,'EMT 2205 FLUID'!B93:W209,22,)</f>
        <v>77</v>
      </c>
      <c r="P83" s="781">
        <f>VLOOKUP(B83,'SMA 2232 ODE'!B90:S207,18,)</f>
        <v>64</v>
      </c>
      <c r="Q83" s="782"/>
      <c r="R83" s="785">
        <f t="shared" si="4"/>
        <v>12</v>
      </c>
      <c r="S83" s="786">
        <f t="shared" si="5"/>
        <v>828.86333333333334</v>
      </c>
      <c r="T83" s="787">
        <f t="shared" si="6"/>
        <v>69.08</v>
      </c>
      <c r="U83" s="781" t="str">
        <f t="shared" si="7"/>
        <v>PASS</v>
      </c>
      <c r="V83" s="792"/>
      <c r="X83" s="454">
        <v>85</v>
      </c>
      <c r="Y83" s="453" t="s">
        <v>236</v>
      </c>
      <c r="Z83" s="453" t="s">
        <v>237</v>
      </c>
      <c r="AA83" s="453"/>
      <c r="AB83" s="453"/>
    </row>
    <row r="84" spans="1:28" ht="15" customHeight="1">
      <c r="A84" s="788">
        <v>77</v>
      </c>
      <c r="B84" s="795" t="s">
        <v>202</v>
      </c>
      <c r="C84" s="796" t="s">
        <v>203</v>
      </c>
      <c r="D84" s="808"/>
      <c r="E84" s="781">
        <f>VLOOKUP(B84,'[1]Mecht 1.1'!$B$15:$V$129,21,)</f>
        <v>54</v>
      </c>
      <c r="F84" s="781">
        <f>VLOOKUP(B84,'EMT 2101'!B94:V214,21,)</f>
        <v>74</v>
      </c>
      <c r="G84" s="798" t="s">
        <v>758</v>
      </c>
      <c r="H84" s="782">
        <f>VLOOKUP(B84,'SMA 2119.'!B94:S214,18,)</f>
        <v>60</v>
      </c>
      <c r="I84" s="782">
        <f>VLOOKUP(B84,'EEE 2101'!B94:V209,21,)</f>
        <v>58</v>
      </c>
      <c r="J84" s="783">
        <v>80</v>
      </c>
      <c r="K84" s="784">
        <f>VLOOKUP(B84,'EMT 2201 Mechanics'!B94:V212,21,)</f>
        <v>64</v>
      </c>
      <c r="L84" s="782">
        <f>VLOOKUP(B84,'EMT 2202 MATERIALS'!B91:V211,21,)</f>
        <v>64</v>
      </c>
      <c r="M84" s="782">
        <f>VLOOKUP(B84,'EMT 2203 CNT 1'!B94:V212,21,)</f>
        <v>60</v>
      </c>
      <c r="N84" s="782">
        <f>VLOOKUP(B84,'EMT 2204 THERMO'!B94:V209,21,)</f>
        <v>62</v>
      </c>
      <c r="O84" s="782">
        <f>VLOOKUP(B84,'EMT 2205 FLUID'!B94:W210,22,)</f>
        <v>69</v>
      </c>
      <c r="P84" s="781">
        <f>VLOOKUP(B84,'SMA 2232 ODE'!B91:S208,18,)</f>
        <v>67</v>
      </c>
      <c r="Q84" s="782"/>
      <c r="R84" s="785">
        <f t="shared" si="4"/>
        <v>12</v>
      </c>
      <c r="S84" s="786">
        <f t="shared" si="5"/>
        <v>712</v>
      </c>
      <c r="T84" s="787">
        <f t="shared" si="6"/>
        <v>64.73</v>
      </c>
      <c r="U84" s="797" t="s">
        <v>868</v>
      </c>
      <c r="V84" s="792" t="s">
        <v>832</v>
      </c>
      <c r="W84" s="453" t="s">
        <v>849</v>
      </c>
      <c r="X84" s="454">
        <v>86</v>
      </c>
      <c r="Y84" s="453" t="s">
        <v>238</v>
      </c>
      <c r="Z84" s="453" t="s">
        <v>239</v>
      </c>
      <c r="AA84" s="453"/>
      <c r="AB84" s="453"/>
    </row>
    <row r="85" spans="1:28" ht="15" customHeight="1">
      <c r="A85" s="777">
        <v>78</v>
      </c>
      <c r="B85" s="795" t="s">
        <v>204</v>
      </c>
      <c r="C85" s="796" t="s">
        <v>205</v>
      </c>
      <c r="D85" s="808"/>
      <c r="E85" s="781">
        <f>VLOOKUP(B85,'[1]Mecht 1.1'!$B$15:$V$129,21,)</f>
        <v>55</v>
      </c>
      <c r="F85" s="781">
        <f>VLOOKUP(B85,'EMT 2101'!B95:V215,21,)</f>
        <v>48</v>
      </c>
      <c r="G85" s="782">
        <f>VLOOKUP(B85,'EMT 2102.'!$B$15:$S$130,18,)</f>
        <v>57</v>
      </c>
      <c r="H85" s="782">
        <f>VLOOKUP(B85,'SMA 2119.'!B95:S215,18,)</f>
        <v>68</v>
      </c>
      <c r="I85" s="782">
        <f>VLOOKUP(B85,'EEE 2101'!B95:V210,21,)</f>
        <v>40</v>
      </c>
      <c r="J85" s="783">
        <f>VLOOKUP(B85,IGS!D82:H215,5,)</f>
        <v>53.963333333333331</v>
      </c>
      <c r="K85" s="784">
        <f>VLOOKUP(B85,'EMT 2201 Mechanics'!B95:V213,21,)</f>
        <v>46</v>
      </c>
      <c r="L85" s="782">
        <f>VLOOKUP(B85,'EMT 2202 MATERIALS'!B92:V212,21,)</f>
        <v>67</v>
      </c>
      <c r="M85" s="782">
        <f>VLOOKUP(B85,'EMT 2203 CNT 1'!B95:V213,21,)</f>
        <v>48</v>
      </c>
      <c r="N85" s="782">
        <f>VLOOKUP(B85,'EMT 2204 THERMO'!B95:V210,21,)</f>
        <v>63</v>
      </c>
      <c r="O85" s="782">
        <f>VLOOKUP(B85,'EMT 2205 FLUID'!B95:W211,22,)</f>
        <v>56</v>
      </c>
      <c r="P85" s="781">
        <f>VLOOKUP(B85,'SMA 2232 ODE'!B92:S209,18,)</f>
        <v>66</v>
      </c>
      <c r="Q85" s="782"/>
      <c r="R85" s="785">
        <f t="shared" si="4"/>
        <v>12</v>
      </c>
      <c r="S85" s="786">
        <f t="shared" si="5"/>
        <v>667.96333333333337</v>
      </c>
      <c r="T85" s="787">
        <f t="shared" si="6"/>
        <v>55.669999999999995</v>
      </c>
      <c r="U85" s="781" t="str">
        <f>IF(R85&lt;12,"INCOMPLETE",IF(MIN(E85:P85)&gt;=40,"PASS",IF((COUNTIF(E85:P85,"&lt;40")=1),"SUPP, 1 Unit",IF((COUNTIF(E85:P85,"&lt;40")=2),"SUPP, 2 Units",IF((COUNTIF(E85:P85,"&lt;40")=3),"SUPP, 3 Units",IF((COUNTIF(E85:P85,"&lt;40")=4),  "SUPP, 4 Units",IF((COUNTIF(E85:P85,"&lt;40")=5),"SUPP, 5 Units","X FAILS")))))))</f>
        <v>PASS</v>
      </c>
      <c r="V85" s="792"/>
      <c r="X85" s="455">
        <v>87</v>
      </c>
      <c r="Y85" s="453" t="s">
        <v>242</v>
      </c>
      <c r="Z85" s="453" t="s">
        <v>243</v>
      </c>
      <c r="AA85" s="453"/>
      <c r="AB85" s="453"/>
    </row>
    <row r="86" spans="1:28" ht="15" customHeight="1">
      <c r="A86" s="777">
        <v>79</v>
      </c>
      <c r="B86" s="795" t="s">
        <v>206</v>
      </c>
      <c r="C86" s="796" t="s">
        <v>207</v>
      </c>
      <c r="D86" s="808"/>
      <c r="E86" s="781">
        <f>VLOOKUP(B86,'[1]Mecht 1.1'!$B$15:$V$129,21,)</f>
        <v>59</v>
      </c>
      <c r="F86" s="781">
        <f>VLOOKUP(B86,'EMT 2101'!B96:V216,21,)</f>
        <v>63</v>
      </c>
      <c r="G86" s="782">
        <f>VLOOKUP(B86,'EMT 2102.'!$B$15:$S$130,18,)</f>
        <v>62</v>
      </c>
      <c r="H86" s="782">
        <f>VLOOKUP(B86,'SMA 2119.'!B96:S216,18,)</f>
        <v>71</v>
      </c>
      <c r="I86" s="782">
        <f>VLOOKUP(B86,'EEE 2101'!B96:V211,21,)</f>
        <v>50</v>
      </c>
      <c r="J86" s="783">
        <v>78</v>
      </c>
      <c r="K86" s="784">
        <f>VLOOKUP(B86,'EMT 2201 Mechanics'!B96:V214,21,)</f>
        <v>79</v>
      </c>
      <c r="L86" s="782">
        <f>VLOOKUP(B86,'EMT 2202 MATERIALS'!B93:V213,21,)</f>
        <v>62</v>
      </c>
      <c r="M86" s="782">
        <f>VLOOKUP(B86,'EMT 2203 CNT 1'!B96:V214,21,)</f>
        <v>72</v>
      </c>
      <c r="N86" s="782">
        <f>VLOOKUP(B86,'EMT 2204 THERMO'!B96:V211,21,)</f>
        <v>66</v>
      </c>
      <c r="O86" s="782">
        <f>VLOOKUP(B86,'EMT 2205 FLUID'!B96:W212,22,)</f>
        <v>58</v>
      </c>
      <c r="P86" s="781">
        <f>VLOOKUP(B86,'SMA 2232 ODE'!B93:S210,18,)</f>
        <v>71</v>
      </c>
      <c r="Q86" s="782"/>
      <c r="R86" s="785">
        <f t="shared" si="4"/>
        <v>12</v>
      </c>
      <c r="S86" s="786">
        <f t="shared" si="5"/>
        <v>791</v>
      </c>
      <c r="T86" s="787">
        <f t="shared" si="6"/>
        <v>65.92</v>
      </c>
      <c r="U86" s="781" t="str">
        <f t="shared" si="7"/>
        <v>PASS</v>
      </c>
      <c r="V86" s="792"/>
      <c r="X86" s="454">
        <v>88</v>
      </c>
      <c r="Y86" s="453" t="s">
        <v>246</v>
      </c>
      <c r="Z86" s="453" t="s">
        <v>247</v>
      </c>
      <c r="AA86" s="453"/>
      <c r="AB86" s="453"/>
    </row>
    <row r="87" spans="1:28" ht="15" customHeight="1">
      <c r="A87" s="788">
        <v>80</v>
      </c>
      <c r="B87" s="795" t="s">
        <v>208</v>
      </c>
      <c r="C87" s="796" t="s">
        <v>209</v>
      </c>
      <c r="D87" s="808"/>
      <c r="E87" s="781">
        <f>VLOOKUP(B87,'[1]Mecht 1.1'!$B$15:$V$129,21,)</f>
        <v>64</v>
      </c>
      <c r="F87" s="781">
        <f>VLOOKUP(B87,'EMT 2101'!B97:V217,21,)</f>
        <v>74</v>
      </c>
      <c r="G87" s="782">
        <f>VLOOKUP(B87,'EMT 2102.'!$B$15:$S$130,18,)</f>
        <v>65</v>
      </c>
      <c r="H87" s="782">
        <f>VLOOKUP(B87,'SMA 2119.'!B97:S217,18,)</f>
        <v>57</v>
      </c>
      <c r="I87" s="782">
        <f>VLOOKUP(B87,'EEE 2101'!B97:V212,21,)</f>
        <v>45</v>
      </c>
      <c r="J87" s="783">
        <f>VLOOKUP(B87,IGS!D84:H217,5,)</f>
        <v>79.75333333333333</v>
      </c>
      <c r="K87" s="784">
        <f>VLOOKUP(B87,'EMT 2201 Mechanics'!B97:V215,21,)</f>
        <v>57</v>
      </c>
      <c r="L87" s="782">
        <f>VLOOKUP(B87,'EMT 2202 MATERIALS'!B94:V214,21,)</f>
        <v>73</v>
      </c>
      <c r="M87" s="782">
        <f>VLOOKUP(B87,'EMT 2203 CNT 1'!B97:V215,21,)</f>
        <v>59</v>
      </c>
      <c r="N87" s="782">
        <f>VLOOKUP(B87,'EMT 2204 THERMO'!B97:V212,21,)</f>
        <v>62</v>
      </c>
      <c r="O87" s="782">
        <f>VLOOKUP(B87,'EMT 2205 FLUID'!B97:W213,22,)</f>
        <v>60</v>
      </c>
      <c r="P87" s="781">
        <f>VLOOKUP(B87,'SMA 2232 ODE'!B94:S211,18,)</f>
        <v>54</v>
      </c>
      <c r="Q87" s="782"/>
      <c r="R87" s="785">
        <f t="shared" si="4"/>
        <v>12</v>
      </c>
      <c r="S87" s="786">
        <f t="shared" si="5"/>
        <v>749.75333333333333</v>
      </c>
      <c r="T87" s="787">
        <f t="shared" si="6"/>
        <v>62.48</v>
      </c>
      <c r="U87" s="781" t="str">
        <f t="shared" si="7"/>
        <v>PASS</v>
      </c>
      <c r="V87" s="792"/>
      <c r="X87" s="455">
        <v>89</v>
      </c>
      <c r="Y87" s="453" t="s">
        <v>248</v>
      </c>
      <c r="Z87" s="453" t="s">
        <v>249</v>
      </c>
      <c r="AA87" s="453"/>
      <c r="AB87" s="453"/>
    </row>
    <row r="88" spans="1:28" ht="15" customHeight="1">
      <c r="A88" s="777">
        <v>81</v>
      </c>
      <c r="B88" s="795" t="s">
        <v>210</v>
      </c>
      <c r="C88" s="796" t="s">
        <v>211</v>
      </c>
      <c r="D88" s="808"/>
      <c r="E88" s="781">
        <f>VLOOKUP(B88,'[1]Mecht 1.1'!$B$15:$V$129,21,)</f>
        <v>52</v>
      </c>
      <c r="F88" s="781">
        <f>VLOOKUP(B88,'EMT 2101'!B98:V218,21,)</f>
        <v>55</v>
      </c>
      <c r="G88" s="782">
        <f>VLOOKUP(B88,'EMT 2102.'!$B$15:$S$130,18,)</f>
        <v>69</v>
      </c>
      <c r="H88" s="782">
        <f>VLOOKUP(B88,'SMA 2119.'!B98:S218,18,)</f>
        <v>65</v>
      </c>
      <c r="I88" s="782">
        <f>VLOOKUP(B88,'EEE 2101'!B98:V213,21,)</f>
        <v>49</v>
      </c>
      <c r="J88" s="783">
        <v>83</v>
      </c>
      <c r="K88" s="784">
        <f>VLOOKUP(B88,'EMT 2201 Mechanics'!B98:V216,21,)</f>
        <v>52</v>
      </c>
      <c r="L88" s="782">
        <f>VLOOKUP(B88,'EMT 2202 MATERIALS'!B95:V215,21,)</f>
        <v>64</v>
      </c>
      <c r="M88" s="782">
        <f>VLOOKUP(B88,'EMT 2203 CNT 1'!B98:V216,21,)</f>
        <v>42</v>
      </c>
      <c r="N88" s="782">
        <f>VLOOKUP(B88,'EMT 2204 THERMO'!B98:V213,21,)</f>
        <v>65</v>
      </c>
      <c r="O88" s="782">
        <f>VLOOKUP(B88,'EMT 2205 FLUID'!B98:W214,22,)</f>
        <v>63</v>
      </c>
      <c r="P88" s="781">
        <f>VLOOKUP(B88,'SMA 2232 ODE'!B95:S212,18,)</f>
        <v>51</v>
      </c>
      <c r="Q88" s="782"/>
      <c r="R88" s="785">
        <f t="shared" si="4"/>
        <v>12</v>
      </c>
      <c r="S88" s="786">
        <f t="shared" si="5"/>
        <v>710</v>
      </c>
      <c r="T88" s="787">
        <f t="shared" si="6"/>
        <v>59.169999999999995</v>
      </c>
      <c r="U88" s="781" t="str">
        <f t="shared" si="7"/>
        <v>PASS</v>
      </c>
      <c r="V88" s="792"/>
      <c r="X88" s="455">
        <v>90</v>
      </c>
      <c r="Y88" s="453" t="s">
        <v>250</v>
      </c>
      <c r="Z88" s="453" t="s">
        <v>260</v>
      </c>
      <c r="AA88" s="453"/>
      <c r="AB88" s="453"/>
    </row>
    <row r="89" spans="1:28" ht="15" customHeight="1">
      <c r="A89" s="788">
        <v>82</v>
      </c>
      <c r="B89" s="795" t="s">
        <v>212</v>
      </c>
      <c r="C89" s="796" t="s">
        <v>213</v>
      </c>
      <c r="D89" s="808"/>
      <c r="E89" s="781">
        <f>VLOOKUP(B89,'[1]Mecht 1.1'!$B$15:$V$129,21,)</f>
        <v>61</v>
      </c>
      <c r="F89" s="781">
        <f>VLOOKUP(B89,'EMT 2101'!B99:V219,21,)</f>
        <v>58</v>
      </c>
      <c r="G89" s="782">
        <f>VLOOKUP(B89,'EMT 2102.'!$B$15:$S$130,18,)</f>
        <v>37</v>
      </c>
      <c r="H89" s="782">
        <f>VLOOKUP(B89,'SMA 2119.'!B99:S219,18,)</f>
        <v>80</v>
      </c>
      <c r="I89" s="782">
        <f>VLOOKUP(B89,'EEE 2101'!B99:V214,21,)</f>
        <v>55</v>
      </c>
      <c r="J89" s="783">
        <v>83</v>
      </c>
      <c r="K89" s="784">
        <f>VLOOKUP(B89,'EMT 2201 Mechanics'!B99:V217,21,)</f>
        <v>61</v>
      </c>
      <c r="L89" s="782">
        <f>VLOOKUP(B89,'EMT 2202 MATERIALS'!B96:V216,21,)</f>
        <v>80</v>
      </c>
      <c r="M89" s="782">
        <f>VLOOKUP(B89,'EMT 2203 CNT 1'!B99:V217,21,)</f>
        <v>76</v>
      </c>
      <c r="N89" s="782">
        <f>VLOOKUP(B89,'EMT 2204 THERMO'!B99:V214,21,)</f>
        <v>66</v>
      </c>
      <c r="O89" s="782">
        <f>VLOOKUP(B89,'EMT 2205 FLUID'!B99:W215,22,)</f>
        <v>73</v>
      </c>
      <c r="P89" s="781">
        <f>VLOOKUP(B89,'SMA 2232 ODE'!B96:S213,18,)</f>
        <v>67</v>
      </c>
      <c r="Q89" s="782"/>
      <c r="R89" s="785">
        <f t="shared" si="4"/>
        <v>12</v>
      </c>
      <c r="S89" s="786">
        <f t="shared" si="5"/>
        <v>797</v>
      </c>
      <c r="T89" s="787">
        <f t="shared" si="6"/>
        <v>66.42</v>
      </c>
      <c r="U89" s="926" t="str">
        <f t="shared" si="7"/>
        <v>SUPP, 1 Unit</v>
      </c>
      <c r="V89" s="792"/>
      <c r="X89" s="454">
        <v>91</v>
      </c>
      <c r="Y89" s="453" t="s">
        <v>251</v>
      </c>
      <c r="Z89" s="453" t="s">
        <v>252</v>
      </c>
      <c r="AA89" s="453"/>
      <c r="AB89" s="453"/>
    </row>
    <row r="90" spans="1:28" ht="15" customHeight="1">
      <c r="A90" s="777">
        <v>83</v>
      </c>
      <c r="B90" s="795" t="s">
        <v>214</v>
      </c>
      <c r="C90" s="796" t="s">
        <v>215</v>
      </c>
      <c r="D90" s="808"/>
      <c r="E90" s="781">
        <f>VLOOKUP(B90,'[1]Mecht 1.1'!$B$15:$V$129,21,)</f>
        <v>54</v>
      </c>
      <c r="F90" s="781">
        <f>VLOOKUP(B90,'EMT 2101'!B100:V220,21,)</f>
        <v>66</v>
      </c>
      <c r="G90" s="782">
        <f>VLOOKUP(B90,'EMT 2102.'!$B$15:$S$130,18,)</f>
        <v>57</v>
      </c>
      <c r="H90" s="782">
        <f>VLOOKUP(B90,'SMA 2119.'!B100:S220,18,)</f>
        <v>56</v>
      </c>
      <c r="I90" s="782">
        <f>VLOOKUP(B90,'EEE 2101'!B100:V215,21,)</f>
        <v>66</v>
      </c>
      <c r="J90" s="783">
        <v>79</v>
      </c>
      <c r="K90" s="784">
        <f>VLOOKUP(B90,'EMT 2201 Mechanics'!B100:V218,21,)</f>
        <v>50</v>
      </c>
      <c r="L90" s="782">
        <f>VLOOKUP(B90,'EMT 2202 MATERIALS'!B97:V217,21,)</f>
        <v>63</v>
      </c>
      <c r="M90" s="782">
        <f>VLOOKUP(B90,'EMT 2203 CNT 1'!B100:V218,21,)</f>
        <v>59</v>
      </c>
      <c r="N90" s="782">
        <f>VLOOKUP(B90,'EMT 2204 THERMO'!B100:V215,21,)</f>
        <v>55</v>
      </c>
      <c r="O90" s="782">
        <f>VLOOKUP(B90,'EMT 2205 FLUID'!B100:W216,22,)</f>
        <v>51</v>
      </c>
      <c r="P90" s="781">
        <f>VLOOKUP(B90,'SMA 2232 ODE'!B97:S214,18,)</f>
        <v>60</v>
      </c>
      <c r="Q90" s="782"/>
      <c r="R90" s="785">
        <f t="shared" si="4"/>
        <v>12</v>
      </c>
      <c r="S90" s="786">
        <f t="shared" si="5"/>
        <v>716</v>
      </c>
      <c r="T90" s="787">
        <f t="shared" si="6"/>
        <v>59.669999999999995</v>
      </c>
      <c r="U90" s="781" t="str">
        <f t="shared" si="7"/>
        <v>PASS</v>
      </c>
      <c r="V90" s="792"/>
      <c r="X90" s="455">
        <v>92</v>
      </c>
      <c r="Y90" s="453" t="s">
        <v>255</v>
      </c>
      <c r="Z90" s="453" t="s">
        <v>256</v>
      </c>
      <c r="AA90" s="453"/>
      <c r="AB90" s="453"/>
    </row>
    <row r="91" spans="1:28" ht="15" customHeight="1">
      <c r="A91" s="777">
        <v>84</v>
      </c>
      <c r="B91" s="795" t="s">
        <v>216</v>
      </c>
      <c r="C91" s="796" t="s">
        <v>217</v>
      </c>
      <c r="D91" s="808"/>
      <c r="E91" s="781">
        <f>VLOOKUP(B91,'[1]Mecht 1.1'!$B$15:$V$129,21,)</f>
        <v>47</v>
      </c>
      <c r="F91" s="781">
        <f>VLOOKUP(B91,'EMT 2101'!B101:V221,21,)</f>
        <v>65</v>
      </c>
      <c r="G91" s="782">
        <f>VLOOKUP(B91,'EMT 2102.'!$B$15:$S$130,18,)</f>
        <v>65</v>
      </c>
      <c r="H91" s="782">
        <f>VLOOKUP(B91,'SMA 2119.'!B101:S221,18,)</f>
        <v>56</v>
      </c>
      <c r="I91" s="782">
        <f>VLOOKUP(B91,'EEE 2101'!B101:V216,21,)</f>
        <v>59</v>
      </c>
      <c r="J91" s="783">
        <f>VLOOKUP(B91,IGS!D88:H221,5,)</f>
        <v>85.81</v>
      </c>
      <c r="K91" s="784">
        <f>VLOOKUP(B91,'EMT 2201 Mechanics'!B101:V219,21,)</f>
        <v>56</v>
      </c>
      <c r="L91" s="782">
        <f>VLOOKUP(B91,'EMT 2202 MATERIALS'!B98:V218,21,)</f>
        <v>56</v>
      </c>
      <c r="M91" s="782">
        <f>VLOOKUP(B91,'EMT 2203 CNT 1'!B101:V219,21,)</f>
        <v>73</v>
      </c>
      <c r="N91" s="782">
        <f>VLOOKUP(B91,'EMT 2204 THERMO'!B101:V216,21,)</f>
        <v>59</v>
      </c>
      <c r="O91" s="782">
        <f>VLOOKUP(B91,'EMT 2205 FLUID'!B101:W217,22,)</f>
        <v>64</v>
      </c>
      <c r="P91" s="781">
        <f>VLOOKUP(B91,'SMA 2232 ODE'!B98:S215,18,)</f>
        <v>41</v>
      </c>
      <c r="Q91" s="782"/>
      <c r="R91" s="785">
        <f t="shared" si="4"/>
        <v>12</v>
      </c>
      <c r="S91" s="786">
        <f t="shared" si="5"/>
        <v>726.81</v>
      </c>
      <c r="T91" s="787">
        <f t="shared" si="6"/>
        <v>60.57</v>
      </c>
      <c r="U91" s="781" t="str">
        <f>IF(R91&lt;12,"INCOMPLETE",IF(MIN(E91:P91)&gt;=40,"PASS",IF((COUNTIF(E91:P91,"&lt;40")=1),"SUPP, 1 Unit",IF((COUNTIF(E91:P91,"&lt;40")=2),"SUPP, 2 Units",IF((COUNTIF(E91:P91,"&lt;40")=3),"SUPP, 3 Units",IF((COUNTIF(E91:P91,"&lt;40")=4),  "SUPP, 4 Units",IF((COUNTIF(E91:P91,"&lt;40")=5),"SUPP, 5 Units","X FAILS")))))))</f>
        <v>PASS</v>
      </c>
      <c r="V91" s="792"/>
      <c r="X91" s="455"/>
      <c r="AA91" s="453"/>
      <c r="AB91" s="453"/>
    </row>
    <row r="92" spans="1:28" ht="15" customHeight="1">
      <c r="A92" s="788">
        <v>85</v>
      </c>
      <c r="B92" s="795" t="s">
        <v>218</v>
      </c>
      <c r="C92" s="796" t="s">
        <v>219</v>
      </c>
      <c r="D92" s="808"/>
      <c r="E92" s="797" t="s">
        <v>792</v>
      </c>
      <c r="F92" s="797" t="s">
        <v>794</v>
      </c>
      <c r="G92" s="798" t="s">
        <v>793</v>
      </c>
      <c r="H92" s="798" t="s">
        <v>758</v>
      </c>
      <c r="I92" s="798" t="s">
        <v>751</v>
      </c>
      <c r="J92" s="783">
        <f>VLOOKUP(B92,IGS!D89:H222,5,)</f>
        <v>85.706666666666663</v>
      </c>
      <c r="K92" s="784"/>
      <c r="L92" s="782"/>
      <c r="M92" s="782"/>
      <c r="N92" s="782"/>
      <c r="O92" s="782"/>
      <c r="P92" s="781"/>
      <c r="Q92" s="782"/>
      <c r="R92" s="785">
        <f t="shared" si="4"/>
        <v>6</v>
      </c>
      <c r="S92" s="786">
        <f t="shared" si="5"/>
        <v>85.706666666666663</v>
      </c>
      <c r="T92" s="787">
        <f t="shared" si="6"/>
        <v>85.710000000000008</v>
      </c>
      <c r="U92" s="805" t="s">
        <v>33</v>
      </c>
      <c r="V92" s="792" t="s">
        <v>291</v>
      </c>
      <c r="W92" s="453" t="s">
        <v>850</v>
      </c>
      <c r="X92" s="457" t="s">
        <v>812</v>
      </c>
      <c r="Y92" s="456" t="s">
        <v>813</v>
      </c>
      <c r="Z92" s="456" t="s">
        <v>302</v>
      </c>
      <c r="AA92" s="755" t="s">
        <v>814</v>
      </c>
      <c r="AB92" s="755" t="s">
        <v>811</v>
      </c>
    </row>
    <row r="93" spans="1:28" ht="15" customHeight="1">
      <c r="A93" s="777">
        <v>86</v>
      </c>
      <c r="B93" s="795" t="s">
        <v>220</v>
      </c>
      <c r="C93" s="796" t="s">
        <v>221</v>
      </c>
      <c r="D93" s="808"/>
      <c r="E93" s="781">
        <f>VLOOKUP(B93,'[1]Mecht 1.1'!$B$15:$V$129,21,)</f>
        <v>63</v>
      </c>
      <c r="F93" s="781">
        <f>VLOOKUP(B93,'EMT 2101'!B103:V223,21,)</f>
        <v>64</v>
      </c>
      <c r="G93" s="782">
        <f>VLOOKUP(B93,'EMT 2102.'!$B$15:$S$130,18,)</f>
        <v>64</v>
      </c>
      <c r="H93" s="782">
        <f>VLOOKUP(B93,'SMA 2119.'!B103:S223,18,)</f>
        <v>60</v>
      </c>
      <c r="I93" s="782">
        <f>VLOOKUP(B93,'EEE 2101'!B103:V218,21,)</f>
        <v>63</v>
      </c>
      <c r="J93" s="783">
        <f>VLOOKUP(B93,IGS!D90:H223,5,)</f>
        <v>87.700000000000017</v>
      </c>
      <c r="K93" s="784">
        <f>VLOOKUP(B93,'EMT 2201 Mechanics'!B103:V221,21,)</f>
        <v>65</v>
      </c>
      <c r="L93" s="782">
        <f>VLOOKUP(B93,'EMT 2202 MATERIALS'!B100:V220,21,)</f>
        <v>71</v>
      </c>
      <c r="M93" s="782">
        <f>VLOOKUP(B93,'EMT 2203 CNT 1'!B103:V221,21,)</f>
        <v>76</v>
      </c>
      <c r="N93" s="782">
        <f>VLOOKUP(B93,'EMT 2204 THERMO'!B103:V218,21,)</f>
        <v>80</v>
      </c>
      <c r="O93" s="782">
        <f>VLOOKUP(B93,'EMT 2205 FLUID'!B103:W219,22,)</f>
        <v>66</v>
      </c>
      <c r="P93" s="781">
        <f>VLOOKUP(B93,'SMA 2232 ODE'!B100:S217,18,)</f>
        <v>72</v>
      </c>
      <c r="Q93" s="782"/>
      <c r="R93" s="785">
        <f t="shared" si="4"/>
        <v>12</v>
      </c>
      <c r="S93" s="786">
        <f t="shared" si="5"/>
        <v>831.7</v>
      </c>
      <c r="T93" s="787">
        <f t="shared" si="6"/>
        <v>69.31</v>
      </c>
      <c r="U93" s="781" t="str">
        <f t="shared" si="7"/>
        <v>PASS</v>
      </c>
      <c r="V93" s="792"/>
      <c r="X93" s="455">
        <v>1</v>
      </c>
      <c r="Y93" s="453" t="s">
        <v>187</v>
      </c>
      <c r="Z93" s="453" t="s">
        <v>188</v>
      </c>
      <c r="AA93" s="453" t="s">
        <v>268</v>
      </c>
      <c r="AB93" s="453" t="s">
        <v>269</v>
      </c>
    </row>
    <row r="94" spans="1:28" ht="15" customHeight="1">
      <c r="A94" s="788">
        <v>87</v>
      </c>
      <c r="B94" s="795" t="s">
        <v>222</v>
      </c>
      <c r="C94" s="796" t="s">
        <v>223</v>
      </c>
      <c r="D94" s="808"/>
      <c r="E94" s="781">
        <f>VLOOKUP(B94,'[1]Mecht 1.1'!$B$15:$V$129,21,)</f>
        <v>47</v>
      </c>
      <c r="F94" s="781">
        <f>VLOOKUP(B94,'EMT 2101'!B104:V224,21,)</f>
        <v>59</v>
      </c>
      <c r="G94" s="782">
        <f>VLOOKUP(B94,'EMT 2102.'!$B$15:$S$130,18,)</f>
        <v>54</v>
      </c>
      <c r="H94" s="782">
        <f>VLOOKUP(B94,'SMA 2119.'!B104:S224,18,)</f>
        <v>40</v>
      </c>
      <c r="I94" s="782">
        <f>VLOOKUP(B94,'EEE 2101'!B104:V219,21,)</f>
        <v>43</v>
      </c>
      <c r="J94" s="783">
        <f>VLOOKUP(B94,IGS!D91:H224,5,)</f>
        <v>83.843333333333348</v>
      </c>
      <c r="K94" s="784">
        <f>VLOOKUP(B94,'EMT 2201 Mechanics'!B104:V222,21,)</f>
        <v>45</v>
      </c>
      <c r="L94" s="782">
        <f>VLOOKUP(B94,'EMT 2202 MATERIALS'!B101:V221,21,)</f>
        <v>63</v>
      </c>
      <c r="M94" s="782">
        <f>VLOOKUP(B94,'EMT 2203 CNT 1'!B104:V222,21,)</f>
        <v>46</v>
      </c>
      <c r="N94" s="782">
        <f>VLOOKUP(B94,'EMT 2204 THERMO'!B104:V219,21,)</f>
        <v>50</v>
      </c>
      <c r="O94" s="782">
        <f>VLOOKUP(B94,'EMT 2205 FLUID'!B104:W220,22,)</f>
        <v>49</v>
      </c>
      <c r="P94" s="781">
        <f>VLOOKUP(B94,'SMA 2232 ODE'!B101:S218,18,)</f>
        <v>34</v>
      </c>
      <c r="Q94" s="782"/>
      <c r="R94" s="785">
        <f t="shared" si="4"/>
        <v>12</v>
      </c>
      <c r="S94" s="786">
        <f t="shared" si="5"/>
        <v>613.84333333333336</v>
      </c>
      <c r="T94" s="787">
        <f t="shared" si="6"/>
        <v>51.16</v>
      </c>
      <c r="U94" s="926" t="str">
        <f t="shared" si="7"/>
        <v>SUPP, 1 Unit</v>
      </c>
      <c r="V94" s="792"/>
      <c r="X94" s="455">
        <v>2</v>
      </c>
      <c r="Y94" s="453" t="s">
        <v>196</v>
      </c>
      <c r="Z94" s="453" t="s">
        <v>197</v>
      </c>
      <c r="AA94" s="453" t="s">
        <v>274</v>
      </c>
      <c r="AB94" s="453" t="s">
        <v>275</v>
      </c>
    </row>
    <row r="95" spans="1:28" ht="15" customHeight="1">
      <c r="A95" s="777">
        <v>88</v>
      </c>
      <c r="B95" s="795" t="s">
        <v>224</v>
      </c>
      <c r="C95" s="796" t="s">
        <v>225</v>
      </c>
      <c r="D95" s="808"/>
      <c r="E95" s="781">
        <f>VLOOKUP(B95,'[1]Mecht 1.1'!$B$15:$V$129,21,)</f>
        <v>58</v>
      </c>
      <c r="F95" s="781">
        <f>VLOOKUP(B95,'EMT 2101'!B105:V225,21,)</f>
        <v>54</v>
      </c>
      <c r="G95" s="782">
        <f>VLOOKUP(B95,'EMT 2102.'!$B$15:$S$130,18,)</f>
        <v>69</v>
      </c>
      <c r="H95" s="782">
        <f>VLOOKUP(B95,'SMA 2119.'!B105:S225,18,)</f>
        <v>40</v>
      </c>
      <c r="I95" s="782">
        <f>VLOOKUP(B95,'EEE 2101'!B105:V220,21,)</f>
        <v>40</v>
      </c>
      <c r="J95" s="783">
        <v>53</v>
      </c>
      <c r="K95" s="784">
        <f>VLOOKUP(B95,'EMT 2201 Mechanics'!B105:V223,21,)</f>
        <v>49</v>
      </c>
      <c r="L95" s="782">
        <f>VLOOKUP(B95,'EMT 2202 MATERIALS'!B102:V222,21,)</f>
        <v>51</v>
      </c>
      <c r="M95" s="782">
        <f>VLOOKUP(B95,'EMT 2203 CNT 1'!B105:V223,21,)</f>
        <v>61</v>
      </c>
      <c r="N95" s="782">
        <f>VLOOKUP(B95,'EMT 2204 THERMO'!B105:V220,21,)</f>
        <v>59</v>
      </c>
      <c r="O95" s="782">
        <f>VLOOKUP(B95,'EMT 2205 FLUID'!B105:W221,22,)</f>
        <v>44</v>
      </c>
      <c r="P95" s="812" t="s">
        <v>758</v>
      </c>
      <c r="Q95" s="782"/>
      <c r="R95" s="785">
        <f t="shared" si="4"/>
        <v>12</v>
      </c>
      <c r="S95" s="786">
        <f t="shared" si="5"/>
        <v>578</v>
      </c>
      <c r="T95" s="787">
        <f t="shared" si="6"/>
        <v>52.55</v>
      </c>
      <c r="U95" s="797" t="s">
        <v>868</v>
      </c>
      <c r="V95" s="792" t="s">
        <v>869</v>
      </c>
      <c r="AA95" s="453" t="s">
        <v>262</v>
      </c>
      <c r="AB95" s="453" t="s">
        <v>279</v>
      </c>
    </row>
    <row r="96" spans="1:28" ht="15" customHeight="1">
      <c r="A96" s="777">
        <v>89</v>
      </c>
      <c r="B96" s="795" t="s">
        <v>226</v>
      </c>
      <c r="C96" s="796" t="s">
        <v>227</v>
      </c>
      <c r="D96" s="808"/>
      <c r="E96" s="781">
        <f>VLOOKUP(B96,'[1]Mecht 1.1'!$B$15:$V$129,21,)</f>
        <v>56</v>
      </c>
      <c r="F96" s="781">
        <f>VLOOKUP(B96,'EMT 2101'!B106:V226,21,)</f>
        <v>55</v>
      </c>
      <c r="G96" s="782">
        <f>VLOOKUP(B96,'EMT 2102.'!$B$15:$S$130,18,)</f>
        <v>46</v>
      </c>
      <c r="H96" s="782">
        <f>VLOOKUP(B96,'SMA 2119.'!B106:S226,18,)</f>
        <v>48</v>
      </c>
      <c r="I96" s="782">
        <f>VLOOKUP(B96,'EEE 2101'!B106:V221,21,)</f>
        <v>42</v>
      </c>
      <c r="J96" s="783">
        <v>74</v>
      </c>
      <c r="K96" s="784">
        <f>VLOOKUP(B96,'EMT 2201 Mechanics'!B106:V224,21,)</f>
        <v>48</v>
      </c>
      <c r="L96" s="782">
        <f>VLOOKUP(B96,'EMT 2202 MATERIALS'!B103:V223,21,)</f>
        <v>59</v>
      </c>
      <c r="M96" s="811" t="s">
        <v>758</v>
      </c>
      <c r="N96" s="782">
        <f>VLOOKUP(B96,'EMT 2204 THERMO'!B106:V221,21,)</f>
        <v>55</v>
      </c>
      <c r="O96" s="782">
        <f>VLOOKUP(B96,'EMT 2205 FLUID'!B106:W222,22,)</f>
        <v>67</v>
      </c>
      <c r="P96" s="781">
        <f>VLOOKUP(B96,'SMA 2232 ODE'!B103:S220,18,)</f>
        <v>30</v>
      </c>
      <c r="Q96" s="782"/>
      <c r="R96" s="785">
        <f t="shared" si="4"/>
        <v>12</v>
      </c>
      <c r="S96" s="786">
        <f t="shared" si="5"/>
        <v>580</v>
      </c>
      <c r="T96" s="787">
        <f t="shared" si="6"/>
        <v>52.73</v>
      </c>
      <c r="U96" s="781" t="s">
        <v>935</v>
      </c>
      <c r="V96" s="792"/>
      <c r="X96" s="455">
        <v>3</v>
      </c>
      <c r="Y96" s="453" t="s">
        <v>202</v>
      </c>
      <c r="Z96" s="453" t="s">
        <v>203</v>
      </c>
      <c r="AA96" s="453" t="s">
        <v>268</v>
      </c>
      <c r="AB96" s="453" t="s">
        <v>269</v>
      </c>
    </row>
    <row r="97" spans="1:28" ht="15" customHeight="1">
      <c r="A97" s="788">
        <v>90</v>
      </c>
      <c r="B97" s="795" t="s">
        <v>228</v>
      </c>
      <c r="C97" s="796" t="s">
        <v>229</v>
      </c>
      <c r="D97" s="808"/>
      <c r="E97" s="781">
        <f>VLOOKUP(B97,'[1]Mecht 1.1'!$B$15:$V$129,21,)</f>
        <v>54</v>
      </c>
      <c r="F97" s="781">
        <f>VLOOKUP(B97,'EMT 2101'!B107:V227,21,)</f>
        <v>41</v>
      </c>
      <c r="G97" s="782">
        <f>VLOOKUP(B97,'EMT 2102.'!$B$15:$S$130,18,)</f>
        <v>38</v>
      </c>
      <c r="H97" s="782">
        <f>VLOOKUP(B97,'SMA 2119.'!B107:S227,18,)</f>
        <v>45</v>
      </c>
      <c r="I97" s="782">
        <f>VLOOKUP(B97,'EEE 2101'!B107:V222,21,)</f>
        <v>48</v>
      </c>
      <c r="J97" s="783">
        <v>50</v>
      </c>
      <c r="K97" s="784">
        <f>VLOOKUP(B97,'EMT 2201 Mechanics'!B107:V225,21,)</f>
        <v>34</v>
      </c>
      <c r="L97" s="782">
        <f>VLOOKUP(B97,'EMT 2202 MATERIALS'!B104:V224,21,)</f>
        <v>56</v>
      </c>
      <c r="M97" s="782">
        <f>VLOOKUP(B97,'EMT 2203 CNT 1'!B107:V225,21,)</f>
        <v>48</v>
      </c>
      <c r="N97" s="782">
        <f>VLOOKUP(B97,'EMT 2204 THERMO'!B107:V222,21,)</f>
        <v>40</v>
      </c>
      <c r="O97" s="782">
        <f>VLOOKUP(B97,'EMT 2205 FLUID'!B107:W223,22,)</f>
        <v>40</v>
      </c>
      <c r="P97" s="781">
        <f>VLOOKUP(B97,'SMA 2232 ODE'!B104:S221,18,)</f>
        <v>41</v>
      </c>
      <c r="Q97" s="782"/>
      <c r="R97" s="785">
        <f t="shared" si="4"/>
        <v>12</v>
      </c>
      <c r="S97" s="786">
        <f t="shared" si="5"/>
        <v>535</v>
      </c>
      <c r="T97" s="787">
        <f t="shared" si="6"/>
        <v>44.589999999999996</v>
      </c>
      <c r="U97" s="926" t="str">
        <f t="shared" si="7"/>
        <v>SUPP, 2 Units</v>
      </c>
      <c r="V97" s="792"/>
      <c r="X97" s="455">
        <v>4</v>
      </c>
      <c r="Y97" s="453" t="s">
        <v>212</v>
      </c>
      <c r="Z97" s="453" t="s">
        <v>213</v>
      </c>
      <c r="AA97" s="453" t="s">
        <v>268</v>
      </c>
      <c r="AB97" s="453" t="s">
        <v>269</v>
      </c>
    </row>
    <row r="98" spans="1:28">
      <c r="A98" s="777">
        <v>91</v>
      </c>
      <c r="B98" s="795" t="s">
        <v>230</v>
      </c>
      <c r="C98" s="796" t="s">
        <v>231</v>
      </c>
      <c r="D98" s="808"/>
      <c r="E98" s="781">
        <f>VLOOKUP(B98,'[1]Mecht 1.1'!$B$15:$V$129,21,)</f>
        <v>62</v>
      </c>
      <c r="F98" s="781">
        <f>VLOOKUP(B98,'EMT 2101'!B108:V228,21,)</f>
        <v>57</v>
      </c>
      <c r="G98" s="782">
        <f>VLOOKUP(B98,'EMT 2102.'!$B$15:$S$130,18,)</f>
        <v>52</v>
      </c>
      <c r="H98" s="782">
        <f>VLOOKUP(B98,'SMA 2119.'!B108:S228,18,)</f>
        <v>70</v>
      </c>
      <c r="I98" s="782">
        <f>VLOOKUP(B98,'EEE 2101'!B108:V223,21,)</f>
        <v>44</v>
      </c>
      <c r="J98" s="783">
        <v>54</v>
      </c>
      <c r="K98" s="784">
        <f>VLOOKUP(B98,'EMT 2201 Mechanics'!B108:V226,21,)</f>
        <v>54</v>
      </c>
      <c r="L98" s="782">
        <f>VLOOKUP(B98,'EMT 2202 MATERIALS'!B105:V225,21,)</f>
        <v>66</v>
      </c>
      <c r="M98" s="782">
        <f>VLOOKUP(B98,'EMT 2203 CNT 1'!B108:V226,21,)</f>
        <v>54</v>
      </c>
      <c r="N98" s="782">
        <f>VLOOKUP(B98,'EMT 2204 THERMO'!B108:V223,21,)</f>
        <v>57</v>
      </c>
      <c r="O98" s="782">
        <f>VLOOKUP(B98,'EMT 2205 FLUID'!B108:W224,22,)</f>
        <v>71</v>
      </c>
      <c r="P98" s="781">
        <f>VLOOKUP(B98,'SMA 2232 ODE'!B105:S222,18,)</f>
        <v>46</v>
      </c>
      <c r="Q98" s="782"/>
      <c r="R98" s="785">
        <f t="shared" si="4"/>
        <v>12</v>
      </c>
      <c r="S98" s="786">
        <f t="shared" si="5"/>
        <v>687</v>
      </c>
      <c r="T98" s="787">
        <f t="shared" si="6"/>
        <v>57.25</v>
      </c>
      <c r="U98" s="781" t="str">
        <f t="shared" si="7"/>
        <v>PASS</v>
      </c>
      <c r="V98" s="792"/>
      <c r="X98" s="454">
        <v>5</v>
      </c>
      <c r="Y98" s="453" t="s">
        <v>228</v>
      </c>
      <c r="Z98" s="453" t="s">
        <v>229</v>
      </c>
      <c r="AA98" s="453" t="s">
        <v>268</v>
      </c>
      <c r="AB98" s="453" t="s">
        <v>269</v>
      </c>
    </row>
    <row r="99" spans="1:28" ht="15" customHeight="1">
      <c r="A99" s="788">
        <v>92</v>
      </c>
      <c r="B99" s="795" t="s">
        <v>232</v>
      </c>
      <c r="C99" s="796" t="s">
        <v>233</v>
      </c>
      <c r="D99" s="808"/>
      <c r="E99" s="781">
        <f>VLOOKUP(B99,'[1]Mecht 1.1'!$B$15:$V$129,21,)</f>
        <v>55</v>
      </c>
      <c r="F99" s="781">
        <f>VLOOKUP(B99,'EMT 2101'!B109:V229,21,)</f>
        <v>51</v>
      </c>
      <c r="G99" s="782">
        <f>VLOOKUP(B99,'EMT 2102.'!$B$15:$S$130,18,)</f>
        <v>77</v>
      </c>
      <c r="H99" s="782">
        <f>VLOOKUP(B99,'SMA 2119.'!B109:S229,18,)</f>
        <v>50</v>
      </c>
      <c r="I99" s="782">
        <f>VLOOKUP(B99,'EEE 2101'!B109:V224,21,)</f>
        <v>54</v>
      </c>
      <c r="J99" s="783">
        <v>84</v>
      </c>
      <c r="K99" s="784">
        <f>VLOOKUP(B99,'EMT 2201 Mechanics'!B109:V227,21,)</f>
        <v>40</v>
      </c>
      <c r="L99" s="782">
        <f>VLOOKUP(B99,'EMT 2202 MATERIALS'!B106:V226,21,)</f>
        <v>53</v>
      </c>
      <c r="M99" s="782">
        <f>VLOOKUP(B99,'EMT 2203 CNT 1'!B109:V227,21,)</f>
        <v>46</v>
      </c>
      <c r="N99" s="782">
        <f>VLOOKUP(B99,'EMT 2204 THERMO'!B109:V224,21,)</f>
        <v>48</v>
      </c>
      <c r="O99" s="782">
        <f>VLOOKUP(B99,'EMT 2205 FLUID'!B109:W225,22,)</f>
        <v>54</v>
      </c>
      <c r="P99" s="781">
        <f>VLOOKUP(B99,'SMA 2232 ODE'!B106:S223,18,)</f>
        <v>40</v>
      </c>
      <c r="Q99" s="782"/>
      <c r="R99" s="785">
        <f t="shared" si="4"/>
        <v>12</v>
      </c>
      <c r="S99" s="786">
        <f t="shared" si="5"/>
        <v>652</v>
      </c>
      <c r="T99" s="787">
        <f t="shared" si="6"/>
        <v>54.339999999999996</v>
      </c>
      <c r="U99" s="781" t="str">
        <f t="shared" si="7"/>
        <v>PASS</v>
      </c>
      <c r="V99" s="792"/>
      <c r="X99" s="455">
        <v>6</v>
      </c>
      <c r="Y99" s="453" t="s">
        <v>240</v>
      </c>
      <c r="Z99" s="453" t="s">
        <v>241</v>
      </c>
      <c r="AA99" s="453" t="s">
        <v>262</v>
      </c>
      <c r="AB99" s="453" t="s">
        <v>279</v>
      </c>
    </row>
    <row r="100" spans="1:28" ht="15" customHeight="1">
      <c r="A100" s="777">
        <v>93</v>
      </c>
      <c r="B100" s="795" t="s">
        <v>234</v>
      </c>
      <c r="C100" s="796" t="s">
        <v>235</v>
      </c>
      <c r="D100" s="808"/>
      <c r="E100" s="781">
        <f>VLOOKUP(B100,'[1]Mecht 1.1'!$B$15:$V$129,21,)</f>
        <v>64</v>
      </c>
      <c r="F100" s="781">
        <f>VLOOKUP(B100,'EMT 2101'!B110:V230,21,)</f>
        <v>56</v>
      </c>
      <c r="G100" s="782">
        <f>VLOOKUP(B100,'EMT 2102.'!$B$15:$S$130,18,)</f>
        <v>41</v>
      </c>
      <c r="H100" s="782">
        <f>VLOOKUP(B100,'SMA 2119.'!B110:S230,18,)</f>
        <v>56</v>
      </c>
      <c r="I100" s="782">
        <f>VLOOKUP(B100,'EEE 2101'!B110:V225,21,)</f>
        <v>58</v>
      </c>
      <c r="J100" s="783">
        <v>83</v>
      </c>
      <c r="K100" s="784">
        <f>VLOOKUP(B100,'EMT 2201 Mechanics'!B110:V228,21,)</f>
        <v>69</v>
      </c>
      <c r="L100" s="782">
        <f>VLOOKUP(B100,'EMT 2202 MATERIALS'!B107:V227,21,)</f>
        <v>62</v>
      </c>
      <c r="M100" s="782">
        <f>VLOOKUP(B100,'EMT 2203 CNT 1'!B110:V228,21,)</f>
        <v>62</v>
      </c>
      <c r="N100" s="782">
        <f>VLOOKUP(B100,'EMT 2204 THERMO'!B110:V225,21,)</f>
        <v>58</v>
      </c>
      <c r="O100" s="782">
        <f>VLOOKUP(B100,'EMT 2205 FLUID'!B110:W226,22,)</f>
        <v>70</v>
      </c>
      <c r="P100" s="781">
        <f>VLOOKUP(B100,'SMA 2232 ODE'!B107:S224,18,)</f>
        <v>55</v>
      </c>
      <c r="Q100" s="782"/>
      <c r="R100" s="785">
        <f t="shared" si="4"/>
        <v>12</v>
      </c>
      <c r="S100" s="786">
        <f t="shared" si="5"/>
        <v>734</v>
      </c>
      <c r="T100" s="787">
        <f t="shared" si="6"/>
        <v>61.169999999999995</v>
      </c>
      <c r="U100" s="781" t="str">
        <f t="shared" si="7"/>
        <v>PASS</v>
      </c>
      <c r="V100" s="792"/>
      <c r="X100" s="455">
        <v>7</v>
      </c>
      <c r="Y100" s="453" t="s">
        <v>244</v>
      </c>
      <c r="Z100" s="453" t="s">
        <v>245</v>
      </c>
      <c r="AA100" s="453" t="s">
        <v>262</v>
      </c>
      <c r="AB100" s="453" t="s">
        <v>279</v>
      </c>
    </row>
    <row r="101" spans="1:28" ht="15" customHeight="1">
      <c r="A101" s="777">
        <v>94</v>
      </c>
      <c r="B101" s="795" t="s">
        <v>236</v>
      </c>
      <c r="C101" s="796" t="s">
        <v>237</v>
      </c>
      <c r="D101" s="808"/>
      <c r="E101" s="781">
        <f>VLOOKUP(B101,'[1]Mecht 1.1'!$B$15:$V$129,21,)</f>
        <v>62</v>
      </c>
      <c r="F101" s="781">
        <f>VLOOKUP(B101,'EMT 2101'!B111:V231,21,)</f>
        <v>66</v>
      </c>
      <c r="G101" s="782">
        <f>VLOOKUP(B101,'EMT 2102.'!$B$15:$S$130,18,)</f>
        <v>66</v>
      </c>
      <c r="H101" s="782">
        <f>VLOOKUP(B101,'SMA 2119.'!B111:S231,18,)</f>
        <v>75</v>
      </c>
      <c r="I101" s="782">
        <f>VLOOKUP(B101,'EEE 2101'!B111:V226,21,)</f>
        <v>68</v>
      </c>
      <c r="J101" s="783">
        <v>83</v>
      </c>
      <c r="K101" s="784">
        <f>VLOOKUP(B101,'EMT 2201 Mechanics'!B111:V229,21,)</f>
        <v>74</v>
      </c>
      <c r="L101" s="782">
        <f>VLOOKUP(B101,'EMT 2202 MATERIALS'!B108:V228,21,)</f>
        <v>68</v>
      </c>
      <c r="M101" s="782">
        <f>VLOOKUP(B101,'EMT 2203 CNT 1'!B111:V229,21,)</f>
        <v>78</v>
      </c>
      <c r="N101" s="782">
        <f>VLOOKUP(B101,'EMT 2204 THERMO'!B111:V226,21,)</f>
        <v>72</v>
      </c>
      <c r="O101" s="782">
        <f>VLOOKUP(B101,'EMT 2205 FLUID'!B111:W227,22,)</f>
        <v>63</v>
      </c>
      <c r="P101" s="781">
        <f>VLOOKUP(B101,'SMA 2232 ODE'!B108:S225,18,)</f>
        <v>62</v>
      </c>
      <c r="Q101" s="782"/>
      <c r="R101" s="785">
        <f t="shared" si="4"/>
        <v>12</v>
      </c>
      <c r="S101" s="786">
        <f t="shared" si="5"/>
        <v>837</v>
      </c>
      <c r="T101" s="787">
        <f t="shared" si="6"/>
        <v>69.75</v>
      </c>
      <c r="U101" s="781" t="str">
        <f t="shared" si="7"/>
        <v>PASS</v>
      </c>
      <c r="V101" s="792"/>
      <c r="AA101" s="453"/>
      <c r="AB101" s="453"/>
    </row>
    <row r="102" spans="1:28" ht="15" customHeight="1">
      <c r="A102" s="788">
        <v>95</v>
      </c>
      <c r="B102" s="795" t="s">
        <v>238</v>
      </c>
      <c r="C102" s="796" t="s">
        <v>239</v>
      </c>
      <c r="D102" s="808"/>
      <c r="E102" s="781">
        <f>VLOOKUP(B102,'[1]Mecht 1.1'!$B$15:$V$129,21,)</f>
        <v>66</v>
      </c>
      <c r="F102" s="781">
        <f>VLOOKUP(B102,'EMT 2101'!B112:V232,21,)</f>
        <v>74</v>
      </c>
      <c r="G102" s="782">
        <f>VLOOKUP(B102,'EMT 2102.'!$B$15:$S$130,18,)</f>
        <v>70</v>
      </c>
      <c r="H102" s="782">
        <f>VLOOKUP(B102,'SMA 2119.'!B112:S232,18,)</f>
        <v>68</v>
      </c>
      <c r="I102" s="782">
        <f>VLOOKUP(B102,'EEE 2101'!B112:V227,21,)</f>
        <v>70</v>
      </c>
      <c r="J102" s="783">
        <v>78</v>
      </c>
      <c r="K102" s="784">
        <f>VLOOKUP(B102,'EMT 2201 Mechanics'!B112:V230,21,)</f>
        <v>70</v>
      </c>
      <c r="L102" s="782">
        <f>VLOOKUP(B102,'EMT 2202 MATERIALS'!B109:V229,21,)</f>
        <v>75</v>
      </c>
      <c r="M102" s="782">
        <f>VLOOKUP(B102,'EMT 2203 CNT 1'!B112:V230,21,)</f>
        <v>82</v>
      </c>
      <c r="N102" s="782">
        <f>VLOOKUP(B102,'EMT 2204 THERMO'!B112:V227,21,)</f>
        <v>76</v>
      </c>
      <c r="O102" s="782">
        <f>VLOOKUP(B102,'EMT 2205 FLUID'!B112:W228,22,)</f>
        <v>76</v>
      </c>
      <c r="P102" s="781">
        <f>VLOOKUP(B102,'SMA 2232 ODE'!B109:S226,18,)</f>
        <v>70</v>
      </c>
      <c r="Q102" s="782"/>
      <c r="R102" s="785">
        <f t="shared" si="4"/>
        <v>12</v>
      </c>
      <c r="S102" s="786">
        <f t="shared" si="5"/>
        <v>875</v>
      </c>
      <c r="T102" s="787">
        <f t="shared" si="6"/>
        <v>72.92</v>
      </c>
      <c r="U102" s="781" t="str">
        <f t="shared" si="7"/>
        <v>PASS</v>
      </c>
      <c r="V102" s="792"/>
      <c r="X102" s="455"/>
      <c r="AA102" s="453"/>
      <c r="AB102" s="453"/>
    </row>
    <row r="103" spans="1:28" ht="15" customHeight="1">
      <c r="A103" s="777">
        <v>96</v>
      </c>
      <c r="B103" s="795" t="s">
        <v>240</v>
      </c>
      <c r="C103" s="796" t="s">
        <v>241</v>
      </c>
      <c r="D103" s="808"/>
      <c r="E103" s="781">
        <f>VLOOKUP(B103,'[1]Mecht 1.1'!$B$15:$V$129,21,)</f>
        <v>63</v>
      </c>
      <c r="F103" s="781">
        <f>VLOOKUP(B103,'EMT 2101'!B113:V233,21,)</f>
        <v>73</v>
      </c>
      <c r="G103" s="782">
        <f>VLOOKUP(B103,'EMT 2102.'!$B$15:$S$130,18,)</f>
        <v>43</v>
      </c>
      <c r="H103" s="782">
        <f>VLOOKUP(B103,'SMA 2119.'!B113:S233,18,)</f>
        <v>58</v>
      </c>
      <c r="I103" s="782">
        <f>VLOOKUP(B103,'EEE 2101'!B113:V228,21,)</f>
        <v>27</v>
      </c>
      <c r="J103" s="783">
        <v>76</v>
      </c>
      <c r="K103" s="784">
        <f>VLOOKUP(B103,'EMT 2201 Mechanics'!B113:V231,21,)</f>
        <v>54</v>
      </c>
      <c r="L103" s="782">
        <f>VLOOKUP(B103,'EMT 2202 MATERIALS'!B110:V230,21,)</f>
        <v>61</v>
      </c>
      <c r="M103" s="782">
        <f>VLOOKUP(B103,'EMT 2203 CNT 1'!B113:V231,21,)</f>
        <v>47</v>
      </c>
      <c r="N103" s="782">
        <f>VLOOKUP(B103,'EMT 2204 THERMO'!B113:V228,21,)</f>
        <v>63</v>
      </c>
      <c r="O103" s="782">
        <f>VLOOKUP(B103,'EMT 2205 FLUID'!B113:W229,22,)</f>
        <v>55</v>
      </c>
      <c r="P103" s="781">
        <f>VLOOKUP(B103,'SMA 2232 ODE'!B110:S227,18,)</f>
        <v>25</v>
      </c>
      <c r="Q103" s="782"/>
      <c r="R103" s="785">
        <f t="shared" si="4"/>
        <v>12</v>
      </c>
      <c r="S103" s="786">
        <f t="shared" si="5"/>
        <v>645</v>
      </c>
      <c r="T103" s="787">
        <f t="shared" si="6"/>
        <v>53.75</v>
      </c>
      <c r="U103" s="926" t="str">
        <f t="shared" si="7"/>
        <v>SUPP, 2 Units</v>
      </c>
      <c r="V103" s="792"/>
      <c r="X103" s="457" t="s">
        <v>812</v>
      </c>
      <c r="Y103" s="456" t="s">
        <v>813</v>
      </c>
      <c r="Z103" s="456" t="s">
        <v>302</v>
      </c>
      <c r="AA103" s="755" t="s">
        <v>814</v>
      </c>
      <c r="AB103" s="755" t="s">
        <v>811</v>
      </c>
    </row>
    <row r="104" spans="1:28" ht="15" customHeight="1">
      <c r="A104" s="788">
        <v>97</v>
      </c>
      <c r="B104" s="795" t="s">
        <v>242</v>
      </c>
      <c r="C104" s="796" t="s">
        <v>243</v>
      </c>
      <c r="D104" s="808"/>
      <c r="E104" s="781">
        <f>VLOOKUP(B104,'[1]Mecht 1.1'!$B$15:$V$129,21,)</f>
        <v>58</v>
      </c>
      <c r="F104" s="781">
        <f>VLOOKUP(B104,'EMT 2101'!B114:V234,21,)</f>
        <v>74</v>
      </c>
      <c r="G104" s="782">
        <f>VLOOKUP(B104,'EMT 2102.'!$B$15:$S$130,18,)</f>
        <v>73</v>
      </c>
      <c r="H104" s="782">
        <f>VLOOKUP(B104,'SMA 2119.'!B114:S234,18,)</f>
        <v>79</v>
      </c>
      <c r="I104" s="782">
        <f>VLOOKUP(B104,'EEE 2101'!B114:V229,21,)</f>
        <v>68</v>
      </c>
      <c r="J104" s="783">
        <v>85</v>
      </c>
      <c r="K104" s="784">
        <f>VLOOKUP(B104,'EMT 2201 Mechanics'!B114:V232,21,)</f>
        <v>72</v>
      </c>
      <c r="L104" s="782">
        <f>VLOOKUP(B104,'EMT 2202 MATERIALS'!B111:V231,21,)</f>
        <v>74</v>
      </c>
      <c r="M104" s="782">
        <f>VLOOKUP(B104,'EMT 2203 CNT 1'!B114:V232,21,)</f>
        <v>86</v>
      </c>
      <c r="N104" s="782">
        <f>VLOOKUP(B104,'EMT 2204 THERMO'!B114:V229,21,)</f>
        <v>81</v>
      </c>
      <c r="O104" s="782">
        <f>VLOOKUP(B104,'EMT 2205 FLUID'!B114:W230,22,)</f>
        <v>75</v>
      </c>
      <c r="P104" s="781">
        <f>VLOOKUP(B104,'SMA 2232 ODE'!B111:S228,18,)</f>
        <v>81</v>
      </c>
      <c r="Q104" s="782"/>
      <c r="R104" s="785">
        <f t="shared" si="4"/>
        <v>12</v>
      </c>
      <c r="S104" s="786">
        <f t="shared" si="5"/>
        <v>906</v>
      </c>
      <c r="T104" s="787">
        <f t="shared" si="6"/>
        <v>75.5</v>
      </c>
      <c r="U104" s="781" t="str">
        <f t="shared" si="7"/>
        <v>PASS</v>
      </c>
      <c r="V104" s="792"/>
      <c r="X104" s="454">
        <v>1</v>
      </c>
      <c r="Y104" s="453" t="s">
        <v>73</v>
      </c>
      <c r="Z104" s="453" t="s">
        <v>74</v>
      </c>
      <c r="AA104" s="453" t="s">
        <v>261</v>
      </c>
      <c r="AB104" s="453" t="s">
        <v>265</v>
      </c>
    </row>
    <row r="105" spans="1:28" ht="15" customHeight="1">
      <c r="A105" s="777">
        <v>98</v>
      </c>
      <c r="B105" s="795" t="s">
        <v>244</v>
      </c>
      <c r="C105" s="796" t="s">
        <v>245</v>
      </c>
      <c r="D105" s="808"/>
      <c r="E105" s="781">
        <f>VLOOKUP(B105,'[1]Mecht 1.1'!$B$15:$V$129,21,)</f>
        <v>60</v>
      </c>
      <c r="F105" s="781">
        <f>VLOOKUP(B105,'EMT 2101'!B115:V235,21,)</f>
        <v>55</v>
      </c>
      <c r="G105" s="782">
        <f>VLOOKUP(B105,'EMT 2102.'!$B$15:$S$130,18,)</f>
        <v>71</v>
      </c>
      <c r="H105" s="782">
        <f>VLOOKUP(B105,'SMA 2119.'!B115:S235,18,)</f>
        <v>40</v>
      </c>
      <c r="I105" s="782">
        <f>VLOOKUP(B105,'EEE 2101'!B115:V230,21,)</f>
        <v>36</v>
      </c>
      <c r="J105" s="783">
        <v>81</v>
      </c>
      <c r="K105" s="784">
        <f>VLOOKUP(B105,'EMT 2201 Mechanics'!B115:V233,21,)</f>
        <v>48</v>
      </c>
      <c r="L105" s="782">
        <f>VLOOKUP(B105,'EMT 2202 MATERIALS'!B112:V232,21,)</f>
        <v>64</v>
      </c>
      <c r="M105" s="782">
        <f>VLOOKUP(B105,'EMT 2203 CNT 1'!B115:V233,21,)</f>
        <v>49</v>
      </c>
      <c r="N105" s="782">
        <f>VLOOKUP(B105,'EMT 2204 THERMO'!B115:V230,21,)</f>
        <v>61</v>
      </c>
      <c r="O105" s="782">
        <f>VLOOKUP(B105,'EMT 2205 FLUID'!B115:W231,22,)</f>
        <v>57</v>
      </c>
      <c r="P105" s="781">
        <f>VLOOKUP(B105,'SMA 2232 ODE'!B112:S229,18,)</f>
        <v>45</v>
      </c>
      <c r="Q105" s="782"/>
      <c r="R105" s="785">
        <f t="shared" si="4"/>
        <v>12</v>
      </c>
      <c r="S105" s="786">
        <f t="shared" si="5"/>
        <v>667</v>
      </c>
      <c r="T105" s="787">
        <f t="shared" si="6"/>
        <v>55.589999999999996</v>
      </c>
      <c r="U105" s="926" t="str">
        <f t="shared" si="7"/>
        <v>SUPP, 1 Unit</v>
      </c>
      <c r="V105" s="792"/>
      <c r="X105" s="455"/>
      <c r="AA105" s="453" t="s">
        <v>268</v>
      </c>
      <c r="AB105" s="453" t="s">
        <v>269</v>
      </c>
    </row>
    <row r="106" spans="1:28" ht="15" customHeight="1">
      <c r="A106" s="777">
        <v>99</v>
      </c>
      <c r="B106" s="795" t="s">
        <v>246</v>
      </c>
      <c r="C106" s="796" t="s">
        <v>247</v>
      </c>
      <c r="D106" s="808"/>
      <c r="E106" s="781">
        <f>VLOOKUP(B106,'[1]Mecht 1.1'!$B$15:$V$129,21,)</f>
        <v>58</v>
      </c>
      <c r="F106" s="781">
        <f>VLOOKUP(B106,'EMT 2101'!B116:V236,21,)</f>
        <v>47</v>
      </c>
      <c r="G106" s="782">
        <f>VLOOKUP(B106,'EMT 2102.'!$B$15:$S$130,18,)</f>
        <v>58</v>
      </c>
      <c r="H106" s="782">
        <f>VLOOKUP(B106,'SMA 2119.'!B116:S236,18,)</f>
        <v>40</v>
      </c>
      <c r="I106" s="782">
        <f>VLOOKUP(B106,'EEE 2101'!B116:V231,21,)</f>
        <v>41</v>
      </c>
      <c r="J106" s="783">
        <v>87</v>
      </c>
      <c r="K106" s="784">
        <f>VLOOKUP(B106,'EMT 2201 Mechanics'!B116:V234,21,)</f>
        <v>28</v>
      </c>
      <c r="L106" s="782">
        <f>VLOOKUP(B106,'EMT 2202 MATERIALS'!B113:V233,21,)</f>
        <v>49</v>
      </c>
      <c r="M106" s="782">
        <f>VLOOKUP(B106,'EMT 2203 CNT 1'!B116:V234,21,)</f>
        <v>42</v>
      </c>
      <c r="N106" s="782">
        <f>VLOOKUP(B106,'EMT 2204 THERMO'!B116:V231,21,)</f>
        <v>49</v>
      </c>
      <c r="O106" s="782">
        <f>VLOOKUP(B106,'EMT 2205 FLUID'!B116:W232,22,)</f>
        <v>46</v>
      </c>
      <c r="P106" s="781">
        <f>VLOOKUP(B106,'SMA 2232 ODE'!B113:S230,18,)</f>
        <v>28</v>
      </c>
      <c r="Q106" s="782"/>
      <c r="R106" s="785">
        <f t="shared" si="4"/>
        <v>12</v>
      </c>
      <c r="S106" s="786">
        <f t="shared" si="5"/>
        <v>573</v>
      </c>
      <c r="T106" s="787">
        <f t="shared" si="6"/>
        <v>47.75</v>
      </c>
      <c r="U106" s="926" t="str">
        <f t="shared" si="7"/>
        <v>SUPP, 2 Units</v>
      </c>
      <c r="V106" s="792"/>
      <c r="X106" s="455"/>
      <c r="AA106" s="453" t="s">
        <v>287</v>
      </c>
      <c r="AB106" s="453" t="s">
        <v>263</v>
      </c>
    </row>
    <row r="107" spans="1:28" ht="15" customHeight="1">
      <c r="A107" s="788">
        <v>100</v>
      </c>
      <c r="B107" s="795" t="s">
        <v>248</v>
      </c>
      <c r="C107" s="796" t="s">
        <v>249</v>
      </c>
      <c r="D107" s="808"/>
      <c r="E107" s="781">
        <f>VLOOKUP(B107,'[1]Mecht 1.1'!$B$15:$V$129,21,)</f>
        <v>68</v>
      </c>
      <c r="F107" s="781">
        <f>VLOOKUP(B107,'EMT 2101'!B117:V237,21,)</f>
        <v>74</v>
      </c>
      <c r="G107" s="782">
        <f>VLOOKUP(B107,'EMT 2102.'!$B$15:$S$130,18,)</f>
        <v>56</v>
      </c>
      <c r="H107" s="782">
        <v>84</v>
      </c>
      <c r="I107" s="782">
        <f>VLOOKUP(B107,'EEE 2101'!B117:V232,21,)</f>
        <v>72</v>
      </c>
      <c r="J107" s="783">
        <v>89</v>
      </c>
      <c r="K107" s="784">
        <f>VLOOKUP(B107,'EMT 2201 Mechanics'!B117:V235,21,)</f>
        <v>67</v>
      </c>
      <c r="L107" s="782">
        <f>VLOOKUP(B107,'EMT 2202 MATERIALS'!B114:V234,21,)</f>
        <v>71</v>
      </c>
      <c r="M107" s="782">
        <f>VLOOKUP(B107,'EMT 2203 CNT 1'!B117:V235,21,)</f>
        <v>78</v>
      </c>
      <c r="N107" s="782">
        <f>VLOOKUP(B107,'EMT 2204 THERMO'!B117:V232,21,)</f>
        <v>73</v>
      </c>
      <c r="O107" s="782">
        <f>VLOOKUP(B107,'EMT 2205 FLUID'!B117:W233,22,)</f>
        <v>65</v>
      </c>
      <c r="P107" s="781">
        <f>VLOOKUP(B107,'SMA 2232 ODE'!B114:S231,18,)</f>
        <v>75</v>
      </c>
      <c r="Q107" s="782"/>
      <c r="R107" s="785">
        <f t="shared" si="4"/>
        <v>12</v>
      </c>
      <c r="S107" s="786">
        <f t="shared" si="5"/>
        <v>872</v>
      </c>
      <c r="T107" s="787">
        <f t="shared" si="6"/>
        <v>72.67</v>
      </c>
      <c r="U107" s="781" t="str">
        <f t="shared" si="7"/>
        <v>PASS</v>
      </c>
      <c r="V107" s="792"/>
      <c r="AA107" s="453" t="s">
        <v>274</v>
      </c>
      <c r="AB107" s="453" t="s">
        <v>275</v>
      </c>
    </row>
    <row r="108" spans="1:28" ht="15" customHeight="1">
      <c r="A108" s="777">
        <v>101</v>
      </c>
      <c r="B108" s="795" t="s">
        <v>250</v>
      </c>
      <c r="C108" s="796" t="s">
        <v>260</v>
      </c>
      <c r="D108" s="808"/>
      <c r="E108" s="781">
        <f>VLOOKUP(B108,'[1]Mecht 1.1'!$B$15:$V$129,21,)</f>
        <v>67</v>
      </c>
      <c r="F108" s="781">
        <f>VLOOKUP(B108,'EMT 2101'!B118:V238,21,)</f>
        <v>69</v>
      </c>
      <c r="G108" s="782">
        <f>VLOOKUP(B108,'EMT 2102.'!$B$15:$S$130,18,)</f>
        <v>76</v>
      </c>
      <c r="H108" s="782">
        <v>62</v>
      </c>
      <c r="I108" s="782">
        <f>VLOOKUP(B108,'EEE 2101'!B118:V233,21,)</f>
        <v>65</v>
      </c>
      <c r="J108" s="783">
        <f>VLOOKUP(B108,IGS!D105:H238,5,)</f>
        <v>88.033333333333346</v>
      </c>
      <c r="K108" s="784">
        <f>VLOOKUP(B108,'EMT 2201 Mechanics'!B118:V236,21,)</f>
        <v>74</v>
      </c>
      <c r="L108" s="782">
        <f>VLOOKUP(B108,'EMT 2202 MATERIALS'!B115:V235,21,)</f>
        <v>59</v>
      </c>
      <c r="M108" s="782">
        <f>VLOOKUP(B108,'EMT 2203 CNT 1'!B118:V236,21,)</f>
        <v>49</v>
      </c>
      <c r="N108" s="782">
        <f>VLOOKUP(B108,'EMT 2204 THERMO'!B118:V233,21,)</f>
        <v>72</v>
      </c>
      <c r="O108" s="782">
        <f>VLOOKUP(B108,'EMT 2205 FLUID'!B118:W234,22,)</f>
        <v>72</v>
      </c>
      <c r="P108" s="781">
        <f>VLOOKUP(B108,'SMA 2232 ODE'!B115:S232,18,)</f>
        <v>60</v>
      </c>
      <c r="Q108" s="782"/>
      <c r="R108" s="785">
        <f t="shared" si="4"/>
        <v>12</v>
      </c>
      <c r="S108" s="786">
        <f t="shared" si="5"/>
        <v>813.0333333333333</v>
      </c>
      <c r="T108" s="787">
        <f t="shared" si="6"/>
        <v>67.760000000000005</v>
      </c>
      <c r="U108" s="781" t="str">
        <f t="shared" si="7"/>
        <v>PASS</v>
      </c>
      <c r="V108" s="792"/>
      <c r="X108" s="455"/>
      <c r="AA108" s="453" t="s">
        <v>278</v>
      </c>
      <c r="AB108" s="453" t="s">
        <v>279</v>
      </c>
    </row>
    <row r="109" spans="1:28" ht="15" customHeight="1">
      <c r="A109" s="788">
        <v>102</v>
      </c>
      <c r="B109" s="795" t="s">
        <v>251</v>
      </c>
      <c r="C109" s="796" t="s">
        <v>252</v>
      </c>
      <c r="D109" s="808"/>
      <c r="E109" s="781">
        <f>VLOOKUP(B109,'[1]Mecht 1.1'!$B$15:$V$129,21,)</f>
        <v>55</v>
      </c>
      <c r="F109" s="781">
        <f>VLOOKUP(B109,'EMT 2101'!B119:V239,21,)</f>
        <v>76</v>
      </c>
      <c r="G109" s="782">
        <f>VLOOKUP(B109,'EMT 2102.'!$B$15:$S$130,18,)</f>
        <v>76</v>
      </c>
      <c r="H109" s="782">
        <v>72</v>
      </c>
      <c r="I109" s="782">
        <f>VLOOKUP(B109,'EEE 2101'!B119:V234,21,)</f>
        <v>73</v>
      </c>
      <c r="J109" s="783">
        <v>59</v>
      </c>
      <c r="K109" s="784">
        <f>VLOOKUP(B109,'EMT 2201 Mechanics'!B119:V237,21,)</f>
        <v>75</v>
      </c>
      <c r="L109" s="782">
        <f>VLOOKUP(B109,'EMT 2202 MATERIALS'!B116:V236,21,)</f>
        <v>71</v>
      </c>
      <c r="M109" s="782">
        <f>VLOOKUP(B109,'EMT 2203 CNT 1'!B119:V237,21,)</f>
        <v>77</v>
      </c>
      <c r="N109" s="782">
        <f>VLOOKUP(B109,'EMT 2204 THERMO'!B119:V234,21,)</f>
        <v>75</v>
      </c>
      <c r="O109" s="782">
        <f>VLOOKUP(B109,'EMT 2205 FLUID'!B119:W235,22,)</f>
        <v>79</v>
      </c>
      <c r="P109" s="781">
        <f>VLOOKUP(B109,'SMA 2232 ODE'!B116:S233,18,)</f>
        <v>76</v>
      </c>
      <c r="Q109" s="782"/>
      <c r="R109" s="785">
        <f t="shared" si="4"/>
        <v>12</v>
      </c>
      <c r="S109" s="786">
        <f t="shared" si="5"/>
        <v>864</v>
      </c>
      <c r="T109" s="787">
        <f t="shared" si="6"/>
        <v>72</v>
      </c>
      <c r="U109" s="781" t="str">
        <f t="shared" si="7"/>
        <v>PASS</v>
      </c>
      <c r="V109" s="792"/>
      <c r="X109" s="455">
        <v>2</v>
      </c>
      <c r="Y109" s="453" t="s">
        <v>149</v>
      </c>
      <c r="Z109" s="453" t="s">
        <v>150</v>
      </c>
      <c r="AA109" s="453" t="s">
        <v>261</v>
      </c>
      <c r="AB109" s="453" t="s">
        <v>265</v>
      </c>
    </row>
    <row r="110" spans="1:28" ht="15" customHeight="1">
      <c r="A110" s="777">
        <v>103</v>
      </c>
      <c r="B110" s="795" t="s">
        <v>253</v>
      </c>
      <c r="C110" s="796" t="s">
        <v>873</v>
      </c>
      <c r="D110" s="808"/>
      <c r="E110" s="797" t="s">
        <v>806</v>
      </c>
      <c r="F110" s="797" t="s">
        <v>803</v>
      </c>
      <c r="G110" s="798" t="s">
        <v>792</v>
      </c>
      <c r="H110" s="798" t="s">
        <v>798</v>
      </c>
      <c r="I110" s="798" t="s">
        <v>804</v>
      </c>
      <c r="J110" s="783">
        <v>58</v>
      </c>
      <c r="K110" s="813"/>
      <c r="L110" s="814"/>
      <c r="M110" s="814"/>
      <c r="N110" s="814"/>
      <c r="O110" s="814"/>
      <c r="P110" s="781" t="str">
        <f>VLOOKUP(B110,'SMA 2232 ODE'!B117:S234,18,)</f>
        <v/>
      </c>
      <c r="Q110" s="782"/>
      <c r="R110" s="785">
        <f t="shared" si="4"/>
        <v>7</v>
      </c>
      <c r="S110" s="786">
        <f t="shared" si="5"/>
        <v>58</v>
      </c>
      <c r="T110" s="787">
        <f t="shared" si="6"/>
        <v>58</v>
      </c>
      <c r="U110" s="805" t="s">
        <v>33</v>
      </c>
      <c r="V110" s="792" t="s">
        <v>291</v>
      </c>
      <c r="W110" s="453" t="s">
        <v>851</v>
      </c>
      <c r="AA110" s="453" t="s">
        <v>268</v>
      </c>
      <c r="AB110" s="453" t="s">
        <v>269</v>
      </c>
    </row>
    <row r="111" spans="1:28" ht="15" customHeight="1">
      <c r="A111" s="777">
        <v>104</v>
      </c>
      <c r="B111" s="795" t="s">
        <v>255</v>
      </c>
      <c r="C111" s="796" t="s">
        <v>256</v>
      </c>
      <c r="D111" s="808"/>
      <c r="E111" s="781">
        <v>55</v>
      </c>
      <c r="F111" s="781">
        <f>VLOOKUP(B111,'EMT 2101'!B121:V241,21,)</f>
        <v>70</v>
      </c>
      <c r="G111" s="782">
        <f>VLOOKUP(B111,'EMT 2102.'!$B$15:$S$130,18,)</f>
        <v>56</v>
      </c>
      <c r="H111" s="782">
        <v>57</v>
      </c>
      <c r="I111" s="782">
        <f>VLOOKUP(B111,'EEE 2101'!B121:V236,21,)</f>
        <v>45</v>
      </c>
      <c r="J111" s="783">
        <v>76</v>
      </c>
      <c r="K111" s="784">
        <f>VLOOKUP(B111,'EMT 2201 Mechanics'!B121:V239,21,)</f>
        <v>66</v>
      </c>
      <c r="L111" s="782">
        <f>VLOOKUP(B111,'EMT 2202 MATERIALS'!B118:V238,21,)</f>
        <v>71</v>
      </c>
      <c r="M111" s="782">
        <f>VLOOKUP(B111,'EMT 2203 CNT 1'!B121:V239,21,)</f>
        <v>55</v>
      </c>
      <c r="N111" s="782">
        <f>VLOOKUP(B111,'EMT 2204 THERMO'!B121:V236,21,)</f>
        <v>57</v>
      </c>
      <c r="O111" s="782">
        <f>VLOOKUP(B111,'EMT 2205 FLUID'!B121:W237,22,)</f>
        <v>55</v>
      </c>
      <c r="P111" s="781">
        <f>VLOOKUP(B111,'SMA 2232 ODE'!B118:S235,18,)</f>
        <v>50</v>
      </c>
      <c r="Q111" s="782"/>
      <c r="R111" s="785">
        <f t="shared" si="4"/>
        <v>12</v>
      </c>
      <c r="S111" s="786">
        <f t="shared" si="5"/>
        <v>713</v>
      </c>
      <c r="T111" s="787">
        <f t="shared" si="6"/>
        <v>59.419999999999995</v>
      </c>
      <c r="U111" s="781" t="str">
        <f t="shared" si="7"/>
        <v>PASS</v>
      </c>
      <c r="V111" s="792"/>
      <c r="X111" s="455"/>
      <c r="AA111" s="453" t="s">
        <v>287</v>
      </c>
      <c r="AB111" s="453" t="s">
        <v>263</v>
      </c>
    </row>
    <row r="112" spans="1:28" ht="15" customHeight="1">
      <c r="A112" s="788">
        <v>105</v>
      </c>
      <c r="B112" s="795" t="s">
        <v>257</v>
      </c>
      <c r="C112" s="796" t="s">
        <v>258</v>
      </c>
      <c r="D112" s="808"/>
      <c r="E112" s="781">
        <f>VLOOKUP(B112,'[1]Mecht 1.1'!$B$15:$V$129,21,)</f>
        <v>57</v>
      </c>
      <c r="F112" s="797" t="s">
        <v>801</v>
      </c>
      <c r="G112" s="798" t="s">
        <v>805</v>
      </c>
      <c r="H112" s="782">
        <v>71</v>
      </c>
      <c r="I112" s="782">
        <f>VLOOKUP(B112,'EEE 2101'!B122:V237,21,)</f>
        <v>62</v>
      </c>
      <c r="J112" s="783">
        <f>VLOOKUP(B112,IGS!D109:H242,5,)</f>
        <v>83.850000000000009</v>
      </c>
      <c r="K112" s="784">
        <f>VLOOKUP(B112,'EMT 2201 Mechanics'!B122:V240,21,)</f>
        <v>66</v>
      </c>
      <c r="L112" s="782">
        <f>VLOOKUP(B112,'EMT 2202 MATERIALS'!B119:V239,21,)</f>
        <v>67</v>
      </c>
      <c r="M112" s="782">
        <f>VLOOKUP(B112,'EMT 2203 CNT 1'!B122:V240,21,)</f>
        <v>79</v>
      </c>
      <c r="N112" s="782">
        <f>VLOOKUP(B112,'EMT 2204 THERMO'!B122:V237,21,)</f>
        <v>75</v>
      </c>
      <c r="O112" s="782">
        <f>VLOOKUP(B112,'EMT 2205 FLUID'!B122:W238,22,)</f>
        <v>75</v>
      </c>
      <c r="P112" s="781">
        <f>VLOOKUP(B112,'SMA 2232 ODE'!B119:S236,18,)</f>
        <v>70</v>
      </c>
      <c r="Q112" s="782"/>
      <c r="R112" s="785">
        <f t="shared" si="4"/>
        <v>12</v>
      </c>
      <c r="S112" s="786">
        <f t="shared" si="5"/>
        <v>705.85</v>
      </c>
      <c r="T112" s="787">
        <f t="shared" si="6"/>
        <v>70.59</v>
      </c>
      <c r="U112" s="797" t="s">
        <v>936</v>
      </c>
      <c r="V112" s="792" t="s">
        <v>807</v>
      </c>
      <c r="W112" s="453" t="s">
        <v>851</v>
      </c>
      <c r="X112" s="455"/>
      <c r="AA112" s="453" t="s">
        <v>274</v>
      </c>
      <c r="AB112" s="453" t="s">
        <v>275</v>
      </c>
    </row>
    <row r="113" spans="1:28" ht="15" customHeight="1">
      <c r="A113" s="777">
        <v>106</v>
      </c>
      <c r="B113" s="795" t="s">
        <v>323</v>
      </c>
      <c r="C113" s="796" t="s">
        <v>397</v>
      </c>
      <c r="D113" s="808"/>
      <c r="E113" s="781" t="s">
        <v>827</v>
      </c>
      <c r="F113" s="781">
        <v>63</v>
      </c>
      <c r="G113" s="782">
        <v>15</v>
      </c>
      <c r="H113" s="782">
        <v>72</v>
      </c>
      <c r="I113" s="782">
        <f>VLOOKUP(B113,'EEE 2101'!B123:V238,21,)</f>
        <v>47</v>
      </c>
      <c r="J113" s="783">
        <v>76</v>
      </c>
      <c r="K113" s="784">
        <f>VLOOKUP(B113,'EMT 2201 Mechanics'!B123:V241,21,)</f>
        <v>45</v>
      </c>
      <c r="L113" s="782">
        <f>VLOOKUP(B113,'EMT 2202 MATERIALS'!B120:V240,21,)</f>
        <v>58</v>
      </c>
      <c r="M113" s="782">
        <f>VLOOKUP(B113,'EMT 2203 CNT 1'!B123:V241,21,)</f>
        <v>50</v>
      </c>
      <c r="N113" s="782">
        <f>VLOOKUP(B113,'EMT 2204 THERMO'!B123:V238,21,)</f>
        <v>52</v>
      </c>
      <c r="O113" s="782">
        <f>VLOOKUP(B113,'EMT 2205 FLUID'!B123:W239,22,)</f>
        <v>45</v>
      </c>
      <c r="P113" s="781">
        <f>VLOOKUP(B113,'SMA 2232 ODE'!B120:S237,18,)</f>
        <v>54</v>
      </c>
      <c r="Q113" s="782"/>
      <c r="R113" s="785">
        <f t="shared" si="4"/>
        <v>12</v>
      </c>
      <c r="S113" s="786">
        <f t="shared" si="5"/>
        <v>577</v>
      </c>
      <c r="T113" s="787">
        <f t="shared" si="6"/>
        <v>52.46</v>
      </c>
      <c r="U113" s="926" t="str">
        <f t="shared" si="7"/>
        <v>SUPP, 1 Unit</v>
      </c>
      <c r="V113" s="792"/>
      <c r="AA113" s="453" t="s">
        <v>278</v>
      </c>
      <c r="AB113" s="453" t="s">
        <v>279</v>
      </c>
    </row>
    <row r="114" spans="1:28" ht="15" customHeight="1">
      <c r="A114" s="815"/>
      <c r="B114" s="816"/>
      <c r="C114" s="817"/>
      <c r="D114" s="818"/>
      <c r="E114" s="819"/>
      <c r="F114" s="819"/>
      <c r="G114" s="820"/>
      <c r="H114" s="820"/>
      <c r="I114" s="820"/>
      <c r="J114" s="821"/>
      <c r="K114" s="822"/>
      <c r="L114" s="820"/>
      <c r="M114" s="820"/>
      <c r="N114" s="820"/>
      <c r="O114" s="820"/>
      <c r="P114" s="819"/>
      <c r="Q114" s="820"/>
      <c r="R114" s="823"/>
      <c r="S114" s="824"/>
      <c r="T114" s="825"/>
      <c r="U114" s="819"/>
      <c r="V114" s="826"/>
    </row>
    <row r="115" spans="1:28" ht="15" customHeight="1">
      <c r="A115" s="815"/>
      <c r="B115" s="816"/>
      <c r="C115" s="817"/>
      <c r="D115" s="818"/>
      <c r="E115" s="819"/>
      <c r="F115" s="819"/>
      <c r="G115" s="820"/>
      <c r="H115" s="820"/>
      <c r="I115" s="820"/>
      <c r="J115" s="821"/>
      <c r="K115" s="822"/>
      <c r="L115" s="820"/>
      <c r="M115" s="820"/>
      <c r="N115" s="820"/>
      <c r="O115" s="820"/>
      <c r="P115" s="819"/>
      <c r="Q115" s="820"/>
      <c r="R115" s="823"/>
      <c r="S115" s="824"/>
      <c r="T115" s="825"/>
      <c r="U115" s="819"/>
      <c r="V115" s="826"/>
    </row>
    <row r="116" spans="1:28" ht="15" customHeight="1">
      <c r="A116" s="827"/>
      <c r="B116" s="816"/>
      <c r="C116" s="817"/>
      <c r="D116" s="818"/>
      <c r="E116" s="828"/>
      <c r="F116" s="828"/>
      <c r="G116" s="823"/>
      <c r="H116" s="823"/>
      <c r="I116" s="820"/>
      <c r="J116" s="821"/>
      <c r="K116" s="822"/>
      <c r="L116" s="820"/>
      <c r="M116" s="820"/>
      <c r="N116" s="829"/>
      <c r="O116" s="820"/>
      <c r="P116" s="819"/>
      <c r="Q116" s="820"/>
      <c r="R116" s="823"/>
      <c r="S116" s="824"/>
      <c r="T116" s="825"/>
      <c r="U116" s="819"/>
      <c r="V116" s="826"/>
      <c r="X116" s="455">
        <v>3</v>
      </c>
      <c r="Y116" s="453" t="s">
        <v>171</v>
      </c>
      <c r="Z116" s="453" t="s">
        <v>172</v>
      </c>
      <c r="AA116" s="8" t="s">
        <v>261</v>
      </c>
      <c r="AB116" s="8" t="s">
        <v>265</v>
      </c>
    </row>
    <row r="117" spans="1:28">
      <c r="B117" s="831"/>
      <c r="C117" s="831"/>
      <c r="D117" s="832"/>
      <c r="E117" s="833"/>
      <c r="F117" s="833"/>
      <c r="G117" s="834"/>
      <c r="H117" s="835"/>
      <c r="I117" s="833"/>
      <c r="J117" s="836"/>
      <c r="K117" s="833"/>
      <c r="L117" s="833"/>
      <c r="M117" s="833"/>
      <c r="N117" s="833"/>
      <c r="O117" s="833"/>
      <c r="P117" s="837"/>
      <c r="Q117" s="838"/>
      <c r="R117" s="839"/>
      <c r="S117" s="839"/>
      <c r="T117" s="840"/>
      <c r="U117" s="833"/>
      <c r="X117" s="455"/>
      <c r="AA117" s="8" t="s">
        <v>268</v>
      </c>
      <c r="AB117" s="8" t="s">
        <v>269</v>
      </c>
    </row>
    <row r="118" spans="1:28">
      <c r="C118" s="841" t="s">
        <v>3</v>
      </c>
      <c r="D118" s="818"/>
      <c r="E118" s="842">
        <f t="shared" ref="E118:P118" si="8">AVERAGE(E8:E116)</f>
        <v>57.5</v>
      </c>
      <c r="F118" s="842">
        <f t="shared" si="8"/>
        <v>62.05</v>
      </c>
      <c r="G118" s="842">
        <f t="shared" si="8"/>
        <v>59.632653061224488</v>
      </c>
      <c r="H118" s="842">
        <f t="shared" si="8"/>
        <v>61.069306930693067</v>
      </c>
      <c r="I118" s="842">
        <f t="shared" si="8"/>
        <v>55.386138613861384</v>
      </c>
      <c r="J118" s="843">
        <f t="shared" si="8"/>
        <v>77.420628930817628</v>
      </c>
      <c r="K118" s="842">
        <f t="shared" si="8"/>
        <v>59.118811881188115</v>
      </c>
      <c r="L118" s="842">
        <f t="shared" si="8"/>
        <v>64.445544554455452</v>
      </c>
      <c r="M118" s="842">
        <f t="shared" si="8"/>
        <v>60.676767676767675</v>
      </c>
      <c r="N118" s="842">
        <f t="shared" si="8"/>
        <v>63.455445544554458</v>
      </c>
      <c r="O118" s="842">
        <f t="shared" si="8"/>
        <v>60.84</v>
      </c>
      <c r="P118" s="842">
        <f t="shared" si="8"/>
        <v>55.63</v>
      </c>
      <c r="Q118" s="842"/>
      <c r="R118" s="844"/>
      <c r="S118" s="844"/>
      <c r="T118" s="845"/>
      <c r="AA118" s="8" t="s">
        <v>287</v>
      </c>
      <c r="AB118" s="8" t="s">
        <v>263</v>
      </c>
    </row>
    <row r="119" spans="1:28">
      <c r="C119" s="841" t="s">
        <v>5</v>
      </c>
      <c r="D119" s="818"/>
      <c r="E119" s="842">
        <f t="shared" ref="E119:P119" si="9">STDEV(E8:E116)</f>
        <v>7.2005892014810042</v>
      </c>
      <c r="F119" s="842">
        <f t="shared" si="9"/>
        <v>8.5450381372862676</v>
      </c>
      <c r="G119" s="842">
        <f t="shared" si="9"/>
        <v>12.022648519556094</v>
      </c>
      <c r="H119" s="842">
        <f t="shared" si="9"/>
        <v>11.851799378780061</v>
      </c>
      <c r="I119" s="842">
        <f t="shared" si="9"/>
        <v>10.090560239183658</v>
      </c>
      <c r="J119" s="843">
        <f t="shared" si="9"/>
        <v>12.046394925943162</v>
      </c>
      <c r="K119" s="842">
        <f t="shared" si="9"/>
        <v>10.884196919123491</v>
      </c>
      <c r="L119" s="842">
        <f t="shared" si="9"/>
        <v>7.9100888080030636</v>
      </c>
      <c r="M119" s="842">
        <f t="shared" si="9"/>
        <v>12.457952367888453</v>
      </c>
      <c r="N119" s="842">
        <f t="shared" si="9"/>
        <v>9.6088758473353515</v>
      </c>
      <c r="O119" s="842">
        <f t="shared" si="9"/>
        <v>9.530090569487065</v>
      </c>
      <c r="P119" s="842">
        <f t="shared" si="9"/>
        <v>13.670476187460302</v>
      </c>
      <c r="Q119" s="842"/>
      <c r="R119" s="846"/>
      <c r="S119" s="846"/>
      <c r="T119" s="845"/>
      <c r="X119" s="455"/>
      <c r="AA119" s="8" t="s">
        <v>274</v>
      </c>
      <c r="AB119" s="8" t="s">
        <v>275</v>
      </c>
    </row>
    <row r="120" spans="1:28">
      <c r="C120" s="841" t="s">
        <v>6</v>
      </c>
      <c r="D120" s="818"/>
      <c r="E120" s="824">
        <f t="shared" ref="E120:Q120" si="10">MAX(E8:E116)</f>
        <v>80</v>
      </c>
      <c r="F120" s="824">
        <f t="shared" si="10"/>
        <v>79</v>
      </c>
      <c r="G120" s="824">
        <f t="shared" si="10"/>
        <v>83</v>
      </c>
      <c r="H120" s="824">
        <f t="shared" si="10"/>
        <v>86</v>
      </c>
      <c r="I120" s="824">
        <f t="shared" si="10"/>
        <v>75</v>
      </c>
      <c r="J120" s="847">
        <f t="shared" si="10"/>
        <v>89</v>
      </c>
      <c r="K120" s="824">
        <f t="shared" si="10"/>
        <v>83</v>
      </c>
      <c r="L120" s="824">
        <f t="shared" si="10"/>
        <v>80</v>
      </c>
      <c r="M120" s="824">
        <f t="shared" si="10"/>
        <v>86</v>
      </c>
      <c r="N120" s="824">
        <f t="shared" si="10"/>
        <v>83</v>
      </c>
      <c r="O120" s="824">
        <f t="shared" si="10"/>
        <v>79</v>
      </c>
      <c r="P120" s="824">
        <f t="shared" si="10"/>
        <v>81</v>
      </c>
      <c r="Q120" s="824">
        <f t="shared" si="10"/>
        <v>0</v>
      </c>
      <c r="R120" s="408"/>
      <c r="S120" s="408"/>
      <c r="T120" s="845"/>
      <c r="X120" s="455"/>
      <c r="AA120" s="8" t="s">
        <v>278</v>
      </c>
      <c r="AB120" s="8" t="s">
        <v>279</v>
      </c>
    </row>
    <row r="121" spans="1:28">
      <c r="C121" s="841" t="s">
        <v>7</v>
      </c>
      <c r="D121" s="818"/>
      <c r="E121" s="824">
        <f t="shared" ref="E121:Q121" si="11">MIN(E8:E116)</f>
        <v>41</v>
      </c>
      <c r="F121" s="824">
        <f t="shared" si="11"/>
        <v>41</v>
      </c>
      <c r="G121" s="824">
        <f t="shared" si="11"/>
        <v>15</v>
      </c>
      <c r="H121" s="824">
        <f t="shared" si="11"/>
        <v>36</v>
      </c>
      <c r="I121" s="824">
        <f t="shared" si="11"/>
        <v>27</v>
      </c>
      <c r="J121" s="847">
        <f t="shared" si="11"/>
        <v>40</v>
      </c>
      <c r="K121" s="824">
        <f t="shared" si="11"/>
        <v>28</v>
      </c>
      <c r="L121" s="824">
        <f t="shared" si="11"/>
        <v>44</v>
      </c>
      <c r="M121" s="824">
        <f t="shared" si="11"/>
        <v>32</v>
      </c>
      <c r="N121" s="824">
        <f t="shared" si="11"/>
        <v>40</v>
      </c>
      <c r="O121" s="824">
        <f t="shared" si="11"/>
        <v>40</v>
      </c>
      <c r="P121" s="824">
        <f t="shared" si="11"/>
        <v>12</v>
      </c>
      <c r="Q121" s="824">
        <f t="shared" si="11"/>
        <v>0</v>
      </c>
      <c r="R121" s="408"/>
      <c r="S121" s="408"/>
      <c r="T121" s="845"/>
      <c r="X121" s="454">
        <v>4</v>
      </c>
      <c r="Y121" s="453" t="s">
        <v>218</v>
      </c>
      <c r="Z121" s="453" t="s">
        <v>219</v>
      </c>
      <c r="AA121" s="8" t="s">
        <v>261</v>
      </c>
      <c r="AB121" s="8" t="s">
        <v>265</v>
      </c>
    </row>
    <row r="122" spans="1:28">
      <c r="C122" s="841" t="s">
        <v>8</v>
      </c>
      <c r="D122" s="818"/>
      <c r="E122" s="823">
        <f t="shared" ref="E122:Q122" si="12">COUNTA(E8:E116)</f>
        <v>106</v>
      </c>
      <c r="F122" s="823">
        <f t="shared" si="12"/>
        <v>106</v>
      </c>
      <c r="G122" s="823">
        <f t="shared" si="12"/>
        <v>106</v>
      </c>
      <c r="H122" s="823">
        <f t="shared" si="12"/>
        <v>106</v>
      </c>
      <c r="I122" s="823">
        <f t="shared" si="12"/>
        <v>106</v>
      </c>
      <c r="J122" s="848">
        <f t="shared" si="12"/>
        <v>106</v>
      </c>
      <c r="K122" s="823">
        <f t="shared" si="12"/>
        <v>101</v>
      </c>
      <c r="L122" s="823">
        <f t="shared" si="12"/>
        <v>101</v>
      </c>
      <c r="M122" s="823">
        <f t="shared" si="12"/>
        <v>101</v>
      </c>
      <c r="N122" s="823">
        <f t="shared" si="12"/>
        <v>101</v>
      </c>
      <c r="O122" s="823">
        <f t="shared" si="12"/>
        <v>101</v>
      </c>
      <c r="P122" s="823">
        <f t="shared" si="12"/>
        <v>103</v>
      </c>
      <c r="Q122" s="823">
        <f t="shared" si="12"/>
        <v>0</v>
      </c>
      <c r="X122" s="455"/>
      <c r="AA122" s="8" t="s">
        <v>268</v>
      </c>
      <c r="AB122" s="8" t="s">
        <v>269</v>
      </c>
    </row>
    <row r="123" spans="1:28">
      <c r="C123" s="841" t="s">
        <v>9</v>
      </c>
      <c r="D123" s="818"/>
      <c r="E123" s="823">
        <f t="shared" ref="E123:Q123" si="13">SUM(COUNTIF(E8:E116,"&gt;=40"))</f>
        <v>100</v>
      </c>
      <c r="F123" s="823">
        <f t="shared" si="13"/>
        <v>100</v>
      </c>
      <c r="G123" s="823">
        <f t="shared" si="13"/>
        <v>95</v>
      </c>
      <c r="H123" s="823">
        <f t="shared" si="13"/>
        <v>100</v>
      </c>
      <c r="I123" s="823">
        <f t="shared" si="13"/>
        <v>98</v>
      </c>
      <c r="J123" s="848">
        <f t="shared" si="13"/>
        <v>106</v>
      </c>
      <c r="K123" s="823">
        <f t="shared" si="13"/>
        <v>99</v>
      </c>
      <c r="L123" s="823">
        <f t="shared" si="13"/>
        <v>101</v>
      </c>
      <c r="M123" s="823">
        <f t="shared" si="13"/>
        <v>98</v>
      </c>
      <c r="N123" s="823">
        <f t="shared" si="13"/>
        <v>101</v>
      </c>
      <c r="O123" s="823">
        <f t="shared" si="13"/>
        <v>100</v>
      </c>
      <c r="P123" s="823">
        <f t="shared" si="13"/>
        <v>92</v>
      </c>
      <c r="Q123" s="823">
        <f t="shared" si="13"/>
        <v>0</v>
      </c>
      <c r="X123" s="455"/>
      <c r="AA123" s="8" t="s">
        <v>287</v>
      </c>
      <c r="AB123" s="8" t="s">
        <v>263</v>
      </c>
    </row>
    <row r="124" spans="1:28">
      <c r="C124" s="841" t="s">
        <v>10</v>
      </c>
      <c r="D124" s="818"/>
      <c r="E124" s="823">
        <f t="shared" ref="E124:Q124" si="14">SUM(COUNTIF(E8:E116,"&lt;40"))</f>
        <v>0</v>
      </c>
      <c r="F124" s="823">
        <f t="shared" si="14"/>
        <v>0</v>
      </c>
      <c r="G124" s="823">
        <f t="shared" si="14"/>
        <v>3</v>
      </c>
      <c r="H124" s="823">
        <f t="shared" si="14"/>
        <v>1</v>
      </c>
      <c r="I124" s="823">
        <f t="shared" si="14"/>
        <v>3</v>
      </c>
      <c r="J124" s="848">
        <f t="shared" si="14"/>
        <v>0</v>
      </c>
      <c r="K124" s="823">
        <f t="shared" si="14"/>
        <v>2</v>
      </c>
      <c r="L124" s="823">
        <f t="shared" si="14"/>
        <v>0</v>
      </c>
      <c r="M124" s="823">
        <f t="shared" si="14"/>
        <v>1</v>
      </c>
      <c r="N124" s="823">
        <f t="shared" si="14"/>
        <v>0</v>
      </c>
      <c r="O124" s="823">
        <f t="shared" si="14"/>
        <v>0</v>
      </c>
      <c r="P124" s="823">
        <f t="shared" si="14"/>
        <v>8</v>
      </c>
      <c r="Q124" s="823">
        <f t="shared" si="14"/>
        <v>0</v>
      </c>
      <c r="AA124" s="8" t="s">
        <v>274</v>
      </c>
      <c r="AB124" s="8" t="s">
        <v>275</v>
      </c>
    </row>
    <row r="125" spans="1:28">
      <c r="C125" s="841" t="s">
        <v>11</v>
      </c>
      <c r="D125" s="818"/>
      <c r="E125" s="823">
        <f t="shared" ref="E125:Q125" si="15">COUNTIF(E8:E116,"")</f>
        <v>3</v>
      </c>
      <c r="F125" s="823">
        <f t="shared" si="15"/>
        <v>3</v>
      </c>
      <c r="G125" s="823">
        <f t="shared" si="15"/>
        <v>3</v>
      </c>
      <c r="H125" s="823">
        <f t="shared" si="15"/>
        <v>3</v>
      </c>
      <c r="I125" s="823">
        <f t="shared" si="15"/>
        <v>3</v>
      </c>
      <c r="J125" s="848">
        <f t="shared" si="15"/>
        <v>3</v>
      </c>
      <c r="K125" s="823">
        <f t="shared" si="15"/>
        <v>8</v>
      </c>
      <c r="L125" s="823">
        <f t="shared" si="15"/>
        <v>8</v>
      </c>
      <c r="M125" s="823">
        <f t="shared" si="15"/>
        <v>8</v>
      </c>
      <c r="N125" s="823">
        <f t="shared" si="15"/>
        <v>8</v>
      </c>
      <c r="O125" s="823">
        <f t="shared" si="15"/>
        <v>8</v>
      </c>
      <c r="P125" s="823">
        <f t="shared" si="15"/>
        <v>8</v>
      </c>
      <c r="Q125" s="823">
        <f t="shared" si="15"/>
        <v>109</v>
      </c>
      <c r="X125" s="455"/>
      <c r="AA125" s="8" t="s">
        <v>278</v>
      </c>
      <c r="AB125" s="8" t="s">
        <v>279</v>
      </c>
    </row>
    <row r="126" spans="1:28">
      <c r="X126" s="455">
        <v>5</v>
      </c>
      <c r="Y126" s="453" t="s">
        <v>253</v>
      </c>
      <c r="Z126" s="453" t="s">
        <v>254</v>
      </c>
      <c r="AA126" s="8" t="s">
        <v>261</v>
      </c>
      <c r="AB126" s="8" t="s">
        <v>265</v>
      </c>
    </row>
    <row r="127" spans="1:28">
      <c r="C127" s="851" t="s">
        <v>26</v>
      </c>
      <c r="D127" s="852"/>
      <c r="AA127" s="8" t="s">
        <v>268</v>
      </c>
      <c r="AB127" s="8" t="s">
        <v>269</v>
      </c>
    </row>
    <row r="128" spans="1:28">
      <c r="C128" s="853" t="s">
        <v>4</v>
      </c>
      <c r="D128" s="824">
        <f>COUNTIF(U$8:U$116,C128)</f>
        <v>82</v>
      </c>
      <c r="X128" s="455"/>
      <c r="AA128" s="8" t="s">
        <v>287</v>
      </c>
      <c r="AB128" s="8" t="s">
        <v>263</v>
      </c>
    </row>
    <row r="129" spans="1:28">
      <c r="C129" s="853" t="s">
        <v>41</v>
      </c>
      <c r="D129" s="824">
        <f>COUNTIF(U8:U116,"*FAIL*")</f>
        <v>1</v>
      </c>
      <c r="X129" s="455"/>
      <c r="AA129" s="8" t="s">
        <v>274</v>
      </c>
      <c r="AB129" s="8" t="s">
        <v>275</v>
      </c>
    </row>
    <row r="130" spans="1:28">
      <c r="C130" s="853" t="s">
        <v>42</v>
      </c>
      <c r="D130" s="824">
        <f>COUNTIF(U8:U116,"*INCOMPLETE*")</f>
        <v>0</v>
      </c>
      <c r="AA130" s="8" t="s">
        <v>278</v>
      </c>
      <c r="AB130" s="8" t="s">
        <v>279</v>
      </c>
    </row>
    <row r="131" spans="1:28">
      <c r="C131" s="853" t="s">
        <v>34</v>
      </c>
      <c r="D131" s="824">
        <f>COUNTIF(U8:U116,"*SUPP*")</f>
        <v>12</v>
      </c>
      <c r="X131" s="455">
        <v>6</v>
      </c>
      <c r="Y131" s="453" t="s">
        <v>257</v>
      </c>
      <c r="Z131" s="453" t="s">
        <v>258</v>
      </c>
      <c r="AA131" s="8" t="s">
        <v>261</v>
      </c>
      <c r="AB131" s="8" t="s">
        <v>265</v>
      </c>
    </row>
    <row r="132" spans="1:28">
      <c r="C132" s="853" t="s">
        <v>32</v>
      </c>
      <c r="D132" s="824">
        <f>COUNTIF(U8:U116,"*SPECIALS*")</f>
        <v>6</v>
      </c>
      <c r="X132" s="455"/>
      <c r="AA132" s="8" t="s">
        <v>268</v>
      </c>
      <c r="AB132" s="8" t="s">
        <v>269</v>
      </c>
    </row>
    <row r="133" spans="1:28">
      <c r="C133" s="853" t="s">
        <v>33</v>
      </c>
      <c r="D133" s="824">
        <f>COUNTIF(U8:U116,"*ACADEMIC LEAVE*")</f>
        <v>5</v>
      </c>
    </row>
    <row r="134" spans="1:28">
      <c r="C134" s="853" t="s">
        <v>40</v>
      </c>
      <c r="D134" s="824">
        <f>COUNTIF(U8:U116,"*DEREGISTER*")</f>
        <v>0</v>
      </c>
      <c r="W134" s="453" t="s">
        <v>33</v>
      </c>
      <c r="X134" s="457" t="s">
        <v>812</v>
      </c>
      <c r="Y134" s="456" t="s">
        <v>813</v>
      </c>
      <c r="Z134" s="456" t="s">
        <v>302</v>
      </c>
      <c r="AA134" s="854" t="s">
        <v>814</v>
      </c>
      <c r="AB134" s="854" t="s">
        <v>811</v>
      </c>
    </row>
    <row r="135" spans="1:28">
      <c r="C135" s="853" t="s">
        <v>43</v>
      </c>
      <c r="D135" s="824">
        <f>COUNTIF(U8:U116,"*WITHHOLD*")</f>
        <v>0</v>
      </c>
      <c r="X135" s="455">
        <v>1</v>
      </c>
      <c r="Y135" s="453" t="s">
        <v>113</v>
      </c>
      <c r="Z135" s="453" t="s">
        <v>114</v>
      </c>
    </row>
    <row r="136" spans="1:28">
      <c r="C136" s="853" t="s">
        <v>38</v>
      </c>
      <c r="D136" s="824">
        <f>COUNTIF(U8:U116,"*STAY OUT*")</f>
        <v>0</v>
      </c>
      <c r="X136" s="454">
        <v>2</v>
      </c>
      <c r="Y136" s="453" t="s">
        <v>135</v>
      </c>
      <c r="Z136" s="453" t="s">
        <v>136</v>
      </c>
    </row>
    <row r="137" spans="1:28">
      <c r="C137" s="853" t="s">
        <v>39</v>
      </c>
      <c r="D137" s="824">
        <f>COUNTIF(U8:U116,"*REPEAT*")</f>
        <v>0</v>
      </c>
      <c r="X137" s="455">
        <v>3</v>
      </c>
      <c r="Y137" s="453" t="s">
        <v>147</v>
      </c>
      <c r="Z137" s="453" t="s">
        <v>148</v>
      </c>
    </row>
    <row r="138" spans="1:28">
      <c r="C138" s="855" t="s">
        <v>12</v>
      </c>
      <c r="D138" s="856">
        <f>SUM(D128:D135)</f>
        <v>106</v>
      </c>
      <c r="X138" s="455"/>
    </row>
    <row r="139" spans="1:28">
      <c r="A139" s="857"/>
      <c r="B139" s="858"/>
      <c r="D139" s="833"/>
      <c r="E139" s="857"/>
      <c r="F139" s="857"/>
      <c r="P139" s="859"/>
    </row>
    <row r="140" spans="1:28">
      <c r="A140" s="857">
        <v>1</v>
      </c>
      <c r="B140" s="347" t="s">
        <v>261</v>
      </c>
      <c r="C140" s="8" t="s">
        <v>265</v>
      </c>
      <c r="D140" s="833" t="s">
        <v>13</v>
      </c>
      <c r="E140" s="857" t="s">
        <v>266</v>
      </c>
      <c r="F140" s="938" t="s">
        <v>267</v>
      </c>
      <c r="G140" s="938"/>
      <c r="H140" s="938"/>
      <c r="I140" s="938"/>
      <c r="J140" s="938"/>
      <c r="K140" s="860"/>
      <c r="P140" s="859" t="s">
        <v>14</v>
      </c>
      <c r="Q140" s="347"/>
      <c r="R140" s="347"/>
      <c r="S140" s="347"/>
      <c r="T140" s="347"/>
      <c r="U140" s="347"/>
      <c r="X140" s="455"/>
    </row>
    <row r="141" spans="1:28">
      <c r="A141" s="857">
        <v>2</v>
      </c>
      <c r="B141" s="858" t="s">
        <v>268</v>
      </c>
      <c r="C141" s="8" t="s">
        <v>269</v>
      </c>
      <c r="D141" s="833" t="s">
        <v>15</v>
      </c>
      <c r="E141" s="857" t="s">
        <v>270</v>
      </c>
      <c r="F141" s="937" t="s">
        <v>271</v>
      </c>
      <c r="G141" s="937"/>
      <c r="H141" s="937"/>
      <c r="I141" s="937"/>
      <c r="J141" s="937"/>
      <c r="K141" s="860"/>
      <c r="P141" s="861" t="s">
        <v>16</v>
      </c>
      <c r="Q141" s="347"/>
      <c r="R141" s="347"/>
      <c r="S141" s="347" t="s">
        <v>17</v>
      </c>
      <c r="T141" s="347"/>
      <c r="U141" s="347"/>
      <c r="X141" s="455" t="s">
        <v>815</v>
      </c>
      <c r="Y141" s="453" t="s">
        <v>814</v>
      </c>
      <c r="Z141" s="453" t="s">
        <v>811</v>
      </c>
    </row>
    <row r="142" spans="1:28">
      <c r="A142" s="857">
        <v>3</v>
      </c>
      <c r="B142" s="858" t="s">
        <v>287</v>
      </c>
      <c r="C142" s="8" t="s">
        <v>263</v>
      </c>
      <c r="D142" s="833" t="s">
        <v>18</v>
      </c>
      <c r="E142" s="857" t="s">
        <v>272</v>
      </c>
      <c r="F142" s="937" t="s">
        <v>273</v>
      </c>
      <c r="G142" s="937"/>
      <c r="H142" s="937"/>
      <c r="I142" s="937"/>
      <c r="J142" s="937"/>
      <c r="K142" s="860"/>
      <c r="P142" s="861" t="s">
        <v>292</v>
      </c>
      <c r="Q142" s="347"/>
      <c r="R142" s="347"/>
      <c r="S142" s="347"/>
      <c r="T142" s="347"/>
      <c r="U142" s="347"/>
      <c r="X142" s="454">
        <v>1</v>
      </c>
      <c r="Y142" s="347" t="s">
        <v>261</v>
      </c>
      <c r="Z142" s="8" t="s">
        <v>265</v>
      </c>
    </row>
    <row r="143" spans="1:28">
      <c r="A143" s="857">
        <v>4</v>
      </c>
      <c r="B143" s="858" t="s">
        <v>274</v>
      </c>
      <c r="C143" s="8" t="s">
        <v>275</v>
      </c>
      <c r="D143" s="833" t="s">
        <v>19</v>
      </c>
      <c r="E143" s="857" t="s">
        <v>276</v>
      </c>
      <c r="F143" s="937" t="s">
        <v>277</v>
      </c>
      <c r="G143" s="937"/>
      <c r="H143" s="937"/>
      <c r="I143" s="937"/>
      <c r="J143" s="937"/>
      <c r="K143" s="937"/>
      <c r="P143" s="347"/>
      <c r="Q143" s="347"/>
      <c r="R143" s="347"/>
      <c r="S143" s="347"/>
      <c r="T143" s="347"/>
      <c r="U143" s="347"/>
      <c r="X143" s="455">
        <v>2</v>
      </c>
      <c r="Y143" s="858" t="s">
        <v>268</v>
      </c>
      <c r="Z143" s="8" t="s">
        <v>269</v>
      </c>
    </row>
    <row r="144" spans="1:28">
      <c r="A144" s="857">
        <v>5</v>
      </c>
      <c r="B144" s="858" t="s">
        <v>262</v>
      </c>
      <c r="C144" s="8" t="s">
        <v>279</v>
      </c>
      <c r="D144" s="833" t="s">
        <v>21</v>
      </c>
      <c r="E144" s="857" t="s">
        <v>280</v>
      </c>
      <c r="F144" s="937" t="s">
        <v>937</v>
      </c>
      <c r="G144" s="937"/>
      <c r="H144" s="937"/>
      <c r="I144" s="937"/>
      <c r="J144" s="937"/>
      <c r="K144" s="937"/>
      <c r="P144" s="859" t="s">
        <v>20</v>
      </c>
      <c r="Q144" s="347"/>
      <c r="R144" s="347"/>
      <c r="S144" s="347"/>
      <c r="T144" s="347"/>
      <c r="U144" s="347"/>
      <c r="X144" s="455">
        <v>3</v>
      </c>
      <c r="Y144" s="858" t="s">
        <v>287</v>
      </c>
      <c r="Z144" s="8" t="s">
        <v>263</v>
      </c>
    </row>
    <row r="145" spans="1:26">
      <c r="A145" s="857">
        <v>6</v>
      </c>
      <c r="B145" s="858" t="s">
        <v>264</v>
      </c>
      <c r="C145" s="8" t="s">
        <v>282</v>
      </c>
      <c r="D145" s="833"/>
      <c r="P145" s="861" t="s">
        <v>16</v>
      </c>
      <c r="Q145" s="347"/>
      <c r="R145" s="347"/>
      <c r="S145" s="347" t="s">
        <v>17</v>
      </c>
      <c r="T145" s="347"/>
      <c r="U145" s="347"/>
      <c r="X145" s="454">
        <v>4</v>
      </c>
      <c r="Y145" s="858" t="s">
        <v>274</v>
      </c>
      <c r="Z145" s="8" t="s">
        <v>275</v>
      </c>
    </row>
    <row r="146" spans="1:26">
      <c r="A146" s="857">
        <v>7</v>
      </c>
      <c r="B146" s="858" t="s">
        <v>283</v>
      </c>
      <c r="C146" s="8" t="s">
        <v>284</v>
      </c>
      <c r="D146" s="833"/>
      <c r="P146" s="861" t="s">
        <v>29</v>
      </c>
      <c r="Q146" s="347"/>
      <c r="R146" s="347"/>
      <c r="S146" s="347"/>
      <c r="T146" s="347"/>
      <c r="U146" s="347"/>
      <c r="X146" s="455">
        <v>5</v>
      </c>
      <c r="Y146" s="858" t="s">
        <v>278</v>
      </c>
      <c r="Z146" s="8" t="s">
        <v>279</v>
      </c>
    </row>
    <row r="147" spans="1:26">
      <c r="A147" s="857">
        <v>8</v>
      </c>
      <c r="B147" s="858" t="s">
        <v>285</v>
      </c>
      <c r="C147" s="8" t="s">
        <v>286</v>
      </c>
      <c r="D147" s="833"/>
      <c r="P147" s="347"/>
      <c r="Q147" s="347"/>
      <c r="R147" s="347"/>
      <c r="S147" s="347"/>
      <c r="T147" s="347"/>
      <c r="U147" s="347"/>
      <c r="X147" s="455">
        <v>6</v>
      </c>
      <c r="Y147" s="858" t="s">
        <v>264</v>
      </c>
      <c r="Z147" s="8" t="s">
        <v>282</v>
      </c>
    </row>
    <row r="148" spans="1:26">
      <c r="A148" s="857"/>
      <c r="B148" s="858"/>
      <c r="D148" s="8"/>
      <c r="P148" s="859" t="s">
        <v>30</v>
      </c>
      <c r="Q148" s="347"/>
      <c r="R148" s="347"/>
      <c r="S148" s="347"/>
      <c r="T148" s="347"/>
      <c r="U148" s="347"/>
    </row>
    <row r="149" spans="1:26" ht="11.25" customHeight="1">
      <c r="A149" s="857" t="s">
        <v>22</v>
      </c>
      <c r="B149" s="858"/>
      <c r="D149" s="862" t="s">
        <v>37</v>
      </c>
      <c r="E149" s="857" t="s">
        <v>23</v>
      </c>
      <c r="F149" s="857"/>
      <c r="P149" s="861" t="s">
        <v>16</v>
      </c>
      <c r="Q149" s="347"/>
      <c r="R149" s="347"/>
      <c r="S149" s="347" t="s">
        <v>17</v>
      </c>
      <c r="T149" s="347"/>
      <c r="U149" s="347"/>
      <c r="X149" s="455"/>
    </row>
    <row r="150" spans="1:26">
      <c r="D150" s="830"/>
      <c r="P150" s="861" t="s">
        <v>31</v>
      </c>
      <c r="Q150" s="347"/>
      <c r="R150" s="347"/>
      <c r="S150" s="347"/>
      <c r="T150" s="347"/>
      <c r="U150" s="347"/>
      <c r="X150" s="455"/>
    </row>
    <row r="151" spans="1:26" hidden="1">
      <c r="D151" s="863"/>
    </row>
    <row r="152" spans="1:26" hidden="1">
      <c r="D152" s="830"/>
    </row>
    <row r="153" spans="1:26" hidden="1">
      <c r="D153" s="830"/>
    </row>
    <row r="154" spans="1:26" hidden="1">
      <c r="D154" s="830"/>
    </row>
    <row r="155" spans="1:26" hidden="1">
      <c r="D155" s="830"/>
    </row>
    <row r="156" spans="1:26" hidden="1">
      <c r="D156" s="830"/>
    </row>
    <row r="157" spans="1:26" hidden="1">
      <c r="D157" s="830"/>
    </row>
    <row r="158" spans="1:26" hidden="1">
      <c r="D158" s="830"/>
    </row>
    <row r="159" spans="1:26" hidden="1">
      <c r="D159" s="830"/>
    </row>
    <row r="160" spans="1:26" hidden="1">
      <c r="D160" s="830"/>
    </row>
    <row r="161" spans="4:4" hidden="1">
      <c r="D161" s="830"/>
    </row>
    <row r="162" spans="4:4" hidden="1">
      <c r="D162" s="830"/>
    </row>
    <row r="163" spans="4:4" hidden="1">
      <c r="D163" s="830"/>
    </row>
    <row r="164" spans="4:4" hidden="1">
      <c r="D164" s="830"/>
    </row>
    <row r="165" spans="4:4" hidden="1">
      <c r="D165" s="830"/>
    </row>
    <row r="166" spans="4:4" hidden="1">
      <c r="D166" s="830"/>
    </row>
    <row r="167" spans="4:4" hidden="1">
      <c r="D167" s="830"/>
    </row>
    <row r="168" spans="4:4" hidden="1">
      <c r="D168" s="830"/>
    </row>
    <row r="169" spans="4:4" hidden="1">
      <c r="D169" s="830"/>
    </row>
    <row r="170" spans="4:4" hidden="1">
      <c r="D170" s="830"/>
    </row>
    <row r="171" spans="4:4" hidden="1">
      <c r="D171" s="830"/>
    </row>
    <row r="172" spans="4:4" hidden="1">
      <c r="D172" s="830"/>
    </row>
    <row r="173" spans="4:4" hidden="1">
      <c r="D173" s="830"/>
    </row>
    <row r="174" spans="4:4" hidden="1">
      <c r="D174" s="830"/>
    </row>
    <row r="175" spans="4:4" hidden="1">
      <c r="D175" s="830"/>
    </row>
    <row r="176" spans="4:4" hidden="1">
      <c r="D176" s="830"/>
    </row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</sheetData>
  <autoFilter ref="U1:U151"/>
  <mergeCells count="13">
    <mergeCell ref="F141:J141"/>
    <mergeCell ref="F142:J142"/>
    <mergeCell ref="F143:K143"/>
    <mergeCell ref="F144:K144"/>
    <mergeCell ref="F140:J140"/>
    <mergeCell ref="D6:D7"/>
    <mergeCell ref="V6:V7"/>
    <mergeCell ref="A4:U4"/>
    <mergeCell ref="A1:U1"/>
    <mergeCell ref="A2:U2"/>
    <mergeCell ref="A3:U3"/>
    <mergeCell ref="D5:J5"/>
    <mergeCell ref="K5:Q5"/>
  </mergeCells>
  <conditionalFormatting sqref="F116:G117 H116:J116 E116 E8:J115 L8:Q116">
    <cfRule type="cellIs" dxfId="115" priority="117" stopIfTrue="1" operator="lessThan">
      <formula>40</formula>
    </cfRule>
  </conditionalFormatting>
  <conditionalFormatting sqref="K8:K116">
    <cfRule type="cellIs" dxfId="114" priority="70" operator="lessThan">
      <formula>40</formula>
    </cfRule>
  </conditionalFormatting>
  <pageMargins left="0.4" right="0" top="0.20069444444444401" bottom="0.24791666666666701" header="0" footer="0"/>
  <pageSetup paperSize="9" scale="59" orientation="landscape" r:id="rId1"/>
  <headerFooter alignWithMargins="0"/>
  <rowBreaks count="1" manualBreakCount="1">
    <brk id="41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"/>
  <sheetViews>
    <sheetView topLeftCell="A41" zoomScale="115" zoomScaleNormal="115" workbookViewId="0">
      <selection activeCell="G50" sqref="G50"/>
    </sheetView>
  </sheetViews>
  <sheetFormatPr defaultColWidth="0" defaultRowHeight="12.75" zeroHeight="1"/>
  <cols>
    <col min="1" max="1" width="5.28515625" style="20" customWidth="1"/>
    <col min="2" max="2" width="23.28515625" style="3" customWidth="1"/>
    <col min="3" max="3" width="28.42578125" style="3" customWidth="1"/>
    <col min="4" max="4" width="5.85546875" style="18" customWidth="1"/>
    <col min="5" max="5" width="4.7109375" style="292" customWidth="1"/>
    <col min="6" max="6" width="5.85546875" style="292" customWidth="1"/>
    <col min="7" max="7" width="5" style="293" customWidth="1"/>
    <col min="8" max="8" width="5.28515625" style="292" customWidth="1"/>
    <col min="9" max="10" width="4.7109375" style="292" customWidth="1"/>
    <col min="11" max="11" width="5.28515625" style="293" bestFit="1" customWidth="1"/>
    <col min="12" max="12" width="5.28515625" style="292" bestFit="1" customWidth="1"/>
    <col min="13" max="13" width="5.28515625" style="32" customWidth="1"/>
    <col min="14" max="14" width="5.5703125" style="32" customWidth="1"/>
    <col min="15" max="15" width="5.7109375" style="32" customWidth="1"/>
    <col min="16" max="16" width="5.85546875" style="32" customWidth="1"/>
    <col min="17" max="17" width="6" style="32" customWidth="1"/>
    <col min="18" max="18" width="5.28515625" style="3" customWidth="1"/>
    <col min="19" max="19" width="5.5703125" style="3" customWidth="1"/>
    <col min="20" max="20" width="7.7109375" style="3" bestFit="1" customWidth="1"/>
    <col min="21" max="21" width="33.140625" style="294" bestFit="1" customWidth="1"/>
    <col min="22" max="22" width="16" style="32" customWidth="1"/>
    <col min="23" max="23" width="11.42578125" style="3" hidden="1" customWidth="1"/>
    <col min="24" max="16384" width="9.140625" hidden="1"/>
  </cols>
  <sheetData>
    <row r="1" spans="1:23" ht="18">
      <c r="A1" s="955" t="s">
        <v>28</v>
      </c>
      <c r="B1" s="955"/>
      <c r="C1" s="955"/>
      <c r="D1" s="955"/>
      <c r="E1" s="955"/>
      <c r="F1" s="955"/>
      <c r="G1" s="955"/>
      <c r="H1" s="955"/>
      <c r="I1" s="955"/>
      <c r="J1" s="955"/>
      <c r="K1" s="955"/>
      <c r="L1" s="955"/>
      <c r="M1" s="955"/>
      <c r="N1" s="955"/>
      <c r="O1" s="955"/>
      <c r="P1" s="955"/>
      <c r="Q1" s="955"/>
      <c r="R1" s="955"/>
      <c r="S1" s="955"/>
      <c r="T1" s="955"/>
      <c r="U1" s="955"/>
      <c r="V1" s="290"/>
    </row>
    <row r="2" spans="1:23" ht="14.25">
      <c r="A2" s="956" t="s">
        <v>0</v>
      </c>
      <c r="B2" s="956"/>
      <c r="C2" s="956"/>
      <c r="D2" s="956"/>
      <c r="E2" s="956"/>
      <c r="F2" s="956"/>
      <c r="G2" s="956"/>
      <c r="H2" s="956"/>
      <c r="I2" s="956"/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  <c r="U2" s="956"/>
      <c r="V2" s="31"/>
    </row>
    <row r="3" spans="1:23" ht="14.25">
      <c r="A3" s="957" t="s">
        <v>707</v>
      </c>
      <c r="B3" s="957"/>
      <c r="C3" s="957"/>
      <c r="D3" s="957"/>
      <c r="E3" s="957"/>
      <c r="F3" s="957"/>
      <c r="G3" s="957"/>
      <c r="H3" s="957"/>
      <c r="I3" s="957"/>
      <c r="J3" s="957"/>
      <c r="K3" s="957"/>
      <c r="L3" s="957"/>
      <c r="M3" s="957"/>
      <c r="N3" s="957"/>
      <c r="O3" s="957"/>
      <c r="P3" s="957"/>
      <c r="Q3" s="957"/>
      <c r="R3" s="957"/>
      <c r="S3" s="957"/>
      <c r="T3" s="957"/>
      <c r="U3" s="957"/>
      <c r="V3" s="31"/>
      <c r="W3" s="32"/>
    </row>
    <row r="4" spans="1:23" ht="15">
      <c r="A4" s="958" t="s">
        <v>791</v>
      </c>
      <c r="B4" s="958"/>
      <c r="C4" s="958"/>
      <c r="D4" s="958"/>
      <c r="E4" s="958"/>
      <c r="F4" s="958"/>
      <c r="G4" s="958"/>
      <c r="H4" s="958"/>
      <c r="I4" s="958"/>
      <c r="J4" s="958"/>
      <c r="K4" s="958"/>
      <c r="L4" s="958"/>
      <c r="M4" s="958"/>
      <c r="N4" s="958"/>
      <c r="O4" s="958"/>
      <c r="P4" s="958"/>
      <c r="Q4" s="958"/>
      <c r="R4" s="958"/>
      <c r="S4" s="958"/>
      <c r="T4" s="958"/>
      <c r="U4" s="958"/>
      <c r="V4" s="291"/>
      <c r="W4" s="32"/>
    </row>
    <row r="5" spans="1:23" ht="13.5" thickBot="1"/>
    <row r="6" spans="1:23" ht="14.25">
      <c r="A6" s="864" t="s">
        <v>44</v>
      </c>
      <c r="B6" s="865" t="s">
        <v>27</v>
      </c>
      <c r="C6" s="866" t="s">
        <v>1</v>
      </c>
      <c r="D6" s="959" t="s">
        <v>35</v>
      </c>
      <c r="E6" s="867">
        <v>1</v>
      </c>
      <c r="F6" s="867">
        <v>2</v>
      </c>
      <c r="G6" s="868">
        <v>3</v>
      </c>
      <c r="H6" s="867">
        <v>4</v>
      </c>
      <c r="I6" s="867">
        <v>5</v>
      </c>
      <c r="J6" s="867">
        <v>6</v>
      </c>
      <c r="K6" s="868">
        <v>7</v>
      </c>
      <c r="L6" s="867">
        <v>8</v>
      </c>
      <c r="M6" s="867">
        <v>9</v>
      </c>
      <c r="N6" s="867">
        <v>10</v>
      </c>
      <c r="O6" s="868">
        <v>11</v>
      </c>
      <c r="P6" s="867">
        <v>12</v>
      </c>
      <c r="Q6" s="867">
        <v>13</v>
      </c>
      <c r="R6" s="869"/>
      <c r="S6" s="870" t="s">
        <v>24</v>
      </c>
      <c r="T6" s="871"/>
      <c r="U6" s="872" t="s">
        <v>25</v>
      </c>
      <c r="V6" s="953" t="s">
        <v>36</v>
      </c>
      <c r="W6" s="300"/>
    </row>
    <row r="7" spans="1:23" ht="60.75" thickBot="1">
      <c r="A7" s="873"/>
      <c r="B7" s="874"/>
      <c r="C7" s="875"/>
      <c r="D7" s="960"/>
      <c r="E7" s="876" t="s">
        <v>261</v>
      </c>
      <c r="F7" s="876" t="s">
        <v>268</v>
      </c>
      <c r="G7" s="877" t="s">
        <v>708</v>
      </c>
      <c r="H7" s="876" t="s">
        <v>274</v>
      </c>
      <c r="I7" s="876" t="s">
        <v>278</v>
      </c>
      <c r="J7" s="876" t="s">
        <v>264</v>
      </c>
      <c r="K7" s="877" t="s">
        <v>283</v>
      </c>
      <c r="L7" s="876" t="s">
        <v>285</v>
      </c>
      <c r="M7" s="876" t="s">
        <v>266</v>
      </c>
      <c r="N7" s="876" t="s">
        <v>270</v>
      </c>
      <c r="O7" s="876" t="s">
        <v>272</v>
      </c>
      <c r="P7" s="878" t="s">
        <v>276</v>
      </c>
      <c r="Q7" s="878" t="s">
        <v>280</v>
      </c>
      <c r="R7" s="879" t="s">
        <v>2</v>
      </c>
      <c r="S7" s="880"/>
      <c r="T7" s="881" t="s">
        <v>3</v>
      </c>
      <c r="U7" s="882"/>
      <c r="V7" s="954"/>
      <c r="W7" s="300"/>
    </row>
    <row r="8" spans="1:23" ht="14.25">
      <c r="A8" s="940">
        <v>1</v>
      </c>
      <c r="B8" s="943" t="s">
        <v>711</v>
      </c>
      <c r="C8" s="943" t="s">
        <v>712</v>
      </c>
      <c r="D8" s="883" t="s">
        <v>709</v>
      </c>
      <c r="E8" s="884">
        <f>VLOOKUP(B8,[2]SOE!$B$15:$V$116,21,)</f>
        <v>59</v>
      </c>
      <c r="F8" s="885">
        <f>VLOOKUP(B8,[3]SOE!$B$15:$S$117,18,)</f>
        <v>64</v>
      </c>
      <c r="G8" s="885">
        <f>VLOOKUP(B8,[4]SOE!$B$15:$V$131,21,)</f>
        <v>56</v>
      </c>
      <c r="H8" s="885">
        <f>VLOOKUP(B8,[5]SOE!$B$15:$S$125,18,)</f>
        <v>40</v>
      </c>
      <c r="I8" s="885">
        <f>VLOOKUP(B8,[6]SOE!$B$15:$V$119,21,)</f>
        <v>45</v>
      </c>
      <c r="J8" s="885">
        <f>VLOOKUP(B8,[7]Sheet1!$C$12:$H$136,6,)</f>
        <v>54.784999999999997</v>
      </c>
      <c r="K8" s="886">
        <f>VLOOKUP(B8,[8]SOE!$B$15:$V$123,21,)</f>
        <v>43</v>
      </c>
      <c r="L8" s="885">
        <f>VLOOKUP(B8,[9]SOE!$B$15:$V$118,21,)</f>
        <v>39</v>
      </c>
      <c r="M8" s="885">
        <f>VLOOKUP(B8,[10]SOE!$B$15:$V$130,21,)</f>
        <v>53</v>
      </c>
      <c r="N8" s="885">
        <f>VLOOKUP(B8,[11]SOE!$B$15:$V$120,21,)</f>
        <v>33</v>
      </c>
      <c r="O8" s="885">
        <f>VLOOKUP(B8,[12]SOE!$B$15:$V$129,21,)</f>
        <v>56</v>
      </c>
      <c r="P8" s="885">
        <f>VLOOKUP(B8,[13]Sheet1!$B$15:$S$119,18,)</f>
        <v>22</v>
      </c>
      <c r="Q8" s="885">
        <f>VLOOKUP(B8,[14]Grades!$D$2:$G$127,4,)</f>
        <v>63.666666666666671</v>
      </c>
      <c r="R8" s="887">
        <f t="shared" ref="R8:R25" si="0">COUNT(E8:Q8)</f>
        <v>13</v>
      </c>
      <c r="S8" s="888">
        <f t="shared" ref="S8:S25" si="1">SUM(E8:Q8)</f>
        <v>628.4516666666666</v>
      </c>
      <c r="T8" s="889">
        <f t="shared" ref="T8:T25" si="2">ROUNDUP(AVERAGE(E8:Q8),2)</f>
        <v>48.35</v>
      </c>
      <c r="U8" s="890" t="str">
        <f t="shared" ref="U8:U17" si="3">IF(R8&lt;13,"INCOMPLETE",IF(MIN(E8:Q8)&gt;=40,"PASS",IF((COUNTIF(E8:Q8,"&lt;40")=1),"SUPP, 1 Unit",IF((COUNTIF(E8:Q8,"&lt;40")=2),"SUPP, 2 Units",IF((COUNTIF(E8:Q8,"&lt;40")=3),"SUPP, 3 Units",IF((COUNTIF(E8:Q8,"&lt;40")=4),  "SUPP, 4 Units",IF((COUNTIF(E8:Q8,"&lt;40")=5),"SUPP, 5 Units","X SUPP")))))))</f>
        <v>SUPP, 3 Units</v>
      </c>
      <c r="V8" s="891"/>
      <c r="W8" s="32"/>
    </row>
    <row r="9" spans="1:23" ht="14.25">
      <c r="A9" s="941"/>
      <c r="B9" s="944"/>
      <c r="C9" s="944"/>
      <c r="D9" s="883" t="s">
        <v>710</v>
      </c>
      <c r="E9" s="884">
        <v>59</v>
      </c>
      <c r="F9" s="885">
        <v>64</v>
      </c>
      <c r="G9" s="885">
        <v>56</v>
      </c>
      <c r="H9" s="885">
        <v>40</v>
      </c>
      <c r="I9" s="885">
        <v>45</v>
      </c>
      <c r="J9" s="885">
        <v>54.784999999999997</v>
      </c>
      <c r="K9" s="886">
        <v>43</v>
      </c>
      <c r="L9" s="885">
        <v>37</v>
      </c>
      <c r="M9" s="885">
        <v>53</v>
      </c>
      <c r="N9" s="885">
        <v>40</v>
      </c>
      <c r="O9" s="885">
        <v>56</v>
      </c>
      <c r="P9" s="885">
        <v>40</v>
      </c>
      <c r="Q9" s="885">
        <v>63.666666666666671</v>
      </c>
      <c r="R9" s="887">
        <f t="shared" si="0"/>
        <v>13</v>
      </c>
      <c r="S9" s="888">
        <f t="shared" si="1"/>
        <v>651.4516666666666</v>
      </c>
      <c r="T9" s="889">
        <f t="shared" si="2"/>
        <v>50.12</v>
      </c>
      <c r="U9" s="890" t="s">
        <v>713</v>
      </c>
      <c r="V9" s="891"/>
      <c r="W9" s="32"/>
    </row>
    <row r="10" spans="1:23" ht="14.25">
      <c r="A10" s="942"/>
      <c r="B10" s="945"/>
      <c r="C10" s="945"/>
      <c r="D10" s="883" t="s">
        <v>743</v>
      </c>
      <c r="E10" s="884">
        <v>59</v>
      </c>
      <c r="F10" s="885">
        <v>64</v>
      </c>
      <c r="G10" s="885">
        <v>56</v>
      </c>
      <c r="H10" s="885">
        <v>40</v>
      </c>
      <c r="I10" s="885">
        <v>45</v>
      </c>
      <c r="J10" s="885">
        <v>54.784999999999997</v>
      </c>
      <c r="K10" s="886">
        <v>43</v>
      </c>
      <c r="L10" s="885">
        <v>40</v>
      </c>
      <c r="M10" s="885">
        <v>53</v>
      </c>
      <c r="N10" s="885">
        <v>40</v>
      </c>
      <c r="O10" s="885">
        <v>56</v>
      </c>
      <c r="P10" s="885">
        <v>40</v>
      </c>
      <c r="Q10" s="885">
        <v>63.666666666666671</v>
      </c>
      <c r="R10" s="887">
        <f t="shared" si="0"/>
        <v>13</v>
      </c>
      <c r="S10" s="888"/>
      <c r="T10" s="889"/>
      <c r="U10" s="892" t="s">
        <v>4</v>
      </c>
      <c r="V10" s="891"/>
      <c r="W10" s="32"/>
    </row>
    <row r="11" spans="1:23" ht="14.25">
      <c r="A11" s="946">
        <v>2</v>
      </c>
      <c r="B11" s="947" t="s">
        <v>714</v>
      </c>
      <c r="C11" s="947" t="s">
        <v>715</v>
      </c>
      <c r="D11" s="883" t="s">
        <v>709</v>
      </c>
      <c r="E11" s="884">
        <f>VLOOKUP(B11,[2]SOE!$B$15:$V$116,21,)</f>
        <v>38</v>
      </c>
      <c r="F11" s="885">
        <f>VLOOKUP(B11,[3]SOE!$B$15:$S$117,18,)</f>
        <v>51</v>
      </c>
      <c r="G11" s="885">
        <f>VLOOKUP(B11,[4]SOE!$B$15:$V$131,21,)</f>
        <v>55</v>
      </c>
      <c r="H11" s="885">
        <f>VLOOKUP(B11,[5]SOE!$B$15:$S$125,18,)</f>
        <v>55</v>
      </c>
      <c r="I11" s="885">
        <f>VLOOKUP(B11,[6]SOE!$B$15:$V$119,21,)</f>
        <v>41</v>
      </c>
      <c r="J11" s="885">
        <f>VLOOKUP(B11,[7]Sheet1!$C$12:$H$136,6,)</f>
        <v>61.877499999999998</v>
      </c>
      <c r="K11" s="886">
        <f>VLOOKUP(B11,[8]SOE!$B$15:$V$123,21,)</f>
        <v>29</v>
      </c>
      <c r="L11" s="885">
        <f>VLOOKUP(B11,[9]SOE!$B$15:$V$118,21,)</f>
        <v>48</v>
      </c>
      <c r="M11" s="885">
        <f>VLOOKUP(B11,[10]SOE!$B$15:$V$130,21,)</f>
        <v>56</v>
      </c>
      <c r="N11" s="885">
        <f>VLOOKUP(B11,[11]SOE!$B$15:$V$120,21,)</f>
        <v>40</v>
      </c>
      <c r="O11" s="885">
        <f>VLOOKUP(B11,[12]SOE!$B$15:$V$129,21,)</f>
        <v>31</v>
      </c>
      <c r="P11" s="885">
        <f>VLOOKUP(B11,[13]Sheet1!$B$15:$S$119,18,)</f>
        <v>50</v>
      </c>
      <c r="Q11" s="885">
        <f>VLOOKUP(B11,[14]Grades!$D$2:$G$127,4,)</f>
        <v>87.666666666666671</v>
      </c>
      <c r="R11" s="887">
        <f t="shared" si="0"/>
        <v>13</v>
      </c>
      <c r="S11" s="888">
        <f t="shared" si="1"/>
        <v>643.54416666666668</v>
      </c>
      <c r="T11" s="889">
        <f t="shared" si="2"/>
        <v>49.51</v>
      </c>
      <c r="U11" s="890" t="str">
        <f t="shared" si="3"/>
        <v>SUPP, 3 Units</v>
      </c>
      <c r="V11" s="891"/>
    </row>
    <row r="12" spans="1:23" ht="14.25">
      <c r="A12" s="941"/>
      <c r="B12" s="944"/>
      <c r="C12" s="944"/>
      <c r="D12" s="883" t="s">
        <v>710</v>
      </c>
      <c r="E12" s="884">
        <v>40</v>
      </c>
      <c r="F12" s="885">
        <v>51</v>
      </c>
      <c r="G12" s="885">
        <v>55</v>
      </c>
      <c r="H12" s="885">
        <v>55</v>
      </c>
      <c r="I12" s="885">
        <v>41</v>
      </c>
      <c r="J12" s="885">
        <v>61.877499999999998</v>
      </c>
      <c r="K12" s="886">
        <v>22</v>
      </c>
      <c r="L12" s="885">
        <v>48</v>
      </c>
      <c r="M12" s="885">
        <v>56</v>
      </c>
      <c r="N12" s="885">
        <v>40</v>
      </c>
      <c r="O12" s="885">
        <v>40</v>
      </c>
      <c r="P12" s="885">
        <v>50</v>
      </c>
      <c r="Q12" s="885">
        <v>87.666666666666671</v>
      </c>
      <c r="R12" s="887">
        <f t="shared" si="0"/>
        <v>13</v>
      </c>
      <c r="S12" s="888">
        <f t="shared" si="1"/>
        <v>647.54416666666668</v>
      </c>
      <c r="T12" s="889">
        <f t="shared" si="2"/>
        <v>49.82</v>
      </c>
      <c r="U12" s="890" t="s">
        <v>713</v>
      </c>
      <c r="V12" s="891"/>
    </row>
    <row r="13" spans="1:23" ht="14.25">
      <c r="A13" s="942"/>
      <c r="B13" s="945"/>
      <c r="C13" s="945"/>
      <c r="D13" s="883" t="s">
        <v>743</v>
      </c>
      <c r="E13" s="884">
        <v>40</v>
      </c>
      <c r="F13" s="885">
        <v>51</v>
      </c>
      <c r="G13" s="885">
        <v>55</v>
      </c>
      <c r="H13" s="885">
        <v>55</v>
      </c>
      <c r="I13" s="885">
        <v>41</v>
      </c>
      <c r="J13" s="885">
        <v>61.877499999999998</v>
      </c>
      <c r="K13" s="886">
        <v>40</v>
      </c>
      <c r="L13" s="885">
        <v>48</v>
      </c>
      <c r="M13" s="885">
        <v>56</v>
      </c>
      <c r="N13" s="885">
        <v>40</v>
      </c>
      <c r="O13" s="885">
        <v>40</v>
      </c>
      <c r="P13" s="885">
        <v>50</v>
      </c>
      <c r="Q13" s="885">
        <v>87.666666666666671</v>
      </c>
      <c r="R13" s="887">
        <f t="shared" si="0"/>
        <v>13</v>
      </c>
      <c r="S13" s="888">
        <f t="shared" si="1"/>
        <v>665.54416666666668</v>
      </c>
      <c r="T13" s="889">
        <f t="shared" si="2"/>
        <v>51.199999999999996</v>
      </c>
      <c r="U13" s="892" t="s">
        <v>4</v>
      </c>
      <c r="V13" s="891"/>
    </row>
    <row r="14" spans="1:23" ht="14.25">
      <c r="A14" s="946">
        <v>3</v>
      </c>
      <c r="B14" s="947" t="s">
        <v>716</v>
      </c>
      <c r="C14" s="947" t="s">
        <v>717</v>
      </c>
      <c r="D14" s="883" t="s">
        <v>709</v>
      </c>
      <c r="E14" s="884">
        <f>VLOOKUP(B14,[2]SOE!$B$15:$V$116,21,)</f>
        <v>65</v>
      </c>
      <c r="F14" s="885">
        <f>VLOOKUP(B14,[3]SOE!$B$15:$S$117,18,)</f>
        <v>63</v>
      </c>
      <c r="G14" s="885">
        <f>VLOOKUP(B14,[4]SOE!$B$15:$V$131,21,)</f>
        <v>50</v>
      </c>
      <c r="H14" s="885">
        <f>VLOOKUP(B14,[5]SOE!$B$15:$S$125,18,)</f>
        <v>34</v>
      </c>
      <c r="I14" s="885">
        <f>VLOOKUP(B14,[6]SOE!$B$15:$V$119,21,)</f>
        <v>54</v>
      </c>
      <c r="J14" s="885">
        <f>VLOOKUP(B14,[7]Sheet1!$C$12:$H$136,6,)</f>
        <v>85.465000000000003</v>
      </c>
      <c r="K14" s="886">
        <f>VLOOKUP(B14,[8]SOE!$B$15:$V$123,21,)</f>
        <v>37</v>
      </c>
      <c r="L14" s="885">
        <f>VLOOKUP(B14,[9]SOE!$B$15:$V$118,21,)</f>
        <v>51</v>
      </c>
      <c r="M14" s="885">
        <f>VLOOKUP(B14,[10]SOE!$B$15:$V$130,21,)</f>
        <v>50</v>
      </c>
      <c r="N14" s="885">
        <f>VLOOKUP(B14,[11]SOE!$B$15:$V$120,21,)</f>
        <v>44</v>
      </c>
      <c r="O14" s="885">
        <f>VLOOKUP(B14,[12]SOE!$B$15:$V$129,21,)</f>
        <v>44</v>
      </c>
      <c r="P14" s="885">
        <f>VLOOKUP(B14,[13]Sheet1!$B$15:$S$119,18,)</f>
        <v>40</v>
      </c>
      <c r="Q14" s="885">
        <f>VLOOKUP(B14,[14]Grades!$D$2:$G$127,4,)</f>
        <v>82</v>
      </c>
      <c r="R14" s="887">
        <f t="shared" si="0"/>
        <v>13</v>
      </c>
      <c r="S14" s="888">
        <f t="shared" si="1"/>
        <v>699.46500000000003</v>
      </c>
      <c r="T14" s="889">
        <f t="shared" si="2"/>
        <v>53.809999999999995</v>
      </c>
      <c r="U14" s="890" t="str">
        <f t="shared" si="3"/>
        <v>SUPP, 2 Units</v>
      </c>
      <c r="V14" s="891"/>
    </row>
    <row r="15" spans="1:23" ht="14.25">
      <c r="A15" s="941"/>
      <c r="B15" s="944"/>
      <c r="C15" s="944"/>
      <c r="D15" s="883" t="s">
        <v>710</v>
      </c>
      <c r="E15" s="884">
        <v>65</v>
      </c>
      <c r="F15" s="885">
        <v>63</v>
      </c>
      <c r="G15" s="885">
        <v>50</v>
      </c>
      <c r="H15" s="885">
        <v>40</v>
      </c>
      <c r="I15" s="885">
        <v>54</v>
      </c>
      <c r="J15" s="885">
        <v>85.465000000000003</v>
      </c>
      <c r="K15" s="886">
        <v>24</v>
      </c>
      <c r="L15" s="885">
        <v>51</v>
      </c>
      <c r="M15" s="885">
        <v>50</v>
      </c>
      <c r="N15" s="885">
        <v>44</v>
      </c>
      <c r="O15" s="885">
        <v>44</v>
      </c>
      <c r="P15" s="885">
        <v>40</v>
      </c>
      <c r="Q15" s="885">
        <v>82</v>
      </c>
      <c r="R15" s="887">
        <f t="shared" si="0"/>
        <v>13</v>
      </c>
      <c r="S15" s="888">
        <f t="shared" si="1"/>
        <v>692.46500000000003</v>
      </c>
      <c r="T15" s="889">
        <f t="shared" si="2"/>
        <v>53.269999999999996</v>
      </c>
      <c r="U15" s="890" t="s">
        <v>713</v>
      </c>
      <c r="V15" s="891"/>
    </row>
    <row r="16" spans="1:23" ht="14.25">
      <c r="A16" s="942"/>
      <c r="B16" s="945"/>
      <c r="C16" s="945"/>
      <c r="D16" s="883" t="s">
        <v>743</v>
      </c>
      <c r="E16" s="884">
        <v>65</v>
      </c>
      <c r="F16" s="885">
        <v>63</v>
      </c>
      <c r="G16" s="885">
        <v>50</v>
      </c>
      <c r="H16" s="885">
        <v>40</v>
      </c>
      <c r="I16" s="885">
        <v>54</v>
      </c>
      <c r="J16" s="885">
        <v>85.465000000000003</v>
      </c>
      <c r="K16" s="886">
        <v>40</v>
      </c>
      <c r="L16" s="885">
        <v>51</v>
      </c>
      <c r="M16" s="885">
        <v>50</v>
      </c>
      <c r="N16" s="885">
        <v>44</v>
      </c>
      <c r="O16" s="885">
        <v>44</v>
      </c>
      <c r="P16" s="885">
        <v>40</v>
      </c>
      <c r="Q16" s="885">
        <v>82</v>
      </c>
      <c r="R16" s="887">
        <f t="shared" si="0"/>
        <v>13</v>
      </c>
      <c r="S16" s="888">
        <f t="shared" si="1"/>
        <v>708.46500000000003</v>
      </c>
      <c r="T16" s="889">
        <f t="shared" si="2"/>
        <v>54.5</v>
      </c>
      <c r="U16" s="892" t="s">
        <v>4</v>
      </c>
      <c r="V16" s="891"/>
    </row>
    <row r="17" spans="1:23" ht="14.25">
      <c r="A17" s="946">
        <v>4</v>
      </c>
      <c r="B17" s="947" t="s">
        <v>718</v>
      </c>
      <c r="C17" s="947" t="s">
        <v>719</v>
      </c>
      <c r="D17" s="883" t="s">
        <v>709</v>
      </c>
      <c r="E17" s="884">
        <f>VLOOKUP(B17,[2]SOE!$B$15:$V$116,21,)</f>
        <v>31</v>
      </c>
      <c r="F17" s="885">
        <f>VLOOKUP(B17,[3]SOE!$B$15:$S$117,18,)</f>
        <v>64</v>
      </c>
      <c r="G17" s="885">
        <f>VLOOKUP(B17,[4]SOE!$B$15:$V$131,21,)</f>
        <v>65</v>
      </c>
      <c r="H17" s="885">
        <f>VLOOKUP(B17,[5]SOE!$B$15:$S$125,18,)</f>
        <v>52</v>
      </c>
      <c r="I17" s="885">
        <f>VLOOKUP(B17,[6]SOE!$B$15:$V$119,21,)</f>
        <v>42</v>
      </c>
      <c r="J17" s="885">
        <f>VLOOKUP(B17,[7]Sheet1!$C$12:$H$136,6,)</f>
        <v>78.632499999999993</v>
      </c>
      <c r="K17" s="886">
        <f>VLOOKUP(B17,[8]SOE!$B$15:$V$123,21,)</f>
        <v>48</v>
      </c>
      <c r="L17" s="885">
        <f>VLOOKUP(B17,[9]SOE!$B$15:$V$118,21,)</f>
        <v>44</v>
      </c>
      <c r="M17" s="885">
        <f>VLOOKUP(B17,[10]SOE!$B$15:$V$130,21,)</f>
        <v>62</v>
      </c>
      <c r="N17" s="885">
        <f>VLOOKUP(B17,[11]SOE!$B$15:$V$120,21,)</f>
        <v>36</v>
      </c>
      <c r="O17" s="885">
        <f>VLOOKUP(B17,[12]SOE!$B$15:$V$129,21,)</f>
        <v>56</v>
      </c>
      <c r="P17" s="885">
        <f>VLOOKUP(B17,[13]Sheet1!$B$15:$S$119,18,)</f>
        <v>74</v>
      </c>
      <c r="Q17" s="885">
        <f>VLOOKUP(B17,[14]Grades!$D$2:$G$127,4,)</f>
        <v>79.333333333333329</v>
      </c>
      <c r="R17" s="887">
        <f t="shared" si="0"/>
        <v>13</v>
      </c>
      <c r="S17" s="888">
        <f t="shared" si="1"/>
        <v>731.96583333333331</v>
      </c>
      <c r="T17" s="889">
        <f t="shared" si="2"/>
        <v>56.309999999999995</v>
      </c>
      <c r="U17" s="890" t="str">
        <f t="shared" si="3"/>
        <v>SUPP, 2 Units</v>
      </c>
      <c r="V17" s="891"/>
    </row>
    <row r="18" spans="1:23" ht="14.25">
      <c r="A18" s="941"/>
      <c r="B18" s="944"/>
      <c r="C18" s="944"/>
      <c r="D18" s="883" t="s">
        <v>710</v>
      </c>
      <c r="E18" s="884">
        <v>40</v>
      </c>
      <c r="F18" s="885">
        <v>64</v>
      </c>
      <c r="G18" s="885">
        <v>65</v>
      </c>
      <c r="H18" s="885">
        <v>52</v>
      </c>
      <c r="I18" s="885">
        <v>42</v>
      </c>
      <c r="J18" s="885">
        <v>78.632499999999993</v>
      </c>
      <c r="K18" s="886">
        <v>48</v>
      </c>
      <c r="L18" s="885">
        <v>44</v>
      </c>
      <c r="M18" s="885">
        <v>62</v>
      </c>
      <c r="N18" s="885">
        <v>22</v>
      </c>
      <c r="O18" s="885">
        <v>56</v>
      </c>
      <c r="P18" s="885">
        <v>74</v>
      </c>
      <c r="Q18" s="885">
        <v>79.333333333333329</v>
      </c>
      <c r="R18" s="887">
        <f t="shared" si="0"/>
        <v>13</v>
      </c>
      <c r="S18" s="888">
        <f t="shared" si="1"/>
        <v>726.96583333333331</v>
      </c>
      <c r="T18" s="889">
        <f t="shared" si="2"/>
        <v>55.93</v>
      </c>
      <c r="U18" s="890" t="s">
        <v>713</v>
      </c>
      <c r="V18" s="891"/>
    </row>
    <row r="19" spans="1:23" ht="14.25">
      <c r="A19" s="942"/>
      <c r="B19" s="945"/>
      <c r="C19" s="945"/>
      <c r="D19" s="883" t="s">
        <v>743</v>
      </c>
      <c r="E19" s="884">
        <v>40</v>
      </c>
      <c r="F19" s="885">
        <v>64</v>
      </c>
      <c r="G19" s="885">
        <v>65</v>
      </c>
      <c r="H19" s="885">
        <v>52</v>
      </c>
      <c r="I19" s="885">
        <v>42</v>
      </c>
      <c r="J19" s="885">
        <v>78.632499999999993</v>
      </c>
      <c r="K19" s="886">
        <v>48</v>
      </c>
      <c r="L19" s="885">
        <v>44</v>
      </c>
      <c r="M19" s="885">
        <v>62</v>
      </c>
      <c r="N19" s="885">
        <v>0</v>
      </c>
      <c r="O19" s="885">
        <v>56</v>
      </c>
      <c r="P19" s="885">
        <v>74</v>
      </c>
      <c r="Q19" s="885">
        <v>79.333333333333329</v>
      </c>
      <c r="R19" s="887">
        <f t="shared" si="0"/>
        <v>13</v>
      </c>
      <c r="S19" s="888">
        <f t="shared" si="1"/>
        <v>704.96583333333331</v>
      </c>
      <c r="T19" s="889">
        <f t="shared" si="2"/>
        <v>54.23</v>
      </c>
      <c r="U19" s="893" t="s">
        <v>744</v>
      </c>
      <c r="V19" s="891"/>
    </row>
    <row r="20" spans="1:23" ht="14.25">
      <c r="A20" s="946">
        <v>5</v>
      </c>
      <c r="B20" s="948" t="s">
        <v>722</v>
      </c>
      <c r="C20" s="948" t="s">
        <v>723</v>
      </c>
      <c r="D20" s="883" t="s">
        <v>709</v>
      </c>
      <c r="E20" s="884">
        <f>VLOOKUP(B20,[2]SOE!$B$15:$V$116,21,)</f>
        <v>52</v>
      </c>
      <c r="F20" s="885">
        <f>VLOOKUP(B20,[3]SOE!$B$15:$S$117,18,)</f>
        <v>58</v>
      </c>
      <c r="G20" s="885">
        <f>VLOOKUP(B20,[4]SOE!$B$15:$V$131,21,)</f>
        <v>56</v>
      </c>
      <c r="H20" s="885">
        <f>VLOOKUP(B20,[5]SOE!$B$15:$S$125,18,)</f>
        <v>44</v>
      </c>
      <c r="I20" s="885">
        <f>VLOOKUP(B20,[6]SOE!$B$15:$V$119,21,)</f>
        <v>55</v>
      </c>
      <c r="J20" s="885">
        <f>VLOOKUP(B20,[7]Sheet1!$C$12:$H$136,6,)</f>
        <v>71.102499999999992</v>
      </c>
      <c r="K20" s="886">
        <f>VLOOKUP(B20,[8]SOE!$B$15:$V$123,21,)</f>
        <v>44</v>
      </c>
      <c r="L20" s="885">
        <f>VLOOKUP(B20,[9]SOE!$B$15:$V$118,21,)</f>
        <v>73</v>
      </c>
      <c r="M20" s="885">
        <f>VLOOKUP(B20,[10]SOE!$B$15:$V$130,21,)</f>
        <v>60</v>
      </c>
      <c r="N20" s="885">
        <f>VLOOKUP(B20,[11]SOE!$B$15:$V$120,21,)</f>
        <v>27</v>
      </c>
      <c r="O20" s="885">
        <f>VLOOKUP(B20,[12]SOE!$B$15:$V$129,21,)</f>
        <v>44</v>
      </c>
      <c r="P20" s="885">
        <f>VLOOKUP(B20,[13]Sheet1!$B$15:$S$119,18,)</f>
        <v>40</v>
      </c>
      <c r="Q20" s="885">
        <f>VLOOKUP(B20,[14]Grades!$D$2:$G$127,4,)</f>
        <v>74.333333333333329</v>
      </c>
      <c r="R20" s="887">
        <f t="shared" si="0"/>
        <v>13</v>
      </c>
      <c r="S20" s="888">
        <f t="shared" si="1"/>
        <v>698.43583333333333</v>
      </c>
      <c r="T20" s="889">
        <f t="shared" si="2"/>
        <v>53.73</v>
      </c>
      <c r="U20" s="890" t="str">
        <f t="shared" ref="U20:U23" si="4">IF(R20&lt;13,"INCOMPLETE",IF(MIN(E20:Q20)&gt;=40,"PASS",IF((COUNTIF(E20:Q20,"&lt;40")=1),"SUPP, 1 Unit",IF((COUNTIF(E20:Q20,"&lt;40")=2),"SUPP, 2 Units",IF((COUNTIF(E20:Q20,"&lt;40")=3),"SUPP, 3 Units",IF((COUNTIF(E20:Q20,"&lt;40")=4),  "SUPP, 4 Units",IF((COUNTIF(E20:Q20,"&lt;40")=5),"SUPP, 5 Units","X SUPP")))))))</f>
        <v>SUPP, 1 Unit</v>
      </c>
      <c r="V20" s="891"/>
      <c r="W20" s="32"/>
    </row>
    <row r="21" spans="1:23" ht="14.25">
      <c r="A21" s="941"/>
      <c r="B21" s="949"/>
      <c r="C21" s="949"/>
      <c r="D21" s="883" t="s">
        <v>710</v>
      </c>
      <c r="E21" s="884">
        <v>52</v>
      </c>
      <c r="F21" s="885">
        <v>58</v>
      </c>
      <c r="G21" s="885">
        <v>56</v>
      </c>
      <c r="H21" s="885">
        <v>44</v>
      </c>
      <c r="I21" s="885">
        <v>55</v>
      </c>
      <c r="J21" s="885">
        <v>71.102499999999992</v>
      </c>
      <c r="K21" s="886">
        <v>44</v>
      </c>
      <c r="L21" s="885">
        <v>73</v>
      </c>
      <c r="M21" s="885">
        <v>60</v>
      </c>
      <c r="N21" s="885">
        <v>19</v>
      </c>
      <c r="O21" s="885">
        <v>44</v>
      </c>
      <c r="P21" s="885">
        <v>40</v>
      </c>
      <c r="Q21" s="885">
        <v>74.333333333333329</v>
      </c>
      <c r="R21" s="887">
        <f t="shared" si="0"/>
        <v>13</v>
      </c>
      <c r="S21" s="888">
        <f t="shared" si="1"/>
        <v>690.43583333333333</v>
      </c>
      <c r="T21" s="889">
        <f t="shared" si="2"/>
        <v>53.12</v>
      </c>
      <c r="U21" s="890" t="s">
        <v>713</v>
      </c>
      <c r="V21" s="891"/>
      <c r="W21" s="32"/>
    </row>
    <row r="22" spans="1:23" ht="14.25">
      <c r="A22" s="942"/>
      <c r="B22" s="950"/>
      <c r="C22" s="950"/>
      <c r="D22" s="883" t="s">
        <v>743</v>
      </c>
      <c r="E22" s="884">
        <v>52</v>
      </c>
      <c r="F22" s="885">
        <v>58</v>
      </c>
      <c r="G22" s="885">
        <v>56</v>
      </c>
      <c r="H22" s="885">
        <v>44</v>
      </c>
      <c r="I22" s="885">
        <v>55</v>
      </c>
      <c r="J22" s="885">
        <v>71.102499999999992</v>
      </c>
      <c r="K22" s="886">
        <v>44</v>
      </c>
      <c r="L22" s="885">
        <v>73</v>
      </c>
      <c r="M22" s="885">
        <v>60</v>
      </c>
      <c r="N22" s="885">
        <v>0</v>
      </c>
      <c r="O22" s="885">
        <v>44</v>
      </c>
      <c r="P22" s="885">
        <v>40</v>
      </c>
      <c r="Q22" s="885">
        <v>74.333333333333329</v>
      </c>
      <c r="R22" s="887">
        <f t="shared" si="0"/>
        <v>13</v>
      </c>
      <c r="S22" s="888">
        <f t="shared" si="1"/>
        <v>671.43583333333333</v>
      </c>
      <c r="T22" s="889">
        <f t="shared" si="2"/>
        <v>51.65</v>
      </c>
      <c r="U22" s="893" t="s">
        <v>744</v>
      </c>
      <c r="V22" s="891"/>
      <c r="W22" s="32"/>
    </row>
    <row r="23" spans="1:23" ht="14.25">
      <c r="A23" s="951">
        <v>6</v>
      </c>
      <c r="B23" s="952" t="s">
        <v>724</v>
      </c>
      <c r="C23" s="952" t="s">
        <v>725</v>
      </c>
      <c r="D23" s="894" t="s">
        <v>709</v>
      </c>
      <c r="E23" s="895">
        <f>VLOOKUP(B23,[2]SOE!$B$15:$V$116,21,)</f>
        <v>33</v>
      </c>
      <c r="F23" s="896">
        <f>VLOOKUP(B23,[3]SOE!$B$15:$S$117,18,)</f>
        <v>56</v>
      </c>
      <c r="G23" s="896">
        <f>VLOOKUP(B23,[4]SOE!$B$15:$V$131,21,)</f>
        <v>41</v>
      </c>
      <c r="H23" s="896">
        <f>VLOOKUP(B23,[5]SOE!$B$15:$S$125,18,)</f>
        <v>32</v>
      </c>
      <c r="I23" s="896">
        <f>VLOOKUP(B23,[6]SOE!$B$15:$V$119,21,)</f>
        <v>46</v>
      </c>
      <c r="J23" s="896">
        <v>61</v>
      </c>
      <c r="K23" s="897">
        <f>VLOOKUP(B23,[8]SOE!$B$15:$V$123,21,)</f>
        <v>44</v>
      </c>
      <c r="L23" s="896">
        <f>VLOOKUP(B23,[9]SOE!$B$15:$V$118,21,)</f>
        <v>40</v>
      </c>
      <c r="M23" s="896">
        <f>VLOOKUP(B23,[10]SOE!$B$15:$V$130,21,)</f>
        <v>33</v>
      </c>
      <c r="N23" s="896">
        <f>VLOOKUP(B23,[11]SOE!$B$15:$V$120,21,)</f>
        <v>40</v>
      </c>
      <c r="O23" s="896">
        <f>VLOOKUP(B23,[12]SOE!$B$15:$V$129,21,)</f>
        <v>45</v>
      </c>
      <c r="P23" s="896">
        <f>VLOOKUP(B23,[13]Sheet1!$B$15:$S$119,18,)</f>
        <v>51</v>
      </c>
      <c r="Q23" s="896">
        <v>70</v>
      </c>
      <c r="R23" s="896">
        <f t="shared" si="0"/>
        <v>13</v>
      </c>
      <c r="S23" s="898">
        <f t="shared" si="1"/>
        <v>592</v>
      </c>
      <c r="T23" s="899">
        <f t="shared" si="2"/>
        <v>45.54</v>
      </c>
      <c r="U23" s="900" t="str">
        <f t="shared" si="4"/>
        <v>SUPP, 3 Units</v>
      </c>
      <c r="V23" s="891"/>
      <c r="W23" s="32"/>
    </row>
    <row r="24" spans="1:23" ht="14.25">
      <c r="A24" s="951"/>
      <c r="B24" s="952"/>
      <c r="C24" s="952"/>
      <c r="D24" s="894" t="s">
        <v>710</v>
      </c>
      <c r="E24" s="895">
        <v>40</v>
      </c>
      <c r="F24" s="896">
        <v>56</v>
      </c>
      <c r="G24" s="896">
        <v>41</v>
      </c>
      <c r="H24" s="896">
        <v>0</v>
      </c>
      <c r="I24" s="896">
        <v>46</v>
      </c>
      <c r="J24" s="896">
        <v>61</v>
      </c>
      <c r="K24" s="897">
        <v>44</v>
      </c>
      <c r="L24" s="896">
        <v>40</v>
      </c>
      <c r="M24" s="896">
        <v>21</v>
      </c>
      <c r="N24" s="896">
        <v>40</v>
      </c>
      <c r="O24" s="896">
        <v>45</v>
      </c>
      <c r="P24" s="896">
        <v>51</v>
      </c>
      <c r="Q24" s="896">
        <v>70</v>
      </c>
      <c r="R24" s="896">
        <f t="shared" si="0"/>
        <v>13</v>
      </c>
      <c r="S24" s="898">
        <f t="shared" si="1"/>
        <v>555</v>
      </c>
      <c r="T24" s="899">
        <f t="shared" si="2"/>
        <v>42.699999999999996</v>
      </c>
      <c r="U24" s="900" t="s">
        <v>726</v>
      </c>
      <c r="V24" s="891"/>
      <c r="W24" s="32"/>
    </row>
    <row r="25" spans="1:23" s="448" customFormat="1" ht="14.25">
      <c r="A25" s="951"/>
      <c r="B25" s="952"/>
      <c r="C25" s="952"/>
      <c r="D25" s="894" t="s">
        <v>743</v>
      </c>
      <c r="E25" s="895">
        <v>40</v>
      </c>
      <c r="F25" s="896">
        <v>56</v>
      </c>
      <c r="G25" s="896">
        <v>41</v>
      </c>
      <c r="H25" s="896">
        <v>0</v>
      </c>
      <c r="I25" s="896">
        <v>46</v>
      </c>
      <c r="J25" s="896">
        <v>61</v>
      </c>
      <c r="K25" s="897">
        <v>44</v>
      </c>
      <c r="L25" s="896">
        <v>40</v>
      </c>
      <c r="M25" s="896">
        <v>40</v>
      </c>
      <c r="N25" s="896">
        <v>40</v>
      </c>
      <c r="O25" s="896">
        <v>45</v>
      </c>
      <c r="P25" s="896">
        <v>51</v>
      </c>
      <c r="Q25" s="896">
        <v>70</v>
      </c>
      <c r="R25" s="896">
        <f t="shared" si="0"/>
        <v>13</v>
      </c>
      <c r="S25" s="898">
        <f t="shared" si="1"/>
        <v>574</v>
      </c>
      <c r="T25" s="899">
        <f t="shared" si="2"/>
        <v>44.16</v>
      </c>
      <c r="U25" s="901" t="s">
        <v>929</v>
      </c>
      <c r="V25" s="891"/>
      <c r="W25" s="311"/>
    </row>
    <row r="26" spans="1:23">
      <c r="A26" s="314"/>
      <c r="B26" s="315"/>
      <c r="C26" s="315"/>
      <c r="D26" s="316"/>
      <c r="E26" s="317"/>
      <c r="F26" s="318"/>
      <c r="G26" s="318"/>
      <c r="H26" s="318"/>
      <c r="I26" s="318"/>
      <c r="J26" s="318"/>
      <c r="K26" s="319"/>
      <c r="L26" s="318"/>
      <c r="M26" s="318"/>
      <c r="N26" s="318"/>
      <c r="O26" s="318"/>
      <c r="P26" s="318"/>
      <c r="Q26" s="318"/>
      <c r="R26" s="320"/>
      <c r="S26" s="321"/>
      <c r="T26" s="322"/>
      <c r="U26" s="323"/>
      <c r="V26" s="324"/>
    </row>
    <row r="27" spans="1:23">
      <c r="B27" s="10"/>
      <c r="C27" s="10"/>
      <c r="D27" s="312"/>
      <c r="E27" s="325"/>
      <c r="F27" s="325"/>
      <c r="G27" s="326"/>
      <c r="H27" s="325"/>
      <c r="I27" s="325"/>
      <c r="J27" s="325"/>
      <c r="K27" s="326"/>
      <c r="L27" s="325"/>
      <c r="M27" s="325"/>
      <c r="N27" s="325"/>
      <c r="O27" s="325"/>
      <c r="P27" s="318"/>
      <c r="Q27" s="327"/>
      <c r="R27" s="321"/>
      <c r="S27" s="321"/>
      <c r="T27" s="328"/>
      <c r="U27" s="323"/>
    </row>
    <row r="28" spans="1:23">
      <c r="C28" s="329" t="s">
        <v>3</v>
      </c>
      <c r="D28" s="308"/>
      <c r="E28" s="330">
        <f>AVERAGE(E8:E24)</f>
        <v>48.823529411764703</v>
      </c>
      <c r="F28" s="330">
        <f>AVERAGE(F8:F24)</f>
        <v>59.529411764705884</v>
      </c>
      <c r="G28" s="330">
        <f>AVERAGE(G8:G24)</f>
        <v>54.588235294117645</v>
      </c>
      <c r="H28" s="330">
        <f>AVERAGE(H8:H25)</f>
        <v>39.944444444444443</v>
      </c>
      <c r="I28" s="330">
        <f>AVERAGE(I8:I24)</f>
        <v>47.235294117647058</v>
      </c>
      <c r="J28" s="330">
        <f>AVERAGE(J8:J24)</f>
        <v>69.269852941176467</v>
      </c>
      <c r="K28" s="330">
        <f>AVERAGE(K8:K24)</f>
        <v>40.294117647058826</v>
      </c>
      <c r="L28" s="330">
        <f>AVERAGE(L8:L24)</f>
        <v>49.647058823529413</v>
      </c>
      <c r="M28" s="330">
        <f>AVERAGE(M8:M25)</f>
        <v>52.055555555555557</v>
      </c>
      <c r="N28" s="330">
        <f>AVERAGE(N8:N24)</f>
        <v>32.294117647058826</v>
      </c>
      <c r="O28" s="330">
        <f>AVERAGE(O8:O24)</f>
        <v>47.117647058823529</v>
      </c>
      <c r="P28" s="330">
        <f>AVERAGE(P8:P24)</f>
        <v>48</v>
      </c>
      <c r="Q28" s="330">
        <f>AVERAGE(Q8:Q24)</f>
        <v>76.529411764705884</v>
      </c>
      <c r="R28" s="331"/>
      <c r="S28" s="332">
        <f>AVERAGE(S8:S25)</f>
        <v>663.65504901960787</v>
      </c>
      <c r="T28" s="332">
        <f>AVERAGE(T8:T25)</f>
        <v>51.055882352941175</v>
      </c>
    </row>
    <row r="29" spans="1:23">
      <c r="C29" s="17" t="s">
        <v>5</v>
      </c>
      <c r="D29" s="308"/>
      <c r="E29" s="330">
        <f>STDEV(E8:E24)</f>
        <v>11.72729345436132</v>
      </c>
      <c r="F29" s="330">
        <f>STDEV(F8:F24)</f>
        <v>5.038819889850493</v>
      </c>
      <c r="G29" s="330">
        <f>STDEV(G8:G24)</f>
        <v>6.9377484057276524</v>
      </c>
      <c r="H29" s="330">
        <f>STDEV(H8:H25)</f>
        <v>16.188130082117439</v>
      </c>
      <c r="I29" s="330">
        <f>STDEV(I8:I24)</f>
        <v>5.7828346397409884</v>
      </c>
      <c r="J29" s="330">
        <f>STDEV(J8:J24)</f>
        <v>11.152511224726378</v>
      </c>
      <c r="K29" s="330">
        <f>STDEV(K8:K24)</f>
        <v>7.9354009498760769</v>
      </c>
      <c r="L29" s="330">
        <f>STDEV(L8:L24)</f>
        <v>11.984058038027996</v>
      </c>
      <c r="M29" s="330">
        <f>STDEV(M8:M25)</f>
        <v>10.903168574653899</v>
      </c>
      <c r="N29" s="330">
        <f>STDEV(N8:N24)</f>
        <v>14.224822959717079</v>
      </c>
      <c r="O29" s="330">
        <f>STDEV(O8:O24)</f>
        <v>7.5073493403229108</v>
      </c>
      <c r="P29" s="330">
        <f>STDEV(P8:P24)</f>
        <v>14.243419533244115</v>
      </c>
      <c r="Q29" s="330">
        <f>STDEV(Q8:Q24)</f>
        <v>8.2218026743340289</v>
      </c>
      <c r="R29" s="331"/>
      <c r="S29" s="332">
        <f>STDEV(S8:S25)</f>
        <v>52.155490005506238</v>
      </c>
      <c r="T29" s="332">
        <f>STDEV(T8:T25)</f>
        <v>4.0115942261517574</v>
      </c>
    </row>
    <row r="30" spans="1:23">
      <c r="C30" s="17" t="s">
        <v>6</v>
      </c>
      <c r="D30" s="308"/>
      <c r="E30" s="333">
        <f>MAX(E8:E24)</f>
        <v>65</v>
      </c>
      <c r="F30" s="333">
        <f>MAX(F8:F24)</f>
        <v>64</v>
      </c>
      <c r="G30" s="333">
        <f>MAX(G8:G24)</f>
        <v>65</v>
      </c>
      <c r="H30" s="333">
        <f>MAX(H8:H25)</f>
        <v>55</v>
      </c>
      <c r="I30" s="333">
        <f>MAX(I8:I24)</f>
        <v>55</v>
      </c>
      <c r="J30" s="333">
        <f>MAX(J8:J24)</f>
        <v>85.465000000000003</v>
      </c>
      <c r="K30" s="333">
        <f>MAX(K8:K24)</f>
        <v>48</v>
      </c>
      <c r="L30" s="333">
        <f>MAX(L8:L24)</f>
        <v>73</v>
      </c>
      <c r="M30" s="333">
        <f>MAX(M8:M25)</f>
        <v>62</v>
      </c>
      <c r="N30" s="333">
        <f>MAX(N8:N24)</f>
        <v>44</v>
      </c>
      <c r="O30" s="333">
        <f>MAX(O8:O24)</f>
        <v>56</v>
      </c>
      <c r="P30" s="333">
        <f>MAX(P8:P24)</f>
        <v>74</v>
      </c>
      <c r="Q30" s="333">
        <f>MAX(Q8:Q24)</f>
        <v>87.666666666666671</v>
      </c>
      <c r="R30" s="321"/>
      <c r="S30" s="14">
        <f>MAX(S8:S25)</f>
        <v>731.96583333333331</v>
      </c>
      <c r="T30" s="14">
        <f>MAX(T8:T25)</f>
        <v>56.309999999999995</v>
      </c>
    </row>
    <row r="31" spans="1:23">
      <c r="C31" s="17" t="s">
        <v>7</v>
      </c>
      <c r="D31" s="308"/>
      <c r="E31" s="333">
        <f>MIN(E8:E24)</f>
        <v>31</v>
      </c>
      <c r="F31" s="333">
        <f>MIN(F8:F24)</f>
        <v>51</v>
      </c>
      <c r="G31" s="333">
        <f>MIN(G8:G24)</f>
        <v>41</v>
      </c>
      <c r="H31" s="333">
        <f>MIN(H8:H25)</f>
        <v>0</v>
      </c>
      <c r="I31" s="333">
        <f>MIN(I8:I24)</f>
        <v>41</v>
      </c>
      <c r="J31" s="333">
        <f>MIN(J8:J24)</f>
        <v>54.784999999999997</v>
      </c>
      <c r="K31" s="333">
        <f>MIN(K8:K24)</f>
        <v>22</v>
      </c>
      <c r="L31" s="333">
        <f>MIN(L8:L24)</f>
        <v>37</v>
      </c>
      <c r="M31" s="333">
        <f>MIN(M8:M25)</f>
        <v>21</v>
      </c>
      <c r="N31" s="333">
        <f>MIN(N8:N24)</f>
        <v>0</v>
      </c>
      <c r="O31" s="333">
        <f>MIN(O8:O24)</f>
        <v>31</v>
      </c>
      <c r="P31" s="333">
        <f>MIN(P8:P24)</f>
        <v>22</v>
      </c>
      <c r="Q31" s="333">
        <f>MIN(Q8:Q24)</f>
        <v>63.666666666666671</v>
      </c>
      <c r="R31" s="321"/>
      <c r="S31" s="14">
        <f>MIN(S8:S25)</f>
        <v>555</v>
      </c>
      <c r="T31" s="14">
        <f>MIN(T8:T25)</f>
        <v>42.699999999999996</v>
      </c>
    </row>
    <row r="32" spans="1:23">
      <c r="C32" s="17" t="s">
        <v>8</v>
      </c>
      <c r="D32" s="308"/>
      <c r="E32" s="313">
        <f>COUNTA(E8:E24)</f>
        <v>17</v>
      </c>
      <c r="F32" s="313">
        <f>COUNTA(F8:F24)</f>
        <v>17</v>
      </c>
      <c r="G32" s="313">
        <f>COUNTA(G8:G24)</f>
        <v>17</v>
      </c>
      <c r="H32" s="313">
        <f>COUNTA(H8:H25)</f>
        <v>18</v>
      </c>
      <c r="I32" s="313">
        <f>COUNTA(I8:I24)</f>
        <v>17</v>
      </c>
      <c r="J32" s="313">
        <f>COUNTA(J8:J24)</f>
        <v>17</v>
      </c>
      <c r="K32" s="313">
        <f>COUNTA(K8:K24)</f>
        <v>17</v>
      </c>
      <c r="L32" s="313">
        <f>COUNTA(L8:L24)</f>
        <v>17</v>
      </c>
      <c r="M32" s="313">
        <f>COUNTA(M8:M25)</f>
        <v>18</v>
      </c>
      <c r="N32" s="313">
        <f>COUNTA(N8:N24)</f>
        <v>17</v>
      </c>
      <c r="O32" s="313">
        <f>COUNTA(O8:O24)</f>
        <v>17</v>
      </c>
      <c r="P32" s="313">
        <f>COUNTA(P8:P24)</f>
        <v>17</v>
      </c>
      <c r="Q32" s="313">
        <f>COUNTA(Q8:Q24)</f>
        <v>17</v>
      </c>
      <c r="R32" s="320"/>
      <c r="S32" s="1">
        <f>COUNTA(S8:S25)</f>
        <v>17</v>
      </c>
      <c r="T32" s="1">
        <f>COUNTA(T8:T25)</f>
        <v>17</v>
      </c>
    </row>
    <row r="33" spans="1:21">
      <c r="C33" s="17" t="s">
        <v>9</v>
      </c>
      <c r="D33" s="308"/>
      <c r="E33" s="313">
        <f t="shared" ref="E33:Q33" si="5">SUM(COUNTIF(E8:E24,"&gt;=40"))</f>
        <v>14</v>
      </c>
      <c r="F33" s="313">
        <f t="shared" si="5"/>
        <v>17</v>
      </c>
      <c r="G33" s="313">
        <f t="shared" si="5"/>
        <v>17</v>
      </c>
      <c r="H33" s="313">
        <f t="shared" si="5"/>
        <v>14</v>
      </c>
      <c r="I33" s="313">
        <f t="shared" si="5"/>
        <v>17</v>
      </c>
      <c r="J33" s="313">
        <f t="shared" si="5"/>
        <v>17</v>
      </c>
      <c r="K33" s="313">
        <f t="shared" si="5"/>
        <v>13</v>
      </c>
      <c r="L33" s="313">
        <f t="shared" si="5"/>
        <v>15</v>
      </c>
      <c r="M33" s="313">
        <f t="shared" si="5"/>
        <v>15</v>
      </c>
      <c r="N33" s="313">
        <f t="shared" si="5"/>
        <v>10</v>
      </c>
      <c r="O33" s="313">
        <f t="shared" si="5"/>
        <v>16</v>
      </c>
      <c r="P33" s="313">
        <f t="shared" si="5"/>
        <v>16</v>
      </c>
      <c r="Q33" s="313">
        <f t="shared" si="5"/>
        <v>17</v>
      </c>
      <c r="R33" s="320"/>
      <c r="S33" s="1">
        <f>SUM(COUNTIF(S8:S24,"&gt;=40"))</f>
        <v>16</v>
      </c>
      <c r="T33" s="1">
        <f>SUM(COUNTIF(T8:T24,"&gt;=40"))</f>
        <v>16</v>
      </c>
    </row>
    <row r="34" spans="1:21">
      <c r="C34" s="17" t="s">
        <v>727</v>
      </c>
      <c r="D34" s="308"/>
      <c r="E34" s="313">
        <f t="shared" ref="E34:Q34" si="6">SUM(COUNTIF(E8:E24,"&lt;40"))</f>
        <v>3</v>
      </c>
      <c r="F34" s="313">
        <f t="shared" si="6"/>
        <v>0</v>
      </c>
      <c r="G34" s="313">
        <f t="shared" si="6"/>
        <v>0</v>
      </c>
      <c r="H34" s="313">
        <f t="shared" si="6"/>
        <v>3</v>
      </c>
      <c r="I34" s="313">
        <f t="shared" si="6"/>
        <v>0</v>
      </c>
      <c r="J34" s="313">
        <f t="shared" si="6"/>
        <v>0</v>
      </c>
      <c r="K34" s="313">
        <f t="shared" si="6"/>
        <v>4</v>
      </c>
      <c r="L34" s="313">
        <f t="shared" si="6"/>
        <v>2</v>
      </c>
      <c r="M34" s="313">
        <f t="shared" si="6"/>
        <v>2</v>
      </c>
      <c r="N34" s="313">
        <f t="shared" si="6"/>
        <v>7</v>
      </c>
      <c r="O34" s="313">
        <f t="shared" si="6"/>
        <v>1</v>
      </c>
      <c r="P34" s="313">
        <f t="shared" si="6"/>
        <v>1</v>
      </c>
      <c r="Q34" s="313">
        <f t="shared" si="6"/>
        <v>0</v>
      </c>
      <c r="R34" s="320"/>
      <c r="S34" s="1">
        <f>SUM(COUNTIF(S8:S24,"&lt;40"))</f>
        <v>0</v>
      </c>
      <c r="T34" s="1">
        <f>SUM(COUNTIF(T8:T24,"&lt;40"))</f>
        <v>0</v>
      </c>
    </row>
    <row r="35" spans="1:21">
      <c r="C35" s="17" t="s">
        <v>11</v>
      </c>
      <c r="D35" s="308"/>
      <c r="E35" s="313">
        <f t="shared" ref="E35:Q35" si="7">COUNTIF(E8:E24,"")</f>
        <v>0</v>
      </c>
      <c r="F35" s="313">
        <f t="shared" si="7"/>
        <v>0</v>
      </c>
      <c r="G35" s="313">
        <f t="shared" si="7"/>
        <v>0</v>
      </c>
      <c r="H35" s="313">
        <f t="shared" si="7"/>
        <v>0</v>
      </c>
      <c r="I35" s="313">
        <f t="shared" si="7"/>
        <v>0</v>
      </c>
      <c r="J35" s="313">
        <f t="shared" si="7"/>
        <v>0</v>
      </c>
      <c r="K35" s="313">
        <f t="shared" si="7"/>
        <v>0</v>
      </c>
      <c r="L35" s="313">
        <f t="shared" si="7"/>
        <v>0</v>
      </c>
      <c r="M35" s="313">
        <f t="shared" si="7"/>
        <v>0</v>
      </c>
      <c r="N35" s="313">
        <f t="shared" si="7"/>
        <v>0</v>
      </c>
      <c r="O35" s="313">
        <f t="shared" si="7"/>
        <v>0</v>
      </c>
      <c r="P35" s="313">
        <f t="shared" si="7"/>
        <v>0</v>
      </c>
      <c r="Q35" s="313">
        <f t="shared" si="7"/>
        <v>0</v>
      </c>
      <c r="R35" s="320"/>
      <c r="S35" s="1">
        <f>COUNTIF(S8:S24,"")</f>
        <v>1</v>
      </c>
      <c r="T35" s="1">
        <f>COUNTIF(T8:T24,"")</f>
        <v>1</v>
      </c>
    </row>
    <row r="36" spans="1:21">
      <c r="D36" s="308"/>
    </row>
    <row r="37" spans="1:21">
      <c r="C37" s="334" t="s">
        <v>26</v>
      </c>
      <c r="D37" s="308"/>
    </row>
    <row r="38" spans="1:21">
      <c r="C38" s="17" t="s">
        <v>4</v>
      </c>
      <c r="D38" s="14">
        <v>3</v>
      </c>
    </row>
    <row r="39" spans="1:21">
      <c r="C39" s="17" t="s">
        <v>928</v>
      </c>
      <c r="D39" s="14">
        <v>3</v>
      </c>
    </row>
    <row r="40" spans="1:21">
      <c r="C40" s="17" t="s">
        <v>33</v>
      </c>
      <c r="D40" s="14"/>
    </row>
    <row r="41" spans="1:21">
      <c r="C41" s="17" t="s">
        <v>728</v>
      </c>
      <c r="D41" s="14"/>
    </row>
    <row r="42" spans="1:21">
      <c r="C42" s="335" t="s">
        <v>12</v>
      </c>
      <c r="D42" s="13">
        <v>6</v>
      </c>
    </row>
    <row r="43" spans="1:21">
      <c r="A43" s="35"/>
      <c r="B43" s="2"/>
      <c r="D43" s="336"/>
      <c r="E43" s="337"/>
      <c r="F43" s="338"/>
      <c r="N43" s="339" t="s">
        <v>14</v>
      </c>
      <c r="O43" s="340"/>
      <c r="P43" s="340"/>
      <c r="Q43" s="340"/>
      <c r="R43" s="340"/>
      <c r="S43" s="340"/>
      <c r="T43" s="8"/>
      <c r="U43" s="341"/>
    </row>
    <row r="44" spans="1:21">
      <c r="A44" s="35"/>
      <c r="B44" s="2"/>
      <c r="C44" s="8"/>
      <c r="D44" s="336"/>
      <c r="E44" s="342"/>
      <c r="F44" s="342"/>
      <c r="G44" s="342"/>
      <c r="H44" s="343"/>
      <c r="K44" s="344"/>
      <c r="N44" s="345" t="s">
        <v>16</v>
      </c>
      <c r="O44" s="340"/>
      <c r="P44" s="340"/>
      <c r="Q44" s="340"/>
      <c r="R44" s="346" t="s">
        <v>17</v>
      </c>
      <c r="S44" s="340"/>
      <c r="T44" s="347"/>
      <c r="U44" s="348"/>
    </row>
    <row r="45" spans="1:21">
      <c r="A45" s="35"/>
      <c r="B45" s="2"/>
      <c r="C45" s="8"/>
      <c r="D45" s="336"/>
      <c r="E45" s="939"/>
      <c r="F45" s="939"/>
      <c r="G45" s="939"/>
      <c r="H45" s="939"/>
      <c r="K45" s="344"/>
      <c r="N45" s="340"/>
      <c r="O45" s="340"/>
      <c r="P45" s="349" t="s">
        <v>729</v>
      </c>
      <c r="Q45" s="340"/>
      <c r="R45" s="340"/>
      <c r="S45" s="340"/>
      <c r="T45" s="347"/>
      <c r="U45" s="348"/>
    </row>
    <row r="46" spans="1:21">
      <c r="A46" s="350">
        <v>1</v>
      </c>
      <c r="B46" s="351" t="s">
        <v>261</v>
      </c>
      <c r="C46" s="9" t="s">
        <v>265</v>
      </c>
      <c r="D46" s="352">
        <v>9</v>
      </c>
      <c r="E46" s="353" t="s">
        <v>266</v>
      </c>
      <c r="F46" s="353"/>
      <c r="G46" s="353" t="s">
        <v>267</v>
      </c>
      <c r="H46" s="353"/>
      <c r="I46" s="354"/>
      <c r="J46" s="354"/>
      <c r="K46" s="355"/>
      <c r="L46" s="354"/>
      <c r="N46" s="356"/>
      <c r="O46" s="340"/>
      <c r="P46" s="340"/>
      <c r="Q46" s="340"/>
      <c r="R46" s="340"/>
      <c r="S46" s="340"/>
      <c r="T46" s="347"/>
      <c r="U46" s="348"/>
    </row>
    <row r="47" spans="1:21">
      <c r="A47" s="350">
        <v>2</v>
      </c>
      <c r="B47" s="351" t="s">
        <v>268</v>
      </c>
      <c r="C47" s="9" t="s">
        <v>269</v>
      </c>
      <c r="D47" s="352">
        <v>10</v>
      </c>
      <c r="E47" s="357" t="s">
        <v>270</v>
      </c>
      <c r="F47" s="357"/>
      <c r="G47" s="357" t="s">
        <v>271</v>
      </c>
      <c r="H47" s="357"/>
      <c r="I47" s="354"/>
      <c r="J47" s="354"/>
      <c r="K47" s="355"/>
      <c r="L47" s="354"/>
      <c r="N47" s="339" t="s">
        <v>20</v>
      </c>
      <c r="O47" s="340"/>
      <c r="P47" s="340"/>
      <c r="Q47" s="340"/>
      <c r="R47" s="340"/>
      <c r="S47" s="340"/>
      <c r="T47" s="347"/>
      <c r="U47" s="358"/>
    </row>
    <row r="48" spans="1:21">
      <c r="A48" s="350">
        <v>3</v>
      </c>
      <c r="B48" s="351" t="s">
        <v>708</v>
      </c>
      <c r="C48" s="9" t="s">
        <v>730</v>
      </c>
      <c r="D48" s="352">
        <v>11</v>
      </c>
      <c r="E48" s="353" t="s">
        <v>272</v>
      </c>
      <c r="F48" s="353"/>
      <c r="G48" s="353" t="s">
        <v>273</v>
      </c>
      <c r="H48" s="353"/>
      <c r="I48" s="354"/>
      <c r="J48" s="354"/>
      <c r="K48" s="359"/>
      <c r="L48" s="354"/>
      <c r="N48" s="345" t="s">
        <v>16</v>
      </c>
      <c r="O48" s="340"/>
      <c r="P48" s="340"/>
      <c r="Q48" s="340"/>
      <c r="R48" s="340"/>
      <c r="S48" s="340"/>
      <c r="T48" s="347"/>
    </row>
    <row r="49" spans="1:21">
      <c r="A49" s="350">
        <v>4</v>
      </c>
      <c r="B49" s="351" t="s">
        <v>274</v>
      </c>
      <c r="C49" s="9" t="s">
        <v>275</v>
      </c>
      <c r="D49" s="352">
        <v>12</v>
      </c>
      <c r="E49" s="360" t="s">
        <v>276</v>
      </c>
      <c r="F49" s="354"/>
      <c r="G49" s="360" t="s">
        <v>277</v>
      </c>
      <c r="H49" s="354"/>
      <c r="I49" s="354"/>
      <c r="J49" s="354"/>
      <c r="K49" s="359"/>
      <c r="L49" s="354"/>
      <c r="N49" s="340"/>
      <c r="O49" s="340"/>
      <c r="P49" s="349" t="s">
        <v>731</v>
      </c>
      <c r="Q49" s="340"/>
      <c r="R49" s="340"/>
      <c r="S49" s="340"/>
      <c r="T49" s="347"/>
      <c r="U49" s="348"/>
    </row>
    <row r="50" spans="1:21">
      <c r="A50" s="350">
        <v>5</v>
      </c>
      <c r="B50" s="351" t="s">
        <v>278</v>
      </c>
      <c r="C50" s="9" t="s">
        <v>279</v>
      </c>
      <c r="D50" s="352">
        <v>13</v>
      </c>
      <c r="E50" s="360" t="s">
        <v>280</v>
      </c>
      <c r="F50" s="354"/>
      <c r="G50" s="360" t="s">
        <v>937</v>
      </c>
      <c r="H50" s="354"/>
      <c r="I50" s="354"/>
      <c r="J50" s="354"/>
      <c r="K50" s="359"/>
      <c r="L50" s="354"/>
      <c r="N50" s="339" t="s">
        <v>30</v>
      </c>
      <c r="O50" s="340"/>
      <c r="P50" s="340"/>
      <c r="Q50" s="340"/>
      <c r="R50" s="340"/>
      <c r="S50" s="340"/>
      <c r="T50" s="347"/>
      <c r="U50" s="348"/>
    </row>
    <row r="51" spans="1:21">
      <c r="A51" s="350">
        <v>6</v>
      </c>
      <c r="B51" s="361" t="s">
        <v>264</v>
      </c>
      <c r="C51" s="9" t="s">
        <v>282</v>
      </c>
      <c r="D51" s="352"/>
      <c r="E51" s="354"/>
      <c r="F51" s="354"/>
      <c r="G51" s="362"/>
      <c r="H51" s="354"/>
      <c r="I51" s="354"/>
      <c r="J51" s="354"/>
      <c r="K51" s="359"/>
      <c r="L51" s="354"/>
      <c r="N51" s="340"/>
      <c r="O51" s="340"/>
      <c r="P51" s="340"/>
      <c r="Q51" s="340"/>
      <c r="R51" s="340"/>
      <c r="S51" s="340"/>
      <c r="T51" s="347"/>
      <c r="U51" s="348"/>
    </row>
    <row r="52" spans="1:21">
      <c r="A52" s="350">
        <v>7</v>
      </c>
      <c r="B52" s="351" t="s">
        <v>283</v>
      </c>
      <c r="C52" s="9" t="s">
        <v>284</v>
      </c>
      <c r="D52" s="9"/>
      <c r="E52" s="354"/>
      <c r="F52" s="354"/>
      <c r="G52" s="362"/>
      <c r="H52" s="354"/>
      <c r="I52" s="354"/>
      <c r="J52" s="354"/>
      <c r="K52" s="359"/>
      <c r="L52" s="354"/>
      <c r="N52" s="345" t="s">
        <v>16</v>
      </c>
      <c r="O52" s="340"/>
      <c r="P52" s="340"/>
      <c r="Q52" s="340"/>
      <c r="R52" s="340"/>
      <c r="S52" s="340"/>
      <c r="T52" s="347"/>
      <c r="U52" s="348"/>
    </row>
    <row r="53" spans="1:21">
      <c r="A53" s="350">
        <v>8</v>
      </c>
      <c r="B53" s="351" t="s">
        <v>285</v>
      </c>
      <c r="C53" s="9" t="s">
        <v>286</v>
      </c>
      <c r="D53" s="363" t="s">
        <v>37</v>
      </c>
      <c r="E53" s="364" t="s">
        <v>23</v>
      </c>
      <c r="F53" s="354"/>
      <c r="G53" s="362"/>
      <c r="H53" s="354"/>
      <c r="I53" s="354"/>
      <c r="J53" s="354"/>
      <c r="K53" s="359"/>
      <c r="L53" s="354"/>
      <c r="N53" s="340"/>
      <c r="O53" s="340"/>
      <c r="P53" s="349" t="s">
        <v>732</v>
      </c>
      <c r="Q53" s="340"/>
      <c r="R53" s="340"/>
      <c r="S53" s="340"/>
      <c r="T53" s="347"/>
      <c r="U53" s="348"/>
    </row>
    <row r="54" spans="1:21" hidden="1">
      <c r="A54" s="365"/>
      <c r="B54" s="366"/>
      <c r="C54" s="366"/>
      <c r="D54" s="365"/>
      <c r="E54" s="367"/>
      <c r="F54" s="367"/>
      <c r="G54" s="368"/>
      <c r="H54" s="367"/>
      <c r="I54" s="367"/>
      <c r="J54" s="367"/>
      <c r="N54" s="369"/>
      <c r="O54" s="369"/>
      <c r="P54" s="370"/>
      <c r="Q54" s="370"/>
      <c r="R54" s="347"/>
      <c r="S54" s="347"/>
      <c r="T54" s="347"/>
      <c r="U54" s="348"/>
    </row>
    <row r="55" spans="1:21" hidden="1">
      <c r="D55" s="371"/>
    </row>
    <row r="56" spans="1:21" hidden="1">
      <c r="D56" s="20"/>
    </row>
    <row r="57" spans="1:21" hidden="1">
      <c r="D57" s="20"/>
    </row>
    <row r="58" spans="1:21" hidden="1">
      <c r="D58" s="20"/>
    </row>
    <row r="59" spans="1:21" hidden="1">
      <c r="D59" s="20"/>
    </row>
    <row r="60" spans="1:21" hidden="1">
      <c r="D60" s="20"/>
    </row>
    <row r="61" spans="1:21" hidden="1">
      <c r="D61" s="20"/>
    </row>
    <row r="62" spans="1:21" hidden="1">
      <c r="D62" s="20"/>
    </row>
    <row r="63" spans="1:21" hidden="1">
      <c r="D63" s="20"/>
    </row>
    <row r="64" spans="1:21" hidden="1">
      <c r="D64" s="20"/>
    </row>
    <row r="65" spans="4:4" hidden="1">
      <c r="D65" s="20"/>
    </row>
    <row r="66" spans="4:4" hidden="1">
      <c r="D66" s="20"/>
    </row>
    <row r="67" spans="4:4" hidden="1">
      <c r="D67" s="20"/>
    </row>
    <row r="68" spans="4:4" hidden="1">
      <c r="D68" s="20"/>
    </row>
    <row r="69" spans="4:4" hidden="1">
      <c r="D69" s="20"/>
    </row>
    <row r="70" spans="4:4" hidden="1">
      <c r="D70" s="20"/>
    </row>
    <row r="71" spans="4:4" hidden="1">
      <c r="D71" s="20"/>
    </row>
    <row r="72" spans="4:4" hidden="1">
      <c r="D72" s="20"/>
    </row>
    <row r="73" spans="4:4" hidden="1">
      <c r="D73" s="20"/>
    </row>
    <row r="74" spans="4:4" hidden="1">
      <c r="D74" s="20"/>
    </row>
    <row r="75" spans="4:4" hidden="1">
      <c r="D75" s="20"/>
    </row>
    <row r="76" spans="4:4" hidden="1">
      <c r="D76" s="20"/>
    </row>
    <row r="77" spans="4:4" hidden="1">
      <c r="D77" s="20"/>
    </row>
    <row r="78" spans="4:4" hidden="1">
      <c r="D78" s="20"/>
    </row>
    <row r="79" spans="4:4" hidden="1">
      <c r="D79" s="20"/>
    </row>
    <row r="80" spans="4:4" hidden="1">
      <c r="D80" s="20"/>
    </row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/>
    <row r="233"/>
    <row r="234"/>
  </sheetData>
  <mergeCells count="25">
    <mergeCell ref="A17:A19"/>
    <mergeCell ref="B17:B19"/>
    <mergeCell ref="C17:C19"/>
    <mergeCell ref="V6:V7"/>
    <mergeCell ref="A1:U1"/>
    <mergeCell ref="A2:U2"/>
    <mergeCell ref="A3:U3"/>
    <mergeCell ref="A4:U4"/>
    <mergeCell ref="D6:D7"/>
    <mergeCell ref="E45:H45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20:A22"/>
    <mergeCell ref="B20:B22"/>
    <mergeCell ref="C20:C22"/>
    <mergeCell ref="A23:A25"/>
    <mergeCell ref="B23:B25"/>
    <mergeCell ref="C23:C25"/>
  </mergeCells>
  <conditionalFormatting sqref="L26:O26 P26:P27 Q26 E8:J26 L8:Q25">
    <cfRule type="cellIs" dxfId="113" priority="2" stopIfTrue="1" operator="lessThan">
      <formula>40</formula>
    </cfRule>
  </conditionalFormatting>
  <conditionalFormatting sqref="K8:K26">
    <cfRule type="cellIs" dxfId="112" priority="1" operator="lessThan">
      <formula>40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V10" sqref="V10"/>
    </sheetView>
  </sheetViews>
  <sheetFormatPr defaultRowHeight="12.75"/>
  <cols>
    <col min="1" max="1" width="5.28515625" style="696" customWidth="1"/>
    <col min="2" max="2" width="23.28515625" style="3" hidden="1" customWidth="1"/>
    <col min="3" max="3" width="28.42578125" style="3" customWidth="1"/>
    <col min="4" max="4" width="5.85546875" style="18" customWidth="1"/>
    <col min="5" max="5" width="4.7109375" style="292" customWidth="1"/>
    <col min="6" max="6" width="5.85546875" style="292" customWidth="1"/>
    <col min="7" max="7" width="5" style="293" customWidth="1"/>
    <col min="8" max="8" width="5.28515625" style="292" customWidth="1"/>
    <col min="9" max="10" width="4.7109375" style="292" customWidth="1"/>
    <col min="11" max="11" width="5.28515625" style="293" bestFit="1" customWidth="1"/>
    <col min="12" max="12" width="5.28515625" style="292" bestFit="1" customWidth="1"/>
    <col min="13" max="13" width="5.28515625" style="32" customWidth="1"/>
    <col min="14" max="14" width="5.5703125" style="32" customWidth="1"/>
    <col min="15" max="15" width="5.7109375" style="32" customWidth="1"/>
    <col min="16" max="16" width="5.85546875" style="32" customWidth="1"/>
    <col min="17" max="17" width="6" style="32" customWidth="1"/>
    <col min="18" max="18" width="5.28515625" style="3" customWidth="1"/>
    <col min="19" max="19" width="5.5703125" style="3" customWidth="1"/>
    <col min="20" max="20" width="6.28515625" style="3" customWidth="1"/>
    <col min="21" max="21" width="33.140625" style="294" bestFit="1" customWidth="1"/>
    <col min="22" max="22" width="16" style="32" customWidth="1"/>
  </cols>
  <sheetData>
    <row r="1" spans="1:22" ht="18">
      <c r="A1" s="955" t="s">
        <v>28</v>
      </c>
      <c r="B1" s="955"/>
      <c r="C1" s="955"/>
      <c r="D1" s="955"/>
      <c r="E1" s="955"/>
      <c r="F1" s="955"/>
      <c r="G1" s="955"/>
      <c r="H1" s="955"/>
      <c r="I1" s="955"/>
      <c r="J1" s="955"/>
      <c r="K1" s="955"/>
      <c r="L1" s="955"/>
      <c r="M1" s="955"/>
      <c r="N1" s="955"/>
      <c r="O1" s="955"/>
      <c r="P1" s="955"/>
      <c r="Q1" s="955"/>
      <c r="R1" s="955"/>
      <c r="S1" s="955"/>
      <c r="T1" s="955"/>
      <c r="U1" s="955"/>
      <c r="V1" s="290"/>
    </row>
    <row r="2" spans="1:22" ht="14.25">
      <c r="A2" s="956" t="s">
        <v>0</v>
      </c>
      <c r="B2" s="956"/>
      <c r="C2" s="956"/>
      <c r="D2" s="956"/>
      <c r="E2" s="956"/>
      <c r="F2" s="956"/>
      <c r="G2" s="956"/>
      <c r="H2" s="956"/>
      <c r="I2" s="956"/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  <c r="U2" s="956"/>
      <c r="V2" s="31"/>
    </row>
    <row r="3" spans="1:22" ht="14.25">
      <c r="A3" s="957" t="s">
        <v>707</v>
      </c>
      <c r="B3" s="957"/>
      <c r="C3" s="957"/>
      <c r="D3" s="957"/>
      <c r="E3" s="957"/>
      <c r="F3" s="957"/>
      <c r="G3" s="957"/>
      <c r="H3" s="957"/>
      <c r="I3" s="957"/>
      <c r="J3" s="957"/>
      <c r="K3" s="957"/>
      <c r="L3" s="957"/>
      <c r="M3" s="957"/>
      <c r="N3" s="957"/>
      <c r="O3" s="957"/>
      <c r="P3" s="957"/>
      <c r="Q3" s="957"/>
      <c r="R3" s="957"/>
      <c r="S3" s="957"/>
      <c r="T3" s="957"/>
      <c r="U3" s="957"/>
      <c r="V3" s="31"/>
    </row>
    <row r="4" spans="1:22" ht="15">
      <c r="A4" s="958" t="s">
        <v>931</v>
      </c>
      <c r="B4" s="958"/>
      <c r="C4" s="958"/>
      <c r="D4" s="958"/>
      <c r="E4" s="958"/>
      <c r="F4" s="958"/>
      <c r="G4" s="958"/>
      <c r="H4" s="958"/>
      <c r="I4" s="958"/>
      <c r="J4" s="958"/>
      <c r="K4" s="958"/>
      <c r="L4" s="958"/>
      <c r="M4" s="958"/>
      <c r="N4" s="958"/>
      <c r="O4" s="958"/>
      <c r="P4" s="958"/>
      <c r="Q4" s="958"/>
      <c r="R4" s="958"/>
      <c r="S4" s="958"/>
      <c r="T4" s="958"/>
      <c r="U4" s="958"/>
      <c r="V4" s="291"/>
    </row>
    <row r="5" spans="1:22" ht="13.5" thickBot="1"/>
    <row r="6" spans="1:22">
      <c r="A6" s="33" t="s">
        <v>44</v>
      </c>
      <c r="B6" s="295" t="s">
        <v>27</v>
      </c>
      <c r="C6" s="296" t="s">
        <v>1</v>
      </c>
      <c r="D6" s="961" t="s">
        <v>35</v>
      </c>
      <c r="E6" s="297">
        <v>1</v>
      </c>
      <c r="F6" s="297">
        <v>2</v>
      </c>
      <c r="G6" s="298">
        <v>3</v>
      </c>
      <c r="H6" s="297">
        <v>4</v>
      </c>
      <c r="I6" s="297">
        <v>5</v>
      </c>
      <c r="J6" s="297">
        <v>6</v>
      </c>
      <c r="K6" s="298">
        <v>7</v>
      </c>
      <c r="L6" s="297">
        <v>8</v>
      </c>
      <c r="M6" s="297">
        <v>9</v>
      </c>
      <c r="N6" s="297">
        <v>10</v>
      </c>
      <c r="O6" s="298">
        <v>11</v>
      </c>
      <c r="P6" s="297">
        <v>12</v>
      </c>
      <c r="Q6" s="297">
        <v>13</v>
      </c>
      <c r="R6" s="6"/>
      <c r="S6" s="7" t="s">
        <v>24</v>
      </c>
      <c r="T6" s="25"/>
      <c r="U6" s="299" t="s">
        <v>25</v>
      </c>
      <c r="V6" s="963" t="s">
        <v>36</v>
      </c>
    </row>
    <row r="7" spans="1:22" ht="23.25" thickBot="1">
      <c r="A7" s="301"/>
      <c r="B7" s="302"/>
      <c r="C7" s="303"/>
      <c r="D7" s="962"/>
      <c r="E7" s="304" t="s">
        <v>261</v>
      </c>
      <c r="F7" s="304" t="s">
        <v>268</v>
      </c>
      <c r="G7" s="305" t="s">
        <v>708</v>
      </c>
      <c r="H7" s="304" t="s">
        <v>274</v>
      </c>
      <c r="I7" s="304" t="s">
        <v>278</v>
      </c>
      <c r="J7" s="304" t="s">
        <v>264</v>
      </c>
      <c r="K7" s="305" t="s">
        <v>283</v>
      </c>
      <c r="L7" s="304" t="s">
        <v>285</v>
      </c>
      <c r="M7" s="304" t="s">
        <v>266</v>
      </c>
      <c r="N7" s="304" t="s">
        <v>270</v>
      </c>
      <c r="O7" s="304" t="s">
        <v>272</v>
      </c>
      <c r="P7" s="306" t="s">
        <v>276</v>
      </c>
      <c r="Q7" s="306" t="s">
        <v>280</v>
      </c>
      <c r="R7" s="15" t="s">
        <v>2</v>
      </c>
      <c r="S7" s="16"/>
      <c r="T7" s="26" t="s">
        <v>3</v>
      </c>
      <c r="U7" s="307"/>
      <c r="V7" s="964"/>
    </row>
    <row r="8" spans="1:22">
      <c r="A8" s="965">
        <v>1</v>
      </c>
      <c r="B8" s="968" t="s">
        <v>720</v>
      </c>
      <c r="C8" s="968" t="s">
        <v>721</v>
      </c>
      <c r="D8" s="698" t="s">
        <v>709</v>
      </c>
      <c r="E8" s="699">
        <f>VLOOKUP(B8,[2]SOE!$B$15:$V$116,21,)</f>
        <v>55</v>
      </c>
      <c r="F8" s="700">
        <f>VLOOKUP(B8,[3]SOE!$B$15:$S$117,18,)</f>
        <v>61</v>
      </c>
      <c r="G8" s="700">
        <f>VLOOKUP(B8,[4]SOE!$B$15:$V$131,21,)</f>
        <v>49</v>
      </c>
      <c r="H8" s="700">
        <f>VLOOKUP(B8,[5]SOE!$B$15:$S$125,18,)</f>
        <v>51</v>
      </c>
      <c r="I8" s="700">
        <f>VLOOKUP(B8,[6]SOE!$B$15:$V$119,21,)</f>
        <v>50</v>
      </c>
      <c r="J8" s="700">
        <f>VLOOKUP(B8,[7]Sheet1!$C$12:$H$136,6,)</f>
        <v>64.102499999999992</v>
      </c>
      <c r="K8" s="701">
        <f>VLOOKUP(B8,[8]SOE!$B$15:$V$123,21,)</f>
        <v>46</v>
      </c>
      <c r="L8" s="700">
        <f>VLOOKUP(B8,[9]SOE!$B$15:$V$118,21,)</f>
        <v>56</v>
      </c>
      <c r="M8" s="700">
        <f>VLOOKUP(B8,[10]SOE!$B$15:$V$130,21,)</f>
        <v>43</v>
      </c>
      <c r="N8" s="700">
        <f>VLOOKUP(B8,[11]SOE!$B$15:$V$120,21,)</f>
        <v>50</v>
      </c>
      <c r="O8" s="700">
        <f>VLOOKUP(B8,[12]SOE!$B$15:$V$129,21,)</f>
        <v>57</v>
      </c>
      <c r="P8" s="700">
        <f>VLOOKUP(B8,[13]Sheet1!$B$15:$S$119,18,)</f>
        <v>29</v>
      </c>
      <c r="Q8" s="700">
        <f>VLOOKUP(B8,[14]Grades!$D$2:$G$127,4,)</f>
        <v>62</v>
      </c>
      <c r="R8" s="702">
        <f t="shared" ref="R8:R10" si="0">COUNT(E8:Q8)</f>
        <v>13</v>
      </c>
      <c r="S8" s="703">
        <f t="shared" ref="S8:S10" si="1">SUM(E8:Q8)</f>
        <v>673.10249999999996</v>
      </c>
      <c r="T8" s="704">
        <f t="shared" ref="T8:T10" si="2">ROUNDUP(AVERAGE(E8:Q8),2)</f>
        <v>51.78</v>
      </c>
      <c r="U8" s="705" t="str">
        <f t="shared" ref="U8" si="3">IF(R8&lt;13,"INCOMPLETE",IF(MIN(E8:Q8)&gt;=40,"PASS",IF((COUNTIF(E8:Q8,"&lt;40")=1),"SUPP, 1 Unit",IF((COUNTIF(E8:Q8,"&lt;40")=2),"SUPP, 2 Units",IF((COUNTIF(E8:Q8,"&lt;40")=3),"SUPP, 3 Units",IF((COUNTIF(E8:Q8,"&lt;40")=4),  "SUPP, 4 Units",IF((COUNTIF(E8:Q8,"&lt;40")=5),"SUPP, 5 Units","X SUPP")))))))</f>
        <v>SUPP, 1 Unit</v>
      </c>
      <c r="V8" s="706"/>
    </row>
    <row r="9" spans="1:22">
      <c r="A9" s="966"/>
      <c r="B9" s="969"/>
      <c r="C9" s="969"/>
      <c r="D9" s="698" t="s">
        <v>710</v>
      </c>
      <c r="E9" s="699">
        <v>55</v>
      </c>
      <c r="F9" s="700">
        <v>61</v>
      </c>
      <c r="G9" s="700">
        <v>49</v>
      </c>
      <c r="H9" s="700">
        <v>51</v>
      </c>
      <c r="I9" s="700">
        <v>50</v>
      </c>
      <c r="J9" s="700">
        <v>64.102499999999992</v>
      </c>
      <c r="K9" s="701">
        <v>46</v>
      </c>
      <c r="L9" s="700">
        <v>56</v>
      </c>
      <c r="M9" s="700">
        <v>43</v>
      </c>
      <c r="N9" s="700">
        <v>50</v>
      </c>
      <c r="O9" s="700">
        <v>57</v>
      </c>
      <c r="P9" s="700">
        <v>0</v>
      </c>
      <c r="Q9" s="700">
        <v>62</v>
      </c>
      <c r="R9" s="702">
        <f t="shared" si="0"/>
        <v>13</v>
      </c>
      <c r="S9" s="703">
        <f t="shared" si="1"/>
        <v>644.10249999999996</v>
      </c>
      <c r="T9" s="704">
        <f t="shared" si="2"/>
        <v>49.55</v>
      </c>
      <c r="U9" s="705" t="s">
        <v>713</v>
      </c>
      <c r="V9" s="706"/>
    </row>
    <row r="10" spans="1:22">
      <c r="A10" s="967"/>
      <c r="B10" s="970"/>
      <c r="C10" s="970"/>
      <c r="D10" s="698" t="s">
        <v>743</v>
      </c>
      <c r="E10" s="699">
        <v>55</v>
      </c>
      <c r="F10" s="700">
        <v>61</v>
      </c>
      <c r="G10" s="700">
        <v>49</v>
      </c>
      <c r="H10" s="700">
        <v>51</v>
      </c>
      <c r="I10" s="700">
        <v>50</v>
      </c>
      <c r="J10" s="700">
        <v>64.102499999999992</v>
      </c>
      <c r="K10" s="701">
        <v>46</v>
      </c>
      <c r="L10" s="700">
        <v>56</v>
      </c>
      <c r="M10" s="700">
        <v>43</v>
      </c>
      <c r="N10" s="700">
        <v>50</v>
      </c>
      <c r="O10" s="700">
        <v>57</v>
      </c>
      <c r="P10" s="700"/>
      <c r="Q10" s="700">
        <v>62</v>
      </c>
      <c r="R10" s="702">
        <f t="shared" si="0"/>
        <v>12</v>
      </c>
      <c r="S10" s="703">
        <f t="shared" si="1"/>
        <v>644.10249999999996</v>
      </c>
      <c r="T10" s="704">
        <f t="shared" si="2"/>
        <v>53.68</v>
      </c>
      <c r="U10" s="707" t="s">
        <v>928</v>
      </c>
      <c r="V10" s="708" t="s">
        <v>927</v>
      </c>
    </row>
    <row r="11" spans="1:22">
      <c r="A11" s="314"/>
      <c r="B11" s="315"/>
      <c r="C11" s="315"/>
      <c r="D11" s="316"/>
      <c r="E11" s="317"/>
      <c r="F11" s="318"/>
      <c r="G11" s="318"/>
      <c r="H11" s="318"/>
      <c r="I11" s="318"/>
      <c r="J11" s="318"/>
      <c r="K11" s="319"/>
      <c r="L11" s="318"/>
      <c r="M11" s="318"/>
      <c r="N11" s="318"/>
      <c r="O11" s="318"/>
      <c r="P11" s="318"/>
      <c r="Q11" s="318"/>
      <c r="R11" s="320"/>
      <c r="S11" s="321"/>
      <c r="T11" s="322"/>
      <c r="U11" s="323"/>
      <c r="V11" s="324"/>
    </row>
    <row r="12" spans="1:22">
      <c r="B12" s="10"/>
      <c r="C12" s="10"/>
      <c r="D12" s="312"/>
      <c r="E12" s="325"/>
      <c r="F12" s="325"/>
      <c r="G12" s="326"/>
      <c r="H12" s="325"/>
      <c r="I12" s="325"/>
      <c r="J12" s="325"/>
      <c r="K12" s="326"/>
      <c r="L12" s="325"/>
      <c r="M12" s="325"/>
      <c r="N12" s="325"/>
      <c r="O12" s="325"/>
      <c r="P12" s="318"/>
      <c r="Q12" s="327"/>
      <c r="R12" s="321"/>
      <c r="S12" s="321"/>
      <c r="T12" s="328"/>
      <c r="U12" s="323"/>
    </row>
    <row r="13" spans="1:22">
      <c r="C13" s="329" t="s">
        <v>3</v>
      </c>
      <c r="D13" s="308"/>
      <c r="E13" s="330">
        <f t="shared" ref="E13:Q13" si="4">AVERAGE(E8:E10)</f>
        <v>55</v>
      </c>
      <c r="F13" s="330">
        <f t="shared" si="4"/>
        <v>61</v>
      </c>
      <c r="G13" s="330">
        <f t="shared" si="4"/>
        <v>49</v>
      </c>
      <c r="H13" s="330">
        <f t="shared" si="4"/>
        <v>51</v>
      </c>
      <c r="I13" s="330">
        <f t="shared" si="4"/>
        <v>50</v>
      </c>
      <c r="J13" s="330">
        <f t="shared" si="4"/>
        <v>64.102499999999992</v>
      </c>
      <c r="K13" s="330">
        <f t="shared" si="4"/>
        <v>46</v>
      </c>
      <c r="L13" s="330">
        <f t="shared" si="4"/>
        <v>56</v>
      </c>
      <c r="M13" s="330">
        <f t="shared" si="4"/>
        <v>43</v>
      </c>
      <c r="N13" s="330">
        <f t="shared" si="4"/>
        <v>50</v>
      </c>
      <c r="O13" s="330">
        <f t="shared" si="4"/>
        <v>57</v>
      </c>
      <c r="P13" s="330">
        <f t="shared" si="4"/>
        <v>14.5</v>
      </c>
      <c r="Q13" s="330">
        <f t="shared" si="4"/>
        <v>62</v>
      </c>
      <c r="R13" s="331"/>
      <c r="S13" s="332">
        <f>AVERAGE(S8:S10)</f>
        <v>653.76916666666659</v>
      </c>
      <c r="T13" s="332">
        <f>AVERAGE(T8:T10)</f>
        <v>51.669999999999995</v>
      </c>
    </row>
    <row r="14" spans="1:22">
      <c r="C14" s="17" t="s">
        <v>5</v>
      </c>
      <c r="D14" s="308"/>
      <c r="E14" s="330">
        <f t="shared" ref="E14:Q14" si="5">STDEV(E8:E10)</f>
        <v>0</v>
      </c>
      <c r="F14" s="330">
        <f t="shared" si="5"/>
        <v>0</v>
      </c>
      <c r="G14" s="330">
        <f t="shared" si="5"/>
        <v>0</v>
      </c>
      <c r="H14" s="330">
        <f t="shared" si="5"/>
        <v>0</v>
      </c>
      <c r="I14" s="330">
        <f t="shared" si="5"/>
        <v>0</v>
      </c>
      <c r="J14" s="330">
        <f t="shared" si="5"/>
        <v>0</v>
      </c>
      <c r="K14" s="330">
        <f t="shared" si="5"/>
        <v>0</v>
      </c>
      <c r="L14" s="330">
        <f t="shared" si="5"/>
        <v>0</v>
      </c>
      <c r="M14" s="330">
        <f t="shared" si="5"/>
        <v>0</v>
      </c>
      <c r="N14" s="330">
        <f t="shared" si="5"/>
        <v>0</v>
      </c>
      <c r="O14" s="330">
        <f t="shared" si="5"/>
        <v>0</v>
      </c>
      <c r="P14" s="330">
        <f t="shared" si="5"/>
        <v>20.506096654409877</v>
      </c>
      <c r="Q14" s="330">
        <f t="shared" si="5"/>
        <v>0</v>
      </c>
      <c r="R14" s="331"/>
      <c r="S14" s="332">
        <f>STDEV(S8:S10)</f>
        <v>16.743157806499148</v>
      </c>
      <c r="T14" s="332">
        <f>STDEV(T8:T10)</f>
        <v>2.0671961687271012</v>
      </c>
    </row>
    <row r="15" spans="1:22">
      <c r="C15" s="17" t="s">
        <v>6</v>
      </c>
      <c r="D15" s="308"/>
      <c r="E15" s="333">
        <f t="shared" ref="E15:Q15" si="6">MAX(E8:E10)</f>
        <v>55</v>
      </c>
      <c r="F15" s="333">
        <f t="shared" si="6"/>
        <v>61</v>
      </c>
      <c r="G15" s="333">
        <f t="shared" si="6"/>
        <v>49</v>
      </c>
      <c r="H15" s="333">
        <f t="shared" si="6"/>
        <v>51</v>
      </c>
      <c r="I15" s="333">
        <f t="shared" si="6"/>
        <v>50</v>
      </c>
      <c r="J15" s="333">
        <f t="shared" si="6"/>
        <v>64.102499999999992</v>
      </c>
      <c r="K15" s="333">
        <f t="shared" si="6"/>
        <v>46</v>
      </c>
      <c r="L15" s="333">
        <f t="shared" si="6"/>
        <v>56</v>
      </c>
      <c r="M15" s="333">
        <f t="shared" si="6"/>
        <v>43</v>
      </c>
      <c r="N15" s="333">
        <f t="shared" si="6"/>
        <v>50</v>
      </c>
      <c r="O15" s="333">
        <f t="shared" si="6"/>
        <v>57</v>
      </c>
      <c r="P15" s="333">
        <f t="shared" si="6"/>
        <v>29</v>
      </c>
      <c r="Q15" s="333">
        <f t="shared" si="6"/>
        <v>62</v>
      </c>
      <c r="R15" s="321"/>
      <c r="S15" s="14">
        <f>MAX(S8:S10)</f>
        <v>673.10249999999996</v>
      </c>
      <c r="T15" s="14">
        <f>MAX(T8:T10)</f>
        <v>53.68</v>
      </c>
    </row>
    <row r="16" spans="1:22">
      <c r="C16" s="17" t="s">
        <v>7</v>
      </c>
      <c r="D16" s="308"/>
      <c r="E16" s="333">
        <f t="shared" ref="E16:Q16" si="7">MIN(E8:E10)</f>
        <v>55</v>
      </c>
      <c r="F16" s="333">
        <f t="shared" si="7"/>
        <v>61</v>
      </c>
      <c r="G16" s="333">
        <f t="shared" si="7"/>
        <v>49</v>
      </c>
      <c r="H16" s="333">
        <f t="shared" si="7"/>
        <v>51</v>
      </c>
      <c r="I16" s="333">
        <f t="shared" si="7"/>
        <v>50</v>
      </c>
      <c r="J16" s="333">
        <f t="shared" si="7"/>
        <v>64.102499999999992</v>
      </c>
      <c r="K16" s="333">
        <f t="shared" si="7"/>
        <v>46</v>
      </c>
      <c r="L16" s="333">
        <f t="shared" si="7"/>
        <v>56</v>
      </c>
      <c r="M16" s="333">
        <f t="shared" si="7"/>
        <v>43</v>
      </c>
      <c r="N16" s="333">
        <f t="shared" si="7"/>
        <v>50</v>
      </c>
      <c r="O16" s="333">
        <f t="shared" si="7"/>
        <v>57</v>
      </c>
      <c r="P16" s="333">
        <f t="shared" si="7"/>
        <v>0</v>
      </c>
      <c r="Q16" s="333">
        <f t="shared" si="7"/>
        <v>62</v>
      </c>
      <c r="R16" s="321"/>
      <c r="S16" s="14">
        <f>MIN(S8:S10)</f>
        <v>644.10249999999996</v>
      </c>
      <c r="T16" s="14">
        <f>MIN(T8:T10)</f>
        <v>49.55</v>
      </c>
    </row>
    <row r="17" spans="1:21">
      <c r="C17" s="17" t="s">
        <v>8</v>
      </c>
      <c r="D17" s="308"/>
      <c r="E17" s="313">
        <f t="shared" ref="E17:Q17" si="8">COUNTA(E8:E10)</f>
        <v>3</v>
      </c>
      <c r="F17" s="313">
        <f t="shared" si="8"/>
        <v>3</v>
      </c>
      <c r="G17" s="313">
        <f t="shared" si="8"/>
        <v>3</v>
      </c>
      <c r="H17" s="313">
        <f t="shared" si="8"/>
        <v>3</v>
      </c>
      <c r="I17" s="313">
        <f t="shared" si="8"/>
        <v>3</v>
      </c>
      <c r="J17" s="313">
        <f t="shared" si="8"/>
        <v>3</v>
      </c>
      <c r="K17" s="313">
        <f t="shared" si="8"/>
        <v>3</v>
      </c>
      <c r="L17" s="313">
        <f t="shared" si="8"/>
        <v>3</v>
      </c>
      <c r="M17" s="313">
        <f t="shared" si="8"/>
        <v>3</v>
      </c>
      <c r="N17" s="313">
        <f t="shared" si="8"/>
        <v>3</v>
      </c>
      <c r="O17" s="313">
        <f t="shared" si="8"/>
        <v>3</v>
      </c>
      <c r="P17" s="313">
        <f t="shared" si="8"/>
        <v>2</v>
      </c>
      <c r="Q17" s="313">
        <f t="shared" si="8"/>
        <v>3</v>
      </c>
      <c r="R17" s="320"/>
      <c r="S17" s="1">
        <f>COUNTA(S8:S10)</f>
        <v>3</v>
      </c>
      <c r="T17" s="1">
        <f>COUNTA(T8:T10)</f>
        <v>3</v>
      </c>
    </row>
    <row r="18" spans="1:21">
      <c r="C18" s="17" t="s">
        <v>9</v>
      </c>
      <c r="D18" s="308"/>
      <c r="E18" s="313">
        <f t="shared" ref="E18:Q18" si="9">SUM(COUNTIF(E8:E10,"&gt;=40"))</f>
        <v>3</v>
      </c>
      <c r="F18" s="313">
        <f t="shared" si="9"/>
        <v>3</v>
      </c>
      <c r="G18" s="313">
        <f t="shared" si="9"/>
        <v>3</v>
      </c>
      <c r="H18" s="313">
        <f t="shared" si="9"/>
        <v>3</v>
      </c>
      <c r="I18" s="313">
        <f t="shared" si="9"/>
        <v>3</v>
      </c>
      <c r="J18" s="313">
        <f t="shared" si="9"/>
        <v>3</v>
      </c>
      <c r="K18" s="313">
        <f t="shared" si="9"/>
        <v>3</v>
      </c>
      <c r="L18" s="313">
        <f t="shared" si="9"/>
        <v>3</v>
      </c>
      <c r="M18" s="313">
        <f t="shared" si="9"/>
        <v>3</v>
      </c>
      <c r="N18" s="313">
        <f t="shared" si="9"/>
        <v>3</v>
      </c>
      <c r="O18" s="313">
        <f t="shared" si="9"/>
        <v>3</v>
      </c>
      <c r="P18" s="313">
        <f t="shared" si="9"/>
        <v>0</v>
      </c>
      <c r="Q18" s="313">
        <f t="shared" si="9"/>
        <v>3</v>
      </c>
      <c r="R18" s="320"/>
      <c r="S18" s="1">
        <f>SUM(COUNTIF(S8:S10,"&gt;=40"))</f>
        <v>3</v>
      </c>
      <c r="T18" s="1">
        <f>SUM(COUNTIF(T8:T10,"&gt;=40"))</f>
        <v>3</v>
      </c>
    </row>
    <row r="19" spans="1:21">
      <c r="C19" s="17" t="s">
        <v>727</v>
      </c>
      <c r="D19" s="308"/>
      <c r="E19" s="313">
        <f t="shared" ref="E19:Q19" si="10">SUM(COUNTIF(E8:E10,"&lt;40"))</f>
        <v>0</v>
      </c>
      <c r="F19" s="313">
        <f t="shared" si="10"/>
        <v>0</v>
      </c>
      <c r="G19" s="313">
        <f t="shared" si="10"/>
        <v>0</v>
      </c>
      <c r="H19" s="313">
        <f t="shared" si="10"/>
        <v>0</v>
      </c>
      <c r="I19" s="313">
        <f t="shared" si="10"/>
        <v>0</v>
      </c>
      <c r="J19" s="313">
        <f t="shared" si="10"/>
        <v>0</v>
      </c>
      <c r="K19" s="313">
        <f t="shared" si="10"/>
        <v>0</v>
      </c>
      <c r="L19" s="313">
        <f t="shared" si="10"/>
        <v>0</v>
      </c>
      <c r="M19" s="313">
        <f t="shared" si="10"/>
        <v>0</v>
      </c>
      <c r="N19" s="313">
        <f t="shared" si="10"/>
        <v>0</v>
      </c>
      <c r="O19" s="313">
        <f t="shared" si="10"/>
        <v>0</v>
      </c>
      <c r="P19" s="313">
        <f t="shared" si="10"/>
        <v>2</v>
      </c>
      <c r="Q19" s="313">
        <f t="shared" si="10"/>
        <v>0</v>
      </c>
      <c r="R19" s="320"/>
      <c r="S19" s="1">
        <f>SUM(COUNTIF(S8:S10,"&lt;40"))</f>
        <v>0</v>
      </c>
      <c r="T19" s="1">
        <f>SUM(COUNTIF(T8:T10,"&lt;40"))</f>
        <v>0</v>
      </c>
    </row>
    <row r="20" spans="1:21">
      <c r="C20" s="17" t="s">
        <v>11</v>
      </c>
      <c r="D20" s="308"/>
      <c r="E20" s="313">
        <f t="shared" ref="E20:Q20" si="11">COUNTIF(E8:E10,"")</f>
        <v>0</v>
      </c>
      <c r="F20" s="313">
        <f t="shared" si="11"/>
        <v>0</v>
      </c>
      <c r="G20" s="313">
        <f t="shared" si="11"/>
        <v>0</v>
      </c>
      <c r="H20" s="313">
        <f t="shared" si="11"/>
        <v>0</v>
      </c>
      <c r="I20" s="313">
        <f t="shared" si="11"/>
        <v>0</v>
      </c>
      <c r="J20" s="313">
        <f t="shared" si="11"/>
        <v>0</v>
      </c>
      <c r="K20" s="313">
        <f t="shared" si="11"/>
        <v>0</v>
      </c>
      <c r="L20" s="313">
        <f t="shared" si="11"/>
        <v>0</v>
      </c>
      <c r="M20" s="313">
        <f t="shared" si="11"/>
        <v>0</v>
      </c>
      <c r="N20" s="313">
        <f t="shared" si="11"/>
        <v>0</v>
      </c>
      <c r="O20" s="313">
        <f t="shared" si="11"/>
        <v>0</v>
      </c>
      <c r="P20" s="313">
        <f t="shared" si="11"/>
        <v>1</v>
      </c>
      <c r="Q20" s="313">
        <f t="shared" si="11"/>
        <v>0</v>
      </c>
      <c r="R20" s="320"/>
      <c r="S20" s="1">
        <f>COUNTIF(S8:S10,"")</f>
        <v>0</v>
      </c>
      <c r="T20" s="1">
        <f>COUNTIF(T8:T10,"")</f>
        <v>0</v>
      </c>
    </row>
    <row r="21" spans="1:21">
      <c r="D21" s="308"/>
    </row>
    <row r="22" spans="1:21">
      <c r="C22" s="334" t="s">
        <v>26</v>
      </c>
      <c r="D22" s="308"/>
    </row>
    <row r="23" spans="1:21">
      <c r="C23" s="17" t="s">
        <v>4</v>
      </c>
      <c r="D23" s="14">
        <v>3</v>
      </c>
    </row>
    <row r="24" spans="1:21">
      <c r="C24" s="17" t="s">
        <v>928</v>
      </c>
      <c r="D24" s="14" t="s">
        <v>930</v>
      </c>
    </row>
    <row r="25" spans="1:21">
      <c r="C25" s="17" t="s">
        <v>33</v>
      </c>
      <c r="D25" s="14"/>
    </row>
    <row r="26" spans="1:21">
      <c r="C26" s="17" t="s">
        <v>728</v>
      </c>
      <c r="D26" s="14"/>
    </row>
    <row r="27" spans="1:21">
      <c r="C27" s="335" t="s">
        <v>12</v>
      </c>
      <c r="D27" s="13">
        <v>7</v>
      </c>
    </row>
    <row r="28" spans="1:21">
      <c r="A28" s="35"/>
      <c r="B28" s="2"/>
      <c r="D28" s="336"/>
      <c r="E28" s="337"/>
      <c r="F28" s="338"/>
      <c r="N28" s="339" t="s">
        <v>14</v>
      </c>
      <c r="O28" s="340"/>
      <c r="P28" s="340"/>
      <c r="Q28" s="340"/>
      <c r="R28" s="340"/>
      <c r="S28" s="340"/>
      <c r="T28" s="8"/>
      <c r="U28" s="341"/>
    </row>
    <row r="29" spans="1:21">
      <c r="A29" s="35"/>
      <c r="B29" s="2"/>
      <c r="C29" s="8"/>
      <c r="D29" s="336"/>
      <c r="E29" s="697"/>
      <c r="F29" s="697"/>
      <c r="G29" s="697"/>
      <c r="H29" s="343"/>
      <c r="K29" s="344"/>
      <c r="N29" s="345" t="s">
        <v>16</v>
      </c>
      <c r="O29" s="340"/>
      <c r="P29" s="340"/>
      <c r="Q29" s="340"/>
      <c r="R29" s="346" t="s">
        <v>17</v>
      </c>
      <c r="S29" s="340"/>
      <c r="T29" s="347"/>
      <c r="U29" s="348"/>
    </row>
    <row r="30" spans="1:21">
      <c r="A30" s="35"/>
      <c r="B30" s="2"/>
      <c r="C30" s="8"/>
      <c r="D30" s="336"/>
      <c r="E30" s="939"/>
      <c r="F30" s="939"/>
      <c r="G30" s="939"/>
      <c r="H30" s="939"/>
      <c r="K30" s="344"/>
      <c r="N30" s="340"/>
      <c r="O30" s="340"/>
      <c r="P30" s="349" t="s">
        <v>729</v>
      </c>
      <c r="Q30" s="340"/>
      <c r="R30" s="340"/>
      <c r="S30" s="340"/>
      <c r="T30" s="347"/>
      <c r="U30" s="348"/>
    </row>
    <row r="31" spans="1:21">
      <c r="A31" s="350">
        <v>1</v>
      </c>
      <c r="B31" s="351" t="s">
        <v>261</v>
      </c>
      <c r="C31" s="9" t="s">
        <v>265</v>
      </c>
      <c r="D31" s="352">
        <v>9</v>
      </c>
      <c r="E31" s="353" t="s">
        <v>266</v>
      </c>
      <c r="F31" s="353"/>
      <c r="G31" s="353" t="s">
        <v>267</v>
      </c>
      <c r="H31" s="353"/>
      <c r="I31" s="354"/>
      <c r="J31" s="354"/>
      <c r="K31" s="355"/>
      <c r="L31" s="354"/>
      <c r="N31" s="356"/>
      <c r="O31" s="340"/>
      <c r="P31" s="340"/>
      <c r="Q31" s="340"/>
      <c r="R31" s="340"/>
      <c r="S31" s="340"/>
      <c r="T31" s="347"/>
      <c r="U31" s="348"/>
    </row>
    <row r="32" spans="1:21">
      <c r="A32" s="350">
        <v>2</v>
      </c>
      <c r="B32" s="351" t="s">
        <v>268</v>
      </c>
      <c r="C32" s="9" t="s">
        <v>269</v>
      </c>
      <c r="D32" s="352">
        <v>10</v>
      </c>
      <c r="E32" s="357" t="s">
        <v>270</v>
      </c>
      <c r="F32" s="357"/>
      <c r="G32" s="357" t="s">
        <v>271</v>
      </c>
      <c r="H32" s="357"/>
      <c r="I32" s="354"/>
      <c r="J32" s="354"/>
      <c r="K32" s="355"/>
      <c r="L32" s="354"/>
      <c r="N32" s="339" t="s">
        <v>20</v>
      </c>
      <c r="O32" s="340"/>
      <c r="P32" s="340"/>
      <c r="Q32" s="340"/>
      <c r="R32" s="340"/>
      <c r="S32" s="340"/>
      <c r="T32" s="347"/>
      <c r="U32" s="358"/>
    </row>
    <row r="33" spans="1:21">
      <c r="A33" s="350">
        <v>3</v>
      </c>
      <c r="B33" s="351" t="s">
        <v>708</v>
      </c>
      <c r="C33" s="9" t="s">
        <v>730</v>
      </c>
      <c r="D33" s="352">
        <v>11</v>
      </c>
      <c r="E33" s="353" t="s">
        <v>272</v>
      </c>
      <c r="F33" s="353"/>
      <c r="G33" s="353" t="s">
        <v>273</v>
      </c>
      <c r="H33" s="353"/>
      <c r="I33" s="354"/>
      <c r="J33" s="354"/>
      <c r="K33" s="359"/>
      <c r="L33" s="354"/>
      <c r="N33" s="345" t="s">
        <v>16</v>
      </c>
      <c r="O33" s="340"/>
      <c r="P33" s="340"/>
      <c r="Q33" s="340"/>
      <c r="R33" s="340"/>
      <c r="S33" s="340"/>
      <c r="T33" s="347"/>
    </row>
    <row r="34" spans="1:21">
      <c r="A34" s="350">
        <v>4</v>
      </c>
      <c r="B34" s="351" t="s">
        <v>274</v>
      </c>
      <c r="C34" s="9" t="s">
        <v>275</v>
      </c>
      <c r="D34" s="352">
        <v>12</v>
      </c>
      <c r="E34" s="360" t="s">
        <v>276</v>
      </c>
      <c r="F34" s="354"/>
      <c r="G34" s="360" t="s">
        <v>277</v>
      </c>
      <c r="H34" s="354"/>
      <c r="I34" s="354"/>
      <c r="J34" s="354"/>
      <c r="K34" s="359"/>
      <c r="L34" s="354"/>
      <c r="N34" s="340"/>
      <c r="O34" s="340"/>
      <c r="P34" s="349" t="s">
        <v>731</v>
      </c>
      <c r="Q34" s="340"/>
      <c r="R34" s="340"/>
      <c r="S34" s="340"/>
      <c r="T34" s="347"/>
      <c r="U34" s="348"/>
    </row>
    <row r="35" spans="1:21">
      <c r="A35" s="350">
        <v>5</v>
      </c>
      <c r="B35" s="351" t="s">
        <v>278</v>
      </c>
      <c r="C35" s="9" t="s">
        <v>279</v>
      </c>
      <c r="D35" s="352">
        <v>13</v>
      </c>
      <c r="E35" s="360" t="s">
        <v>280</v>
      </c>
      <c r="F35" s="354"/>
      <c r="G35" s="360" t="s">
        <v>281</v>
      </c>
      <c r="H35" s="354"/>
      <c r="I35" s="354"/>
      <c r="J35" s="354"/>
      <c r="K35" s="359"/>
      <c r="L35" s="354"/>
      <c r="N35" s="339" t="s">
        <v>30</v>
      </c>
      <c r="O35" s="340"/>
      <c r="P35" s="340"/>
      <c r="Q35" s="340"/>
      <c r="R35" s="340"/>
      <c r="S35" s="340"/>
      <c r="T35" s="347"/>
      <c r="U35" s="348"/>
    </row>
    <row r="36" spans="1:21">
      <c r="A36" s="350">
        <v>6</v>
      </c>
      <c r="B36" s="361" t="s">
        <v>264</v>
      </c>
      <c r="C36" s="9" t="s">
        <v>282</v>
      </c>
      <c r="D36" s="352"/>
      <c r="E36" s="354"/>
      <c r="F36" s="354"/>
      <c r="G36" s="362"/>
      <c r="H36" s="354"/>
      <c r="I36" s="354"/>
      <c r="J36" s="354"/>
      <c r="K36" s="359"/>
      <c r="L36" s="354"/>
      <c r="N36" s="340"/>
      <c r="O36" s="340"/>
      <c r="P36" s="340"/>
      <c r="Q36" s="340"/>
      <c r="R36" s="340"/>
      <c r="S36" s="340"/>
      <c r="T36" s="347"/>
      <c r="U36" s="348"/>
    </row>
    <row r="37" spans="1:21">
      <c r="A37" s="350">
        <v>7</v>
      </c>
      <c r="B37" s="351" t="s">
        <v>283</v>
      </c>
      <c r="C37" s="9" t="s">
        <v>284</v>
      </c>
      <c r="D37" s="9"/>
      <c r="E37" s="354"/>
      <c r="F37" s="354"/>
      <c r="G37" s="362"/>
      <c r="H37" s="354"/>
      <c r="I37" s="354"/>
      <c r="J37" s="354"/>
      <c r="K37" s="359"/>
      <c r="L37" s="354"/>
      <c r="N37" s="345" t="s">
        <v>16</v>
      </c>
      <c r="O37" s="340"/>
      <c r="P37" s="340"/>
      <c r="Q37" s="340"/>
      <c r="R37" s="340"/>
      <c r="S37" s="340"/>
      <c r="T37" s="347"/>
      <c r="U37" s="348"/>
    </row>
    <row r="38" spans="1:21">
      <c r="A38" s="350">
        <v>8</v>
      </c>
      <c r="B38" s="351" t="s">
        <v>285</v>
      </c>
      <c r="C38" s="9" t="s">
        <v>286</v>
      </c>
      <c r="D38" s="363" t="s">
        <v>37</v>
      </c>
      <c r="E38" s="364" t="s">
        <v>23</v>
      </c>
      <c r="F38" s="354"/>
      <c r="G38" s="362"/>
      <c r="H38" s="354"/>
      <c r="I38" s="354"/>
      <c r="J38" s="354"/>
      <c r="K38" s="359"/>
      <c r="L38" s="354"/>
      <c r="N38" s="340"/>
      <c r="O38" s="340"/>
      <c r="P38" s="349" t="s">
        <v>732</v>
      </c>
      <c r="Q38" s="340"/>
      <c r="R38" s="340"/>
      <c r="S38" s="340"/>
      <c r="T38" s="347"/>
      <c r="U38" s="348"/>
    </row>
    <row r="39" spans="1:21">
      <c r="A39" s="365"/>
      <c r="B39" s="366"/>
      <c r="C39" s="366"/>
      <c r="D39" s="365"/>
      <c r="E39" s="367"/>
      <c r="F39" s="367"/>
      <c r="G39" s="368"/>
      <c r="H39" s="367"/>
      <c r="I39" s="367"/>
      <c r="J39" s="367"/>
      <c r="N39" s="369"/>
      <c r="O39" s="369"/>
      <c r="P39" s="370"/>
      <c r="Q39" s="370"/>
      <c r="R39" s="347"/>
      <c r="S39" s="347"/>
      <c r="T39" s="347"/>
      <c r="U39" s="348"/>
    </row>
    <row r="40" spans="1:21">
      <c r="D40" s="371"/>
    </row>
    <row r="41" spans="1:21">
      <c r="D41" s="696"/>
    </row>
    <row r="42" spans="1:21">
      <c r="D42" s="696"/>
    </row>
    <row r="43" spans="1:21">
      <c r="D43" s="696"/>
    </row>
    <row r="44" spans="1:21">
      <c r="D44" s="696"/>
    </row>
    <row r="45" spans="1:21">
      <c r="D45" s="696"/>
    </row>
    <row r="46" spans="1:21">
      <c r="D46" s="696"/>
    </row>
    <row r="47" spans="1:21">
      <c r="D47" s="696"/>
    </row>
    <row r="48" spans="1:21">
      <c r="D48" s="696"/>
    </row>
    <row r="49" spans="4:4">
      <c r="D49" s="696"/>
    </row>
    <row r="50" spans="4:4">
      <c r="D50" s="696"/>
    </row>
    <row r="51" spans="4:4">
      <c r="D51" s="696"/>
    </row>
    <row r="52" spans="4:4">
      <c r="D52" s="696"/>
    </row>
    <row r="53" spans="4:4">
      <c r="D53" s="696"/>
    </row>
    <row r="54" spans="4:4">
      <c r="D54" s="696"/>
    </row>
    <row r="55" spans="4:4">
      <c r="D55" s="696"/>
    </row>
    <row r="56" spans="4:4">
      <c r="D56" s="696"/>
    </row>
    <row r="57" spans="4:4">
      <c r="D57" s="696"/>
    </row>
    <row r="58" spans="4:4">
      <c r="D58" s="696"/>
    </row>
    <row r="59" spans="4:4">
      <c r="D59" s="696"/>
    </row>
    <row r="60" spans="4:4">
      <c r="D60" s="696"/>
    </row>
    <row r="61" spans="4:4">
      <c r="D61" s="696"/>
    </row>
    <row r="62" spans="4:4">
      <c r="D62" s="696"/>
    </row>
    <row r="63" spans="4:4">
      <c r="D63" s="696"/>
    </row>
    <row r="64" spans="4:4">
      <c r="D64" s="696"/>
    </row>
    <row r="65" spans="4:4">
      <c r="D65" s="696"/>
    </row>
  </sheetData>
  <mergeCells count="10">
    <mergeCell ref="V6:V7"/>
    <mergeCell ref="E30:H30"/>
    <mergeCell ref="A8:A10"/>
    <mergeCell ref="B8:B10"/>
    <mergeCell ref="C8:C10"/>
    <mergeCell ref="A1:U1"/>
    <mergeCell ref="A2:U2"/>
    <mergeCell ref="A3:U3"/>
    <mergeCell ref="A4:U4"/>
    <mergeCell ref="D6:D7"/>
  </mergeCells>
  <conditionalFormatting sqref="L11:O11 P11:P12 Q11 L8:Q10 E8:J11">
    <cfRule type="cellIs" dxfId="111" priority="2" stopIfTrue="1" operator="lessThan">
      <formula>40</formula>
    </cfRule>
  </conditionalFormatting>
  <conditionalFormatting sqref="K8:K11">
    <cfRule type="cellIs" dxfId="110" priority="1" operator="lessThan">
      <formula>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7" zoomScale="82" zoomScaleNormal="82" workbookViewId="0">
      <selection activeCell="Q11" sqref="Q11"/>
    </sheetView>
  </sheetViews>
  <sheetFormatPr defaultColWidth="0" defaultRowHeight="12.75" zeroHeight="1"/>
  <cols>
    <col min="1" max="1" width="9.140625" customWidth="1"/>
    <col min="2" max="2" width="20.140625" customWidth="1"/>
    <col min="3" max="3" width="24" customWidth="1"/>
    <col min="4" max="4" width="11.85546875" customWidth="1"/>
    <col min="5" max="19" width="9.140625" customWidth="1"/>
    <col min="20" max="20" width="54" style="688" bestFit="1" customWidth="1"/>
    <col min="21" max="21" width="9.140625" customWidth="1"/>
    <col min="22" max="16384" width="9.140625" hidden="1"/>
  </cols>
  <sheetData>
    <row r="1" spans="1:21" ht="22.5">
      <c r="A1" s="982" t="s">
        <v>293</v>
      </c>
      <c r="B1" s="982"/>
      <c r="C1" s="982"/>
      <c r="D1" s="982"/>
      <c r="E1" s="982"/>
      <c r="F1" s="982"/>
      <c r="G1" s="982"/>
      <c r="H1" s="982"/>
      <c r="I1" s="982"/>
      <c r="J1" s="982"/>
      <c r="K1" s="982"/>
      <c r="L1" s="982"/>
      <c r="M1" s="982"/>
      <c r="N1" s="982"/>
      <c r="O1" s="982"/>
      <c r="P1" s="982"/>
      <c r="Q1" s="982"/>
      <c r="R1" s="982"/>
      <c r="S1" s="982"/>
      <c r="T1" s="982"/>
    </row>
    <row r="2" spans="1:21" ht="15.75">
      <c r="A2" s="372"/>
      <c r="B2" s="373"/>
      <c r="C2" s="374"/>
      <c r="J2" s="375"/>
      <c r="K2" s="376"/>
      <c r="O2" s="375"/>
      <c r="P2" s="377"/>
      <c r="S2" s="378"/>
      <c r="T2" s="687"/>
    </row>
    <row r="3" spans="1:21" ht="15.75">
      <c r="A3" s="372"/>
      <c r="B3" s="373"/>
      <c r="C3" s="374"/>
      <c r="J3" s="375"/>
      <c r="K3" s="376"/>
      <c r="O3" s="375"/>
      <c r="P3" s="377"/>
      <c r="S3" s="378"/>
    </row>
    <row r="4" spans="1:21" ht="18">
      <c r="A4" s="983" t="s">
        <v>0</v>
      </c>
      <c r="B4" s="983"/>
      <c r="C4" s="983"/>
      <c r="D4" s="983"/>
      <c r="E4" s="983"/>
      <c r="F4" s="983"/>
      <c r="G4" s="983"/>
      <c r="H4" s="983"/>
      <c r="I4" s="983"/>
      <c r="J4" s="983"/>
      <c r="K4" s="983"/>
      <c r="L4" s="983"/>
      <c r="M4" s="983"/>
      <c r="N4" s="983"/>
      <c r="O4" s="983"/>
      <c r="P4" s="983"/>
      <c r="Q4" s="983"/>
      <c r="R4" s="983"/>
      <c r="S4" s="983"/>
      <c r="T4" s="983"/>
    </row>
    <row r="5" spans="1:21" ht="14.25">
      <c r="A5" s="984" t="s">
        <v>259</v>
      </c>
      <c r="B5" s="984"/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984"/>
      <c r="O5" s="984"/>
      <c r="P5" s="984"/>
      <c r="Q5" s="984"/>
      <c r="R5" s="984"/>
      <c r="S5" s="984"/>
      <c r="T5" s="984"/>
    </row>
    <row r="6" spans="1:21" ht="15.75">
      <c r="A6" s="372"/>
      <c r="B6" s="373"/>
      <c r="C6" s="374"/>
      <c r="J6" s="375"/>
      <c r="K6" s="376"/>
      <c r="O6" s="375"/>
      <c r="P6" s="377"/>
      <c r="S6" s="378"/>
    </row>
    <row r="7" spans="1:21" ht="15.75">
      <c r="A7" s="372"/>
      <c r="B7" s="373"/>
      <c r="C7" s="374"/>
      <c r="J7" s="375"/>
      <c r="K7" s="376"/>
      <c r="O7" s="375"/>
      <c r="P7" s="377"/>
      <c r="S7" s="378"/>
    </row>
    <row r="8" spans="1:21" ht="19.5">
      <c r="A8" s="985" t="s">
        <v>790</v>
      </c>
      <c r="B8" s="985"/>
      <c r="C8" s="985"/>
      <c r="D8" s="985"/>
      <c r="E8" s="985"/>
      <c r="F8" s="985"/>
      <c r="G8" s="985"/>
      <c r="H8" s="985"/>
      <c r="I8" s="985"/>
      <c r="J8" s="985"/>
      <c r="K8" s="985"/>
      <c r="L8" s="985"/>
      <c r="M8" s="985"/>
      <c r="N8" s="985"/>
      <c r="O8" s="985"/>
      <c r="P8" s="985"/>
      <c r="Q8" s="985"/>
      <c r="R8" s="985"/>
      <c r="S8" s="985"/>
      <c r="T8" s="985"/>
      <c r="U8" s="902"/>
    </row>
    <row r="9" spans="1:21" ht="19.5">
      <c r="A9" s="903"/>
      <c r="B9" s="904"/>
      <c r="C9" s="905"/>
      <c r="D9" s="903"/>
      <c r="E9" s="906">
        <v>1</v>
      </c>
      <c r="F9" s="907">
        <v>2</v>
      </c>
      <c r="G9" s="906">
        <v>3</v>
      </c>
      <c r="H9" s="906">
        <v>4</v>
      </c>
      <c r="I9" s="907">
        <v>5</v>
      </c>
      <c r="J9" s="906">
        <v>6</v>
      </c>
      <c r="K9" s="906">
        <v>7</v>
      </c>
      <c r="L9" s="907">
        <v>8</v>
      </c>
      <c r="M9" s="906">
        <v>9</v>
      </c>
      <c r="N9" s="906">
        <v>10</v>
      </c>
      <c r="O9" s="907">
        <v>11</v>
      </c>
      <c r="P9" s="908">
        <v>12</v>
      </c>
      <c r="Q9" s="909"/>
      <c r="R9" s="910"/>
      <c r="S9" s="911"/>
      <c r="T9" s="912"/>
      <c r="U9" s="902"/>
    </row>
    <row r="10" spans="1:21" ht="39">
      <c r="A10" s="913" t="s">
        <v>733</v>
      </c>
      <c r="B10" s="914" t="s">
        <v>734</v>
      </c>
      <c r="C10" s="915" t="s">
        <v>1</v>
      </c>
      <c r="D10" s="916"/>
      <c r="E10" s="917" t="s">
        <v>261</v>
      </c>
      <c r="F10" s="917" t="s">
        <v>268</v>
      </c>
      <c r="G10" s="917" t="s">
        <v>708</v>
      </c>
      <c r="H10" s="917" t="s">
        <v>735</v>
      </c>
      <c r="I10" s="917" t="s">
        <v>278</v>
      </c>
      <c r="J10" s="917" t="s">
        <v>276</v>
      </c>
      <c r="K10" s="917" t="s">
        <v>283</v>
      </c>
      <c r="L10" s="917" t="s">
        <v>285</v>
      </c>
      <c r="M10" s="917" t="s">
        <v>266</v>
      </c>
      <c r="N10" s="917" t="s">
        <v>270</v>
      </c>
      <c r="O10" s="917" t="s">
        <v>272</v>
      </c>
      <c r="P10" s="918" t="s">
        <v>736</v>
      </c>
      <c r="Q10" s="919" t="s">
        <v>2</v>
      </c>
      <c r="R10" s="920" t="s">
        <v>24</v>
      </c>
      <c r="S10" s="921" t="s">
        <v>378</v>
      </c>
      <c r="T10" s="912" t="s">
        <v>737</v>
      </c>
      <c r="U10" s="902"/>
    </row>
    <row r="11" spans="1:21" ht="19.5">
      <c r="A11" s="971">
        <v>1</v>
      </c>
      <c r="B11" s="974" t="s">
        <v>738</v>
      </c>
      <c r="C11" s="977" t="s">
        <v>739</v>
      </c>
      <c r="D11" s="379" t="s">
        <v>740</v>
      </c>
      <c r="E11" s="380">
        <v>74</v>
      </c>
      <c r="F11" s="380">
        <v>69</v>
      </c>
      <c r="G11" s="380">
        <v>42</v>
      </c>
      <c r="H11" s="380">
        <v>27</v>
      </c>
      <c r="I11" s="380">
        <v>52</v>
      </c>
      <c r="J11" s="380">
        <v>41.833333333333329</v>
      </c>
      <c r="K11" s="380">
        <v>40</v>
      </c>
      <c r="L11" s="380">
        <v>44</v>
      </c>
      <c r="M11" s="380">
        <v>35</v>
      </c>
      <c r="N11" s="380">
        <v>45</v>
      </c>
      <c r="O11" s="380">
        <v>26</v>
      </c>
      <c r="P11" s="381">
        <v>51</v>
      </c>
      <c r="Q11" s="382">
        <f t="shared" ref="Q11:Q25" si="0">COUNTA(E11:P11)</f>
        <v>12</v>
      </c>
      <c r="R11" s="383">
        <f t="shared" ref="R11:R25" si="1">SUM(E11:P11)</f>
        <v>546.83333333333326</v>
      </c>
      <c r="S11" s="681">
        <f t="shared" ref="S11:S25" si="2">IF(COUNTA(Q11)&gt;0,R11/Q11,"")</f>
        <v>45.569444444444436</v>
      </c>
      <c r="T11" s="684" t="str">
        <f>IF(COUNTIF(E11:P11,"&gt;1")&lt;12, "INCOMPLETE", IF(COUNTIF((E11:P11),"&gt;=40")=12, "PASS", IF(AND(COUNTIF((E11:P11),"&lt;40")&gt;=1,COUNTIF((E11:P11),"&lt;40")&lt;=4), "SUPP " &amp; COUNTIF(E11:P11,"&lt;40") &amp; " UNIT(S)", IF(AND(COUNTIF((E11:P11),"&lt;40")&gt;=5,COUNTIF((E11:P11),"&lt;40")&lt;=6), "EXTERNAL REPEAT", IF(COUNTIF(E11:P11, "&lt;40")&gt;7, "DISCONTINUE", "CHECK")))))</f>
        <v>SUPP 3 UNIT(S)</v>
      </c>
      <c r="U11" s="902"/>
    </row>
    <row r="12" spans="1:21" ht="19.5">
      <c r="A12" s="972"/>
      <c r="B12" s="975"/>
      <c r="C12" s="978"/>
      <c r="D12" s="379" t="s">
        <v>741</v>
      </c>
      <c r="E12" s="380">
        <v>74</v>
      </c>
      <c r="F12" s="380">
        <v>69</v>
      </c>
      <c r="G12" s="380">
        <v>42</v>
      </c>
      <c r="H12" s="380">
        <f>VLOOKUP(B11,'[15]SMA 2119'!A3:H10,8,)</f>
        <v>40</v>
      </c>
      <c r="I12" s="380">
        <v>52</v>
      </c>
      <c r="J12" s="380">
        <v>41.833333333333329</v>
      </c>
      <c r="K12" s="380">
        <v>40</v>
      </c>
      <c r="L12" s="380">
        <v>44</v>
      </c>
      <c r="M12" s="380">
        <f>VLOOKUP(B11,'[15]EMT 2203'!B15:W26,22,)</f>
        <v>32.857142857142854</v>
      </c>
      <c r="N12" s="380">
        <v>45</v>
      </c>
      <c r="O12" s="380">
        <v>40</v>
      </c>
      <c r="P12" s="381">
        <v>51</v>
      </c>
      <c r="Q12" s="382">
        <f t="shared" si="0"/>
        <v>12</v>
      </c>
      <c r="R12" s="383">
        <f t="shared" si="1"/>
        <v>571.69047619047615</v>
      </c>
      <c r="S12" s="681">
        <f t="shared" si="2"/>
        <v>47.640873015873012</v>
      </c>
      <c r="T12" s="684" t="s">
        <v>742</v>
      </c>
      <c r="U12" s="902"/>
    </row>
    <row r="13" spans="1:21" ht="19.5">
      <c r="A13" s="972"/>
      <c r="B13" s="975"/>
      <c r="C13" s="978"/>
      <c r="D13" s="379" t="s">
        <v>743</v>
      </c>
      <c r="E13" s="380">
        <v>74</v>
      </c>
      <c r="F13" s="380">
        <v>69</v>
      </c>
      <c r="G13" s="380">
        <v>42</v>
      </c>
      <c r="H13" s="380">
        <v>40</v>
      </c>
      <c r="I13" s="380">
        <v>52</v>
      </c>
      <c r="J13" s="380">
        <v>41.833333333333329</v>
      </c>
      <c r="K13" s="380">
        <v>40</v>
      </c>
      <c r="L13" s="380">
        <v>44</v>
      </c>
      <c r="M13" s="380">
        <v>29</v>
      </c>
      <c r="N13" s="380">
        <v>45</v>
      </c>
      <c r="O13" s="380">
        <v>40</v>
      </c>
      <c r="P13" s="381">
        <v>51</v>
      </c>
      <c r="Q13" s="382">
        <f t="shared" si="0"/>
        <v>12</v>
      </c>
      <c r="R13" s="383">
        <f t="shared" si="1"/>
        <v>567.83333333333326</v>
      </c>
      <c r="S13" s="681">
        <f t="shared" si="2"/>
        <v>47.319444444444436</v>
      </c>
      <c r="T13" s="684" t="s">
        <v>744</v>
      </c>
      <c r="U13" s="902"/>
    </row>
    <row r="14" spans="1:21" ht="19.5">
      <c r="A14" s="972"/>
      <c r="B14" s="975"/>
      <c r="C14" s="978"/>
      <c r="D14" s="379" t="s">
        <v>745</v>
      </c>
      <c r="E14" s="380">
        <v>74</v>
      </c>
      <c r="F14" s="380">
        <v>69</v>
      </c>
      <c r="G14" s="380">
        <v>42</v>
      </c>
      <c r="H14" s="380">
        <v>40</v>
      </c>
      <c r="I14" s="380">
        <v>52</v>
      </c>
      <c r="J14" s="380">
        <v>41.833333333333329</v>
      </c>
      <c r="K14" s="380">
        <v>40</v>
      </c>
      <c r="L14" s="380">
        <v>44</v>
      </c>
      <c r="M14" s="380">
        <v>0</v>
      </c>
      <c r="N14" s="380">
        <v>45</v>
      </c>
      <c r="O14" s="380">
        <v>40</v>
      </c>
      <c r="P14" s="381">
        <v>51</v>
      </c>
      <c r="Q14" s="382">
        <f t="shared" ref="Q14" si="3">COUNTA(E14:P14)</f>
        <v>12</v>
      </c>
      <c r="R14" s="383">
        <f t="shared" ref="R14" si="4">SUM(E14:P14)</f>
        <v>538.83333333333326</v>
      </c>
      <c r="S14" s="681">
        <f t="shared" ref="S14" si="5">IF(COUNTA(Q14)&gt;0,R14/Q14,"")</f>
        <v>44.902777777777771</v>
      </c>
      <c r="T14" s="684" t="s">
        <v>876</v>
      </c>
      <c r="U14" s="902"/>
    </row>
    <row r="15" spans="1:21" ht="19.5">
      <c r="A15" s="973"/>
      <c r="B15" s="976"/>
      <c r="C15" s="979"/>
      <c r="D15" s="379" t="s">
        <v>787</v>
      </c>
      <c r="E15" s="380">
        <v>74</v>
      </c>
      <c r="F15" s="380">
        <v>69</v>
      </c>
      <c r="G15" s="380">
        <v>42</v>
      </c>
      <c r="H15" s="380">
        <v>40</v>
      </c>
      <c r="I15" s="380">
        <v>52</v>
      </c>
      <c r="J15" s="380">
        <v>41.833333333333329</v>
      </c>
      <c r="K15" s="380">
        <v>40</v>
      </c>
      <c r="L15" s="380">
        <v>44</v>
      </c>
      <c r="M15" s="380">
        <v>0</v>
      </c>
      <c r="N15" s="380">
        <v>45</v>
      </c>
      <c r="O15" s="380">
        <v>40</v>
      </c>
      <c r="P15" s="381">
        <v>51</v>
      </c>
      <c r="Q15" s="382">
        <f t="shared" ref="Q15:Q20" si="6">COUNTA(E15:P15)</f>
        <v>12</v>
      </c>
      <c r="R15" s="383">
        <f t="shared" ref="R15:R20" si="7">SUM(E15:P15)</f>
        <v>538.83333333333326</v>
      </c>
      <c r="S15" s="681">
        <f t="shared" ref="S15:S20" si="8">IF(COUNTA(Q15)&gt;0,R15/Q15,"")</f>
        <v>44.902777777777771</v>
      </c>
      <c r="T15" s="689" t="s">
        <v>874</v>
      </c>
      <c r="U15" s="902"/>
    </row>
    <row r="16" spans="1:21" s="609" customFormat="1" ht="19.5">
      <c r="A16" s="971">
        <v>2</v>
      </c>
      <c r="B16" s="986" t="s">
        <v>759</v>
      </c>
      <c r="C16" s="986" t="s">
        <v>760</v>
      </c>
      <c r="D16" s="387" t="s">
        <v>740</v>
      </c>
      <c r="E16" s="380">
        <v>67</v>
      </c>
      <c r="F16" s="380">
        <v>49</v>
      </c>
      <c r="G16" s="380">
        <v>33</v>
      </c>
      <c r="H16" s="380">
        <v>40</v>
      </c>
      <c r="I16" s="380">
        <v>60</v>
      </c>
      <c r="J16" s="380">
        <v>51.166666666666664</v>
      </c>
      <c r="K16" s="380">
        <v>36</v>
      </c>
      <c r="L16" s="380">
        <v>46</v>
      </c>
      <c r="M16" s="380">
        <v>56</v>
      </c>
      <c r="N16" s="380">
        <v>37</v>
      </c>
      <c r="O16" s="380">
        <v>41</v>
      </c>
      <c r="P16" s="381" t="s">
        <v>761</v>
      </c>
      <c r="Q16" s="382">
        <f t="shared" si="6"/>
        <v>12</v>
      </c>
      <c r="R16" s="383">
        <f t="shared" si="7"/>
        <v>516.16666666666674</v>
      </c>
      <c r="S16" s="681">
        <f t="shared" si="8"/>
        <v>43.013888888888893</v>
      </c>
      <c r="T16" s="684" t="s">
        <v>324</v>
      </c>
      <c r="U16" s="922"/>
    </row>
    <row r="17" spans="1:21" s="377" customFormat="1" ht="19.5">
      <c r="A17" s="972"/>
      <c r="B17" s="987"/>
      <c r="C17" s="987"/>
      <c r="D17" s="387" t="s">
        <v>752</v>
      </c>
      <c r="E17" s="380">
        <v>67</v>
      </c>
      <c r="F17" s="380">
        <v>49</v>
      </c>
      <c r="G17" s="380">
        <v>33</v>
      </c>
      <c r="H17" s="380">
        <v>40</v>
      </c>
      <c r="I17" s="380">
        <v>60</v>
      </c>
      <c r="J17" s="380">
        <v>51.166666666666664</v>
      </c>
      <c r="K17" s="380">
        <v>36</v>
      </c>
      <c r="L17" s="380">
        <v>46</v>
      </c>
      <c r="M17" s="380">
        <v>56</v>
      </c>
      <c r="N17" s="380">
        <v>37</v>
      </c>
      <c r="O17" s="380">
        <v>41</v>
      </c>
      <c r="P17" s="381">
        <v>46</v>
      </c>
      <c r="Q17" s="382">
        <f t="shared" si="6"/>
        <v>12</v>
      </c>
      <c r="R17" s="383">
        <f t="shared" si="7"/>
        <v>562.16666666666674</v>
      </c>
      <c r="S17" s="681">
        <f t="shared" si="8"/>
        <v>46.847222222222229</v>
      </c>
      <c r="T17" s="685" t="s">
        <v>762</v>
      </c>
      <c r="U17" s="923"/>
    </row>
    <row r="18" spans="1:21" s="610" customFormat="1" ht="19.5">
      <c r="A18" s="972"/>
      <c r="B18" s="987"/>
      <c r="C18" s="987"/>
      <c r="D18" s="384" t="s">
        <v>741</v>
      </c>
      <c r="E18" s="380">
        <v>67</v>
      </c>
      <c r="F18" s="380">
        <v>49</v>
      </c>
      <c r="G18" s="380">
        <v>0</v>
      </c>
      <c r="H18" s="380">
        <v>40</v>
      </c>
      <c r="I18" s="380">
        <v>60</v>
      </c>
      <c r="J18" s="380">
        <v>51.166666666666664</v>
      </c>
      <c r="K18" s="380">
        <v>0</v>
      </c>
      <c r="L18" s="380">
        <v>46</v>
      </c>
      <c r="M18" s="380">
        <v>56</v>
      </c>
      <c r="N18" s="380">
        <v>0</v>
      </c>
      <c r="O18" s="380">
        <v>42</v>
      </c>
      <c r="P18" s="381">
        <v>46</v>
      </c>
      <c r="Q18" s="385">
        <f t="shared" si="6"/>
        <v>12</v>
      </c>
      <c r="R18" s="386">
        <f t="shared" si="7"/>
        <v>457.16666666666669</v>
      </c>
      <c r="S18" s="682">
        <f t="shared" si="8"/>
        <v>38.097222222222221</v>
      </c>
      <c r="T18" s="685" t="s">
        <v>747</v>
      </c>
      <c r="U18" s="924"/>
    </row>
    <row r="19" spans="1:21" s="377" customFormat="1" ht="19.5">
      <c r="A19" s="972"/>
      <c r="B19" s="987"/>
      <c r="C19" s="987"/>
      <c r="D19" s="384" t="s">
        <v>756</v>
      </c>
      <c r="E19" s="380">
        <v>67</v>
      </c>
      <c r="F19" s="380">
        <v>49</v>
      </c>
      <c r="G19" s="380">
        <v>0</v>
      </c>
      <c r="H19" s="380">
        <v>40</v>
      </c>
      <c r="I19" s="380">
        <v>60</v>
      </c>
      <c r="J19" s="380">
        <v>51.166666666666664</v>
      </c>
      <c r="K19" s="380">
        <v>0</v>
      </c>
      <c r="L19" s="380">
        <v>46</v>
      </c>
      <c r="M19" s="380">
        <v>56</v>
      </c>
      <c r="N19" s="380">
        <v>0</v>
      </c>
      <c r="O19" s="380">
        <v>42</v>
      </c>
      <c r="P19" s="381">
        <v>46</v>
      </c>
      <c r="Q19" s="385">
        <f t="shared" si="6"/>
        <v>12</v>
      </c>
      <c r="R19" s="386">
        <f t="shared" si="7"/>
        <v>457.16666666666669</v>
      </c>
      <c r="S19" s="682">
        <f t="shared" si="8"/>
        <v>38.097222222222221</v>
      </c>
      <c r="T19" s="686" t="s">
        <v>763</v>
      </c>
      <c r="U19" s="923"/>
    </row>
    <row r="20" spans="1:21" s="377" customFormat="1" ht="19.5">
      <c r="A20" s="973"/>
      <c r="B20" s="988"/>
      <c r="C20" s="988"/>
      <c r="D20" s="384" t="s">
        <v>788</v>
      </c>
      <c r="E20" s="380">
        <v>67</v>
      </c>
      <c r="F20" s="380">
        <v>49</v>
      </c>
      <c r="G20" s="380">
        <v>0</v>
      </c>
      <c r="H20" s="380">
        <v>40</v>
      </c>
      <c r="I20" s="380">
        <v>60</v>
      </c>
      <c r="J20" s="380">
        <v>51.166666666666664</v>
      </c>
      <c r="K20" s="380">
        <v>0</v>
      </c>
      <c r="L20" s="380">
        <v>46</v>
      </c>
      <c r="M20" s="380">
        <v>56</v>
      </c>
      <c r="N20" s="380">
        <v>0</v>
      </c>
      <c r="O20" s="380">
        <v>42</v>
      </c>
      <c r="P20" s="381">
        <v>46</v>
      </c>
      <c r="Q20" s="385">
        <f t="shared" si="6"/>
        <v>12</v>
      </c>
      <c r="R20" s="386">
        <f t="shared" si="7"/>
        <v>457.16666666666669</v>
      </c>
      <c r="S20" s="682">
        <f t="shared" si="8"/>
        <v>38.097222222222221</v>
      </c>
      <c r="T20" s="709" t="s">
        <v>874</v>
      </c>
      <c r="U20" s="923"/>
    </row>
    <row r="21" spans="1:21" ht="19.5">
      <c r="A21" s="971">
        <v>3</v>
      </c>
      <c r="B21" s="974" t="s">
        <v>749</v>
      </c>
      <c r="C21" s="989" t="s">
        <v>750</v>
      </c>
      <c r="D21" s="379" t="s">
        <v>740</v>
      </c>
      <c r="E21" s="380">
        <v>59</v>
      </c>
      <c r="F21" s="380">
        <v>52</v>
      </c>
      <c r="G21" s="380">
        <v>15</v>
      </c>
      <c r="H21" s="380">
        <v>40</v>
      </c>
      <c r="I21" s="380">
        <v>49</v>
      </c>
      <c r="J21" s="380">
        <v>41.5</v>
      </c>
      <c r="K21" s="380" t="s">
        <v>751</v>
      </c>
      <c r="L21" s="380">
        <v>37</v>
      </c>
      <c r="M21" s="380">
        <v>45</v>
      </c>
      <c r="N21" s="380">
        <v>32</v>
      </c>
      <c r="O21" s="380">
        <v>41</v>
      </c>
      <c r="P21" s="381">
        <v>40</v>
      </c>
      <c r="Q21" s="382">
        <f t="shared" si="0"/>
        <v>12</v>
      </c>
      <c r="R21" s="383">
        <f t="shared" si="1"/>
        <v>451.5</v>
      </c>
      <c r="S21" s="681">
        <f t="shared" si="2"/>
        <v>37.625</v>
      </c>
      <c r="T21" s="684" t="s">
        <v>324</v>
      </c>
      <c r="U21" s="902"/>
    </row>
    <row r="22" spans="1:21" ht="19.5">
      <c r="A22" s="972"/>
      <c r="B22" s="975"/>
      <c r="C22" s="990"/>
      <c r="D22" s="379" t="s">
        <v>752</v>
      </c>
      <c r="E22" s="380">
        <v>59</v>
      </c>
      <c r="F22" s="380">
        <v>52</v>
      </c>
      <c r="G22" s="380">
        <v>15</v>
      </c>
      <c r="H22" s="380">
        <v>40</v>
      </c>
      <c r="I22" s="380">
        <v>49</v>
      </c>
      <c r="J22" s="380">
        <v>41.5</v>
      </c>
      <c r="K22" s="380">
        <f>VLOOKUP(B21,'[15]EMT 2201'!A2:H11,8,)</f>
        <v>42.142857142857146</v>
      </c>
      <c r="L22" s="380">
        <v>37</v>
      </c>
      <c r="M22" s="380">
        <v>45</v>
      </c>
      <c r="N22" s="380">
        <v>32</v>
      </c>
      <c r="O22" s="380">
        <v>41</v>
      </c>
      <c r="P22" s="381">
        <v>40</v>
      </c>
      <c r="Q22" s="382">
        <f t="shared" si="0"/>
        <v>12</v>
      </c>
      <c r="R22" s="383">
        <f t="shared" si="1"/>
        <v>493.64285714285717</v>
      </c>
      <c r="S22" s="681">
        <f t="shared" si="2"/>
        <v>41.136904761904766</v>
      </c>
      <c r="T22" s="685" t="s">
        <v>753</v>
      </c>
      <c r="U22" s="902"/>
    </row>
    <row r="23" spans="1:21" ht="19.5">
      <c r="A23" s="972"/>
      <c r="B23" s="975"/>
      <c r="C23" s="990"/>
      <c r="D23" s="379" t="s">
        <v>741</v>
      </c>
      <c r="E23" s="380">
        <v>59</v>
      </c>
      <c r="F23" s="380">
        <v>52</v>
      </c>
      <c r="G23" s="380">
        <v>40</v>
      </c>
      <c r="H23" s="380">
        <v>40</v>
      </c>
      <c r="I23" s="380">
        <v>49</v>
      </c>
      <c r="J23" s="380">
        <v>41.5</v>
      </c>
      <c r="K23" s="380">
        <v>42</v>
      </c>
      <c r="L23" s="380">
        <v>40</v>
      </c>
      <c r="M23" s="380">
        <v>45</v>
      </c>
      <c r="N23" s="380">
        <v>34</v>
      </c>
      <c r="O23" s="380">
        <v>41</v>
      </c>
      <c r="P23" s="381">
        <v>40</v>
      </c>
      <c r="Q23" s="382">
        <f t="shared" si="0"/>
        <v>12</v>
      </c>
      <c r="R23" s="383">
        <f t="shared" si="1"/>
        <v>523.5</v>
      </c>
      <c r="S23" s="681">
        <f t="shared" si="2"/>
        <v>43.625</v>
      </c>
      <c r="T23" s="685" t="s">
        <v>754</v>
      </c>
      <c r="U23" s="902"/>
    </row>
    <row r="24" spans="1:21" ht="19.5">
      <c r="A24" s="972"/>
      <c r="B24" s="975"/>
      <c r="C24" s="990"/>
      <c r="D24" s="379" t="s">
        <v>745</v>
      </c>
      <c r="E24" s="380">
        <v>59</v>
      </c>
      <c r="F24" s="380">
        <v>52</v>
      </c>
      <c r="G24" s="380">
        <v>40</v>
      </c>
      <c r="H24" s="380">
        <v>40</v>
      </c>
      <c r="I24" s="380">
        <v>49</v>
      </c>
      <c r="J24" s="380">
        <v>41.5</v>
      </c>
      <c r="K24" s="380">
        <v>42</v>
      </c>
      <c r="L24" s="380">
        <v>40</v>
      </c>
      <c r="M24" s="380">
        <v>45</v>
      </c>
      <c r="N24" s="380">
        <v>0</v>
      </c>
      <c r="O24" s="380">
        <v>41</v>
      </c>
      <c r="P24" s="381">
        <v>40</v>
      </c>
      <c r="Q24" s="382">
        <f t="shared" ref="Q24" si="9">COUNTA(E24:P24)</f>
        <v>12</v>
      </c>
      <c r="R24" s="383">
        <f t="shared" ref="R24" si="10">SUM(E24:P24)</f>
        <v>489.5</v>
      </c>
      <c r="S24" s="681">
        <f t="shared" ref="S24" si="11">IF(COUNTA(Q24)&gt;0,R24/Q24,"")</f>
        <v>40.791666666666664</v>
      </c>
      <c r="T24" s="685" t="s">
        <v>934</v>
      </c>
      <c r="U24" s="902"/>
    </row>
    <row r="25" spans="1:21" ht="19.5">
      <c r="A25" s="973"/>
      <c r="B25" s="976"/>
      <c r="C25" s="991"/>
      <c r="D25" s="379" t="s">
        <v>745</v>
      </c>
      <c r="E25" s="380">
        <v>59</v>
      </c>
      <c r="F25" s="380">
        <v>52</v>
      </c>
      <c r="G25" s="380">
        <v>40</v>
      </c>
      <c r="H25" s="380">
        <v>40</v>
      </c>
      <c r="I25" s="380">
        <v>49</v>
      </c>
      <c r="J25" s="380">
        <v>41.5</v>
      </c>
      <c r="K25" s="380">
        <v>42</v>
      </c>
      <c r="L25" s="380">
        <v>40</v>
      </c>
      <c r="M25" s="380">
        <v>45</v>
      </c>
      <c r="N25" s="380">
        <v>0</v>
      </c>
      <c r="O25" s="380">
        <v>41</v>
      </c>
      <c r="P25" s="381">
        <v>40</v>
      </c>
      <c r="Q25" s="382">
        <f t="shared" si="0"/>
        <v>12</v>
      </c>
      <c r="R25" s="383">
        <f t="shared" si="1"/>
        <v>489.5</v>
      </c>
      <c r="S25" s="681">
        <f t="shared" si="2"/>
        <v>40.791666666666664</v>
      </c>
      <c r="T25" s="690" t="s">
        <v>875</v>
      </c>
      <c r="U25" s="902" t="s">
        <v>920</v>
      </c>
    </row>
    <row r="26" spans="1:21" ht="19.5">
      <c r="A26" s="971">
        <v>4</v>
      </c>
      <c r="B26" s="974" t="s">
        <v>764</v>
      </c>
      <c r="C26" s="977" t="s">
        <v>765</v>
      </c>
      <c r="D26" s="387" t="s">
        <v>740</v>
      </c>
      <c r="E26" s="380">
        <v>82</v>
      </c>
      <c r="F26" s="380">
        <v>61</v>
      </c>
      <c r="G26" s="380">
        <v>50</v>
      </c>
      <c r="H26" s="380">
        <v>40</v>
      </c>
      <c r="I26" s="380">
        <v>41</v>
      </c>
      <c r="J26" s="380">
        <v>45.166666666666671</v>
      </c>
      <c r="K26" s="380">
        <v>47</v>
      </c>
      <c r="L26" s="380">
        <v>53</v>
      </c>
      <c r="M26" s="380">
        <v>36</v>
      </c>
      <c r="N26" s="380">
        <v>50</v>
      </c>
      <c r="O26" s="380">
        <v>40</v>
      </c>
      <c r="P26" s="381">
        <v>54</v>
      </c>
      <c r="Q26" s="382">
        <f t="shared" ref="Q26:Q29" si="12">COUNTA(E26:P26)</f>
        <v>12</v>
      </c>
      <c r="R26" s="383">
        <f t="shared" ref="R26:R29" si="13">SUM(E26:P26)</f>
        <v>599.16666666666674</v>
      </c>
      <c r="S26" s="681">
        <f t="shared" ref="S26:S29" si="14">IF(COUNTA(Q26)&gt;0,R26/Q26,"")</f>
        <v>49.930555555555564</v>
      </c>
      <c r="T26" s="684" t="str">
        <f>IF(COUNTIF(E26:P26,"&gt;1")&lt;12, "INCOMPLETE", IF(COUNTIF((E26:P26),"&gt;=40")=12, "PASS", IF(AND(COUNTIF((E26:P26),"&lt;40")&gt;=1,COUNTIF((E26:P26),"&lt;40")&lt;=4), "SUPP " &amp; COUNTIF(E26:P26,"&lt;40") &amp; " UNIT(S)", IF(AND(COUNTIF((E26:P26),"&lt;40")&gt;=5,COUNTIF((E26:P26),"&lt;40")&lt;=6), "EXTERNAL REPEAT", IF(COUNTIF(E26:P26, "&lt;40")&gt;7, "DISCONTINUE", "CHECK")))))</f>
        <v>SUPP 1 UNIT(S)</v>
      </c>
      <c r="U26" s="902"/>
    </row>
    <row r="27" spans="1:21" ht="19.5">
      <c r="A27" s="972"/>
      <c r="B27" s="975"/>
      <c r="C27" s="978"/>
      <c r="D27" s="387" t="s">
        <v>752</v>
      </c>
      <c r="E27" s="380">
        <v>82</v>
      </c>
      <c r="F27" s="380">
        <v>61</v>
      </c>
      <c r="G27" s="380">
        <v>50</v>
      </c>
      <c r="H27" s="380">
        <v>40</v>
      </c>
      <c r="I27" s="380">
        <v>41</v>
      </c>
      <c r="J27" s="380">
        <v>45.166666666666671</v>
      </c>
      <c r="K27" s="380">
        <v>47</v>
      </c>
      <c r="L27" s="380">
        <v>53</v>
      </c>
      <c r="M27" s="380">
        <v>0</v>
      </c>
      <c r="N27" s="380">
        <v>50</v>
      </c>
      <c r="O27" s="380">
        <v>40</v>
      </c>
      <c r="P27" s="381">
        <v>54</v>
      </c>
      <c r="Q27" s="382">
        <f t="shared" si="12"/>
        <v>12</v>
      </c>
      <c r="R27" s="383">
        <f t="shared" si="13"/>
        <v>563.16666666666674</v>
      </c>
      <c r="S27" s="681">
        <f t="shared" si="14"/>
        <v>46.930555555555564</v>
      </c>
      <c r="T27" s="684" t="s">
        <v>757</v>
      </c>
      <c r="U27" s="902"/>
    </row>
    <row r="28" spans="1:21" ht="19.5">
      <c r="A28" s="972"/>
      <c r="B28" s="975"/>
      <c r="C28" s="978"/>
      <c r="D28" s="387" t="s">
        <v>743</v>
      </c>
      <c r="E28" s="380">
        <v>82</v>
      </c>
      <c r="F28" s="380">
        <v>61</v>
      </c>
      <c r="G28" s="380">
        <v>50</v>
      </c>
      <c r="H28" s="380">
        <v>40</v>
      </c>
      <c r="I28" s="380">
        <v>41</v>
      </c>
      <c r="J28" s="380">
        <v>45.166666666666671</v>
      </c>
      <c r="K28" s="380">
        <v>47</v>
      </c>
      <c r="L28" s="380">
        <v>53</v>
      </c>
      <c r="M28" s="380">
        <v>0</v>
      </c>
      <c r="N28" s="380">
        <v>50</v>
      </c>
      <c r="O28" s="380">
        <v>40</v>
      </c>
      <c r="P28" s="381">
        <v>54</v>
      </c>
      <c r="Q28" s="382">
        <f t="shared" si="12"/>
        <v>12</v>
      </c>
      <c r="R28" s="383">
        <f t="shared" si="13"/>
        <v>563.16666666666674</v>
      </c>
      <c r="S28" s="681">
        <f t="shared" si="14"/>
        <v>46.930555555555564</v>
      </c>
      <c r="T28" s="684" t="s">
        <v>744</v>
      </c>
      <c r="U28" s="902"/>
    </row>
    <row r="29" spans="1:21" ht="19.5">
      <c r="A29" s="972"/>
      <c r="B29" s="975"/>
      <c r="C29" s="978"/>
      <c r="D29" s="387" t="s">
        <v>745</v>
      </c>
      <c r="E29" s="380">
        <v>82</v>
      </c>
      <c r="F29" s="380">
        <v>61</v>
      </c>
      <c r="G29" s="380">
        <v>50</v>
      </c>
      <c r="H29" s="380">
        <v>40</v>
      </c>
      <c r="I29" s="380">
        <v>41</v>
      </c>
      <c r="J29" s="380">
        <v>45.166666666666671</v>
      </c>
      <c r="K29" s="380">
        <v>47</v>
      </c>
      <c r="L29" s="380">
        <v>53</v>
      </c>
      <c r="M29" s="380">
        <v>0</v>
      </c>
      <c r="N29" s="380">
        <v>50</v>
      </c>
      <c r="O29" s="380">
        <v>40</v>
      </c>
      <c r="P29" s="381">
        <v>54</v>
      </c>
      <c r="Q29" s="382">
        <f t="shared" si="12"/>
        <v>12</v>
      </c>
      <c r="R29" s="383">
        <f t="shared" si="13"/>
        <v>563.16666666666674</v>
      </c>
      <c r="S29" s="683">
        <f t="shared" si="14"/>
        <v>46.930555555555564</v>
      </c>
      <c r="T29" s="691" t="s">
        <v>746</v>
      </c>
      <c r="U29" s="902"/>
    </row>
    <row r="30" spans="1:21" ht="19.5">
      <c r="A30" s="973"/>
      <c r="B30" s="976"/>
      <c r="C30" s="979"/>
      <c r="D30" s="387" t="s">
        <v>789</v>
      </c>
      <c r="E30" s="380">
        <v>82</v>
      </c>
      <c r="F30" s="380">
        <v>61</v>
      </c>
      <c r="G30" s="380">
        <v>50</v>
      </c>
      <c r="H30" s="380">
        <v>40</v>
      </c>
      <c r="I30" s="380">
        <v>41</v>
      </c>
      <c r="J30" s="380">
        <v>45.166666666666671</v>
      </c>
      <c r="K30" s="380">
        <v>47</v>
      </c>
      <c r="L30" s="380">
        <v>53</v>
      </c>
      <c r="M30" s="380" t="s">
        <v>922</v>
      </c>
      <c r="N30" s="380">
        <v>50</v>
      </c>
      <c r="O30" s="380">
        <v>40</v>
      </c>
      <c r="P30" s="381">
        <v>54</v>
      </c>
      <c r="Q30" s="382">
        <f t="shared" ref="Q30" si="15">COUNTA(E30:P30)</f>
        <v>12</v>
      </c>
      <c r="R30" s="383">
        <f t="shared" ref="R30" si="16">SUM(E30:P30)</f>
        <v>563.16666666666674</v>
      </c>
      <c r="S30" s="683">
        <f t="shared" ref="S30" si="17">IF(COUNTA(Q30)&gt;0,R30/Q30,"")</f>
        <v>46.930555555555564</v>
      </c>
      <c r="T30" s="692" t="s">
        <v>878</v>
      </c>
      <c r="U30" s="902" t="s">
        <v>924</v>
      </c>
    </row>
    <row r="31" spans="1:21" ht="18.75">
      <c r="A31" s="388"/>
      <c r="B31" s="389"/>
      <c r="C31" s="390"/>
      <c r="D31" s="391"/>
      <c r="E31" s="392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393"/>
      <c r="Q31" s="394"/>
      <c r="R31" s="395"/>
      <c r="S31" s="396"/>
      <c r="T31" s="684"/>
    </row>
    <row r="32" spans="1:21" ht="15">
      <c r="A32" s="397"/>
      <c r="B32" s="398"/>
      <c r="C32" s="399" t="s">
        <v>3</v>
      </c>
      <c r="D32" s="400"/>
      <c r="E32" s="400">
        <f t="shared" ref="E32:P32" si="18">AVERAGE(E11:E30)</f>
        <v>70.5</v>
      </c>
      <c r="F32" s="400">
        <f t="shared" si="18"/>
        <v>57.75</v>
      </c>
      <c r="G32" s="400">
        <f t="shared" si="18"/>
        <v>33.799999999999997</v>
      </c>
      <c r="H32" s="400">
        <f t="shared" si="18"/>
        <v>39.35</v>
      </c>
      <c r="I32" s="400">
        <f t="shared" si="18"/>
        <v>50.5</v>
      </c>
      <c r="J32" s="400">
        <f t="shared" si="18"/>
        <v>44.916666666666657</v>
      </c>
      <c r="K32" s="400">
        <f t="shared" si="18"/>
        <v>35.533834586466163</v>
      </c>
      <c r="L32" s="400">
        <f t="shared" si="18"/>
        <v>45.45</v>
      </c>
      <c r="M32" s="400">
        <f t="shared" si="18"/>
        <v>33.571428571428577</v>
      </c>
      <c r="N32" s="400">
        <f t="shared" si="18"/>
        <v>32.35</v>
      </c>
      <c r="O32" s="400">
        <f t="shared" si="18"/>
        <v>39.950000000000003</v>
      </c>
      <c r="P32" s="401">
        <f t="shared" si="18"/>
        <v>47.842105263157897</v>
      </c>
      <c r="Q32" s="402"/>
      <c r="R32" s="402"/>
      <c r="S32" s="402"/>
      <c r="T32" s="693"/>
    </row>
    <row r="33" spans="1:20" ht="15">
      <c r="A33" s="397"/>
      <c r="B33" s="398"/>
      <c r="C33" s="399" t="s">
        <v>5</v>
      </c>
      <c r="D33" s="403"/>
      <c r="E33" s="403">
        <f t="shared" ref="E33:P33" si="19">STDEV(E11:E30)</f>
        <v>8.7208159927238107</v>
      </c>
      <c r="F33" s="403">
        <f t="shared" si="19"/>
        <v>8.0581766254107254</v>
      </c>
      <c r="G33" s="403">
        <f t="shared" si="19"/>
        <v>17.620562151257147</v>
      </c>
      <c r="H33" s="403">
        <f t="shared" si="19"/>
        <v>2.9068883707497242</v>
      </c>
      <c r="I33" s="403">
        <f t="shared" si="19"/>
        <v>6.9774071492436063</v>
      </c>
      <c r="J33" s="403">
        <f t="shared" si="19"/>
        <v>3.9837021777406592</v>
      </c>
      <c r="K33" s="403">
        <f t="shared" si="19"/>
        <v>16.184021269646777</v>
      </c>
      <c r="L33" s="403">
        <f t="shared" si="19"/>
        <v>5.2763125082021416</v>
      </c>
      <c r="M33" s="403">
        <f t="shared" si="19"/>
        <v>22.152020633355086</v>
      </c>
      <c r="N33" s="403">
        <f t="shared" si="19"/>
        <v>20.048034422619249</v>
      </c>
      <c r="O33" s="403">
        <f t="shared" si="19"/>
        <v>3.3635038122078647</v>
      </c>
      <c r="P33" s="404">
        <f t="shared" si="19"/>
        <v>5.5803540100241813</v>
      </c>
      <c r="Q33" s="405"/>
      <c r="R33" s="405"/>
      <c r="S33" s="405"/>
      <c r="T33" s="693"/>
    </row>
    <row r="34" spans="1:20" ht="15">
      <c r="A34" s="397"/>
      <c r="B34" s="398"/>
      <c r="C34" s="399" t="s">
        <v>6</v>
      </c>
      <c r="D34" s="406"/>
      <c r="E34" s="407">
        <f t="shared" ref="E34:P34" si="20">MAX(E11:E30)</f>
        <v>82</v>
      </c>
      <c r="F34" s="407">
        <f t="shared" si="20"/>
        <v>69</v>
      </c>
      <c r="G34" s="407">
        <f t="shared" si="20"/>
        <v>50</v>
      </c>
      <c r="H34" s="407">
        <f t="shared" si="20"/>
        <v>40</v>
      </c>
      <c r="I34" s="407">
        <f t="shared" si="20"/>
        <v>60</v>
      </c>
      <c r="J34" s="407">
        <f t="shared" si="20"/>
        <v>51.166666666666664</v>
      </c>
      <c r="K34" s="407">
        <f t="shared" si="20"/>
        <v>47</v>
      </c>
      <c r="L34" s="407">
        <f t="shared" si="20"/>
        <v>53</v>
      </c>
      <c r="M34" s="407">
        <f t="shared" si="20"/>
        <v>56</v>
      </c>
      <c r="N34" s="407">
        <f t="shared" si="20"/>
        <v>50</v>
      </c>
      <c r="O34" s="407">
        <f t="shared" si="20"/>
        <v>42</v>
      </c>
      <c r="P34" s="408">
        <f t="shared" si="20"/>
        <v>54</v>
      </c>
      <c r="Q34" s="406"/>
      <c r="R34" s="406"/>
      <c r="S34" s="406"/>
      <c r="T34" s="693"/>
    </row>
    <row r="35" spans="1:20" ht="15">
      <c r="A35" s="397"/>
      <c r="B35" s="398"/>
      <c r="C35" s="399" t="s">
        <v>7</v>
      </c>
      <c r="D35" s="406"/>
      <c r="E35" s="407">
        <f t="shared" ref="E35:P35" si="21">MIN(E11:E30)</f>
        <v>59</v>
      </c>
      <c r="F35" s="407">
        <f t="shared" si="21"/>
        <v>49</v>
      </c>
      <c r="G35" s="407">
        <f t="shared" si="21"/>
        <v>0</v>
      </c>
      <c r="H35" s="407">
        <f t="shared" si="21"/>
        <v>27</v>
      </c>
      <c r="I35" s="407">
        <f t="shared" si="21"/>
        <v>41</v>
      </c>
      <c r="J35" s="407">
        <f t="shared" si="21"/>
        <v>41.5</v>
      </c>
      <c r="K35" s="407">
        <f t="shared" si="21"/>
        <v>0</v>
      </c>
      <c r="L35" s="407">
        <f t="shared" si="21"/>
        <v>37</v>
      </c>
      <c r="M35" s="407">
        <f t="shared" si="21"/>
        <v>0</v>
      </c>
      <c r="N35" s="407">
        <f t="shared" si="21"/>
        <v>0</v>
      </c>
      <c r="O35" s="407">
        <f t="shared" si="21"/>
        <v>26</v>
      </c>
      <c r="P35" s="408">
        <f t="shared" si="21"/>
        <v>40</v>
      </c>
      <c r="Q35" s="406"/>
      <c r="R35" s="406"/>
      <c r="S35" s="406"/>
      <c r="T35" s="693"/>
    </row>
    <row r="36" spans="1:20" ht="15">
      <c r="A36" s="397"/>
      <c r="B36" s="398"/>
      <c r="C36" s="399" t="s">
        <v>8</v>
      </c>
      <c r="D36" s="409"/>
      <c r="E36" s="410">
        <f t="shared" ref="E36:P36" si="22">COUNTA(E11:E30)</f>
        <v>20</v>
      </c>
      <c r="F36" s="410">
        <f t="shared" si="22"/>
        <v>20</v>
      </c>
      <c r="G36" s="410">
        <f t="shared" si="22"/>
        <v>20</v>
      </c>
      <c r="H36" s="410">
        <f t="shared" si="22"/>
        <v>20</v>
      </c>
      <c r="I36" s="410">
        <f t="shared" si="22"/>
        <v>20</v>
      </c>
      <c r="J36" s="410">
        <f t="shared" si="22"/>
        <v>20</v>
      </c>
      <c r="K36" s="410">
        <f t="shared" si="22"/>
        <v>20</v>
      </c>
      <c r="L36" s="410">
        <f t="shared" si="22"/>
        <v>20</v>
      </c>
      <c r="M36" s="410">
        <f t="shared" si="22"/>
        <v>20</v>
      </c>
      <c r="N36" s="410">
        <f t="shared" si="22"/>
        <v>20</v>
      </c>
      <c r="O36" s="410">
        <f t="shared" si="22"/>
        <v>20</v>
      </c>
      <c r="P36" s="411">
        <f t="shared" si="22"/>
        <v>20</v>
      </c>
      <c r="Q36" s="409"/>
      <c r="R36" s="409"/>
      <c r="S36" s="409"/>
      <c r="T36" s="693"/>
    </row>
    <row r="37" spans="1:20" ht="15">
      <c r="A37" s="397"/>
      <c r="B37" s="398"/>
      <c r="C37" s="399" t="s">
        <v>9</v>
      </c>
      <c r="D37" s="409"/>
      <c r="E37" s="410">
        <f t="shared" ref="E37:P37" si="23">COUNTIF(E11:E30,"&gt;40")</f>
        <v>20</v>
      </c>
      <c r="F37" s="410">
        <f t="shared" si="23"/>
        <v>20</v>
      </c>
      <c r="G37" s="410">
        <f t="shared" si="23"/>
        <v>10</v>
      </c>
      <c r="H37" s="410">
        <f t="shared" si="23"/>
        <v>0</v>
      </c>
      <c r="I37" s="410">
        <f t="shared" si="23"/>
        <v>20</v>
      </c>
      <c r="J37" s="410">
        <f t="shared" si="23"/>
        <v>20</v>
      </c>
      <c r="K37" s="410">
        <f t="shared" si="23"/>
        <v>9</v>
      </c>
      <c r="L37" s="410">
        <f t="shared" si="23"/>
        <v>15</v>
      </c>
      <c r="M37" s="410">
        <f t="shared" si="23"/>
        <v>10</v>
      </c>
      <c r="N37" s="410">
        <f t="shared" si="23"/>
        <v>10</v>
      </c>
      <c r="O37" s="410">
        <f t="shared" si="23"/>
        <v>10</v>
      </c>
      <c r="P37" s="411">
        <f t="shared" si="23"/>
        <v>14</v>
      </c>
      <c r="Q37" s="409"/>
      <c r="R37" s="409"/>
      <c r="S37" s="409"/>
      <c r="T37" s="693"/>
    </row>
    <row r="38" spans="1:20" ht="15">
      <c r="A38" s="397"/>
      <c r="B38" s="398"/>
      <c r="C38" s="399" t="s">
        <v>10</v>
      </c>
      <c r="D38" s="409"/>
      <c r="E38" s="410">
        <f t="shared" ref="E38:P38" si="24">COUNTIF(E11:E30,"&lt;40")</f>
        <v>0</v>
      </c>
      <c r="F38" s="410">
        <f t="shared" si="24"/>
        <v>0</v>
      </c>
      <c r="G38" s="410">
        <f t="shared" si="24"/>
        <v>7</v>
      </c>
      <c r="H38" s="410">
        <f t="shared" si="24"/>
        <v>1</v>
      </c>
      <c r="I38" s="410">
        <f t="shared" si="24"/>
        <v>0</v>
      </c>
      <c r="J38" s="410">
        <f t="shared" si="24"/>
        <v>0</v>
      </c>
      <c r="K38" s="410">
        <f t="shared" si="24"/>
        <v>5</v>
      </c>
      <c r="L38" s="410">
        <f t="shared" si="24"/>
        <v>2</v>
      </c>
      <c r="M38" s="410">
        <f t="shared" si="24"/>
        <v>9</v>
      </c>
      <c r="N38" s="410">
        <f t="shared" si="24"/>
        <v>10</v>
      </c>
      <c r="O38" s="410">
        <f t="shared" si="24"/>
        <v>1</v>
      </c>
      <c r="P38" s="411">
        <f t="shared" si="24"/>
        <v>0</v>
      </c>
      <c r="Q38" s="409"/>
      <c r="R38" s="409"/>
      <c r="S38" s="409"/>
      <c r="T38" s="693"/>
    </row>
    <row r="39" spans="1:20" ht="15">
      <c r="A39" s="397"/>
      <c r="B39" s="398"/>
      <c r="C39" s="399" t="s">
        <v>11</v>
      </c>
      <c r="D39" s="403"/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1"/>
      <c r="Q39" s="409"/>
      <c r="R39" s="409"/>
      <c r="S39" s="409"/>
      <c r="T39" s="693"/>
    </row>
    <row r="40" spans="1:20" ht="19.5">
      <c r="A40" s="372"/>
      <c r="B40" s="373"/>
      <c r="C40" s="374"/>
      <c r="E40" s="412"/>
      <c r="F40" s="413"/>
      <c r="G40" s="414"/>
      <c r="H40" s="414"/>
      <c r="I40" s="413"/>
      <c r="J40" s="414"/>
      <c r="K40" s="414"/>
      <c r="L40" s="414"/>
      <c r="M40" s="414"/>
      <c r="N40" s="414"/>
      <c r="O40" s="414"/>
      <c r="P40" s="415"/>
      <c r="Q40" s="416"/>
      <c r="R40" s="417"/>
      <c r="S40" s="418"/>
      <c r="T40" s="694"/>
    </row>
    <row r="41" spans="1:20" ht="15.75">
      <c r="A41" s="372"/>
      <c r="B41" s="373"/>
      <c r="C41" s="419"/>
      <c r="D41" s="981" t="s">
        <v>879</v>
      </c>
      <c r="E41" s="981"/>
      <c r="F41" s="981"/>
      <c r="G41" s="981"/>
      <c r="H41" s="420">
        <v>0</v>
      </c>
      <c r="I41" s="421"/>
      <c r="J41" s="414"/>
      <c r="K41" s="414"/>
      <c r="L41" s="414"/>
      <c r="M41" s="414"/>
      <c r="N41" s="414"/>
      <c r="O41" s="414"/>
      <c r="P41" s="415"/>
      <c r="Q41" s="416"/>
      <c r="R41" s="417"/>
      <c r="S41" s="418"/>
      <c r="T41" s="694"/>
    </row>
    <row r="42" spans="1:20" ht="15.75">
      <c r="A42" s="372"/>
      <c r="B42" s="373"/>
      <c r="C42" s="419"/>
      <c r="D42" s="980" t="s">
        <v>878</v>
      </c>
      <c r="E42" s="980"/>
      <c r="F42" s="980"/>
      <c r="G42" s="980"/>
      <c r="H42" s="420">
        <v>1</v>
      </c>
      <c r="I42" s="421"/>
      <c r="J42" s="414"/>
      <c r="K42" s="414"/>
      <c r="L42" s="414"/>
      <c r="M42" s="414"/>
      <c r="N42" s="414"/>
      <c r="O42" s="414"/>
      <c r="P42" s="415"/>
      <c r="Q42" s="416"/>
      <c r="R42" s="417"/>
      <c r="S42" s="418"/>
      <c r="T42" s="694"/>
    </row>
    <row r="43" spans="1:20" ht="15.75">
      <c r="A43" s="372"/>
      <c r="B43" s="373"/>
      <c r="C43" s="419"/>
      <c r="D43" s="981" t="s">
        <v>875</v>
      </c>
      <c r="E43" s="981"/>
      <c r="F43" s="981"/>
      <c r="G43" s="981"/>
      <c r="H43" s="420">
        <v>1</v>
      </c>
      <c r="I43" s="421"/>
      <c r="J43" s="414"/>
      <c r="K43" s="414"/>
      <c r="L43" s="414"/>
      <c r="M43" s="414"/>
      <c r="N43" s="414"/>
      <c r="O43" s="414"/>
      <c r="P43" s="415"/>
      <c r="Q43" s="416"/>
      <c r="R43" s="417"/>
      <c r="S43" s="418"/>
      <c r="T43" s="694"/>
    </row>
    <row r="44" spans="1:20" ht="15.75">
      <c r="A44" s="372"/>
      <c r="B44" s="373"/>
      <c r="C44" s="419"/>
      <c r="D44" s="981" t="s">
        <v>874</v>
      </c>
      <c r="E44" s="981"/>
      <c r="F44" s="981"/>
      <c r="G44" s="981"/>
      <c r="H44" s="420">
        <v>2</v>
      </c>
      <c r="I44" s="421"/>
      <c r="J44" s="414"/>
      <c r="K44" s="414"/>
      <c r="L44" s="414"/>
      <c r="M44" s="414"/>
      <c r="N44" s="414"/>
      <c r="O44" s="414"/>
      <c r="P44" s="415"/>
      <c r="Q44" s="416"/>
      <c r="R44" s="417"/>
      <c r="S44" s="418"/>
      <c r="T44" s="694"/>
    </row>
    <row r="45" spans="1:20" ht="15.75">
      <c r="A45" s="372"/>
      <c r="B45" s="373"/>
      <c r="C45" s="419"/>
      <c r="D45" s="981" t="s">
        <v>877</v>
      </c>
      <c r="E45" s="981"/>
      <c r="F45" s="981"/>
      <c r="G45" s="981"/>
      <c r="H45" s="420">
        <v>0</v>
      </c>
      <c r="I45" s="421"/>
      <c r="J45" s="414"/>
      <c r="K45" s="414"/>
      <c r="L45" s="414"/>
      <c r="M45" s="414"/>
      <c r="N45" s="414"/>
      <c r="O45" s="414"/>
      <c r="P45" s="415"/>
      <c r="Q45" s="416"/>
      <c r="R45" s="417"/>
      <c r="S45" s="418"/>
      <c r="T45" s="694"/>
    </row>
    <row r="46" spans="1:20" ht="15.75">
      <c r="A46" s="372"/>
      <c r="B46" s="373"/>
      <c r="C46" s="419"/>
      <c r="D46" s="980"/>
      <c r="E46" s="980"/>
      <c r="F46" s="980"/>
      <c r="G46" s="980"/>
      <c r="H46" s="420"/>
      <c r="I46" s="421"/>
      <c r="J46" s="414"/>
      <c r="K46" s="414"/>
      <c r="L46" s="414"/>
      <c r="M46" s="414"/>
      <c r="N46" s="414"/>
      <c r="O46" s="414"/>
      <c r="P46" s="415"/>
      <c r="Q46" s="416"/>
      <c r="R46" s="417"/>
      <c r="S46" s="418"/>
      <c r="T46" s="694"/>
    </row>
    <row r="47" spans="1:20" ht="15.75">
      <c r="A47" s="372"/>
      <c r="B47" s="373"/>
      <c r="C47" s="419"/>
      <c r="D47" s="422"/>
      <c r="E47" s="423"/>
      <c r="F47" s="424">
        <f>COUNTIF($T$11:$T$30,C47)</f>
        <v>0</v>
      </c>
      <c r="G47" s="425" t="s">
        <v>24</v>
      </c>
      <c r="H47" s="425">
        <f>SUM(H41:H46)</f>
        <v>4</v>
      </c>
      <c r="I47" s="421"/>
      <c r="J47" s="414"/>
      <c r="K47" s="421"/>
      <c r="L47" s="421"/>
      <c r="M47" s="421"/>
      <c r="N47" s="421"/>
      <c r="O47" s="421"/>
      <c r="P47" s="426"/>
      <c r="Q47" s="416"/>
      <c r="R47" s="427"/>
      <c r="S47" s="418"/>
      <c r="T47" s="694"/>
    </row>
    <row r="48" spans="1:20" ht="17.25">
      <c r="A48" s="372"/>
      <c r="B48" s="373"/>
      <c r="C48" s="419"/>
      <c r="D48" s="422"/>
      <c r="E48" s="423"/>
      <c r="F48" s="428">
        <f>COUNTIF($T$11:$T$30,C48)</f>
        <v>0</v>
      </c>
      <c r="G48" s="429"/>
      <c r="H48" s="414"/>
      <c r="I48" s="421"/>
      <c r="J48" s="414"/>
      <c r="K48" s="421"/>
      <c r="L48" s="399" t="s">
        <v>14</v>
      </c>
      <c r="M48" s="416"/>
      <c r="N48" s="416"/>
      <c r="O48" s="416"/>
      <c r="P48" s="430"/>
      <c r="Q48" s="416"/>
      <c r="R48" s="416"/>
      <c r="S48" s="418"/>
      <c r="T48" s="694"/>
    </row>
    <row r="49" spans="1:20" ht="17.25">
      <c r="A49" s="372"/>
      <c r="B49" s="373"/>
      <c r="C49" s="419"/>
      <c r="D49" s="422"/>
      <c r="E49" s="423"/>
      <c r="F49" s="428">
        <f>SUM(COUNTIF(T11:T30, "FAIL IN 1 UNIT(S)"), COUNTIF(T11:T30, "FAIL IN 2 UNIT(S)"), COUNTIF(T11:T30, "FAIL IN 3 UNIT(S)"), COUNTIF(T11:T30, "FAIL IN 4 UNIT(S)"), COUNTIF(T11:T30, "FAIL IN 5 UNIT(S)"))</f>
        <v>0</v>
      </c>
      <c r="G49" s="429"/>
      <c r="H49" s="414"/>
      <c r="I49" s="421"/>
      <c r="J49" s="414"/>
      <c r="K49" s="421"/>
      <c r="L49" s="431" t="s">
        <v>16</v>
      </c>
      <c r="M49" s="416"/>
      <c r="N49" s="416"/>
      <c r="O49" s="416"/>
      <c r="P49" s="432" t="s">
        <v>17</v>
      </c>
      <c r="Q49" s="416"/>
      <c r="R49" s="416"/>
      <c r="S49" s="418"/>
      <c r="T49" s="694"/>
    </row>
    <row r="50" spans="1:20" ht="17.25">
      <c r="A50" s="372"/>
      <c r="B50" s="373"/>
      <c r="C50" s="433"/>
      <c r="D50" s="434"/>
      <c r="E50" s="435"/>
      <c r="F50" s="428">
        <f>SUM(F41:F49)</f>
        <v>0</v>
      </c>
      <c r="G50" s="436"/>
      <c r="H50" s="437"/>
      <c r="I50" s="438"/>
      <c r="J50" s="414"/>
      <c r="K50" s="421"/>
      <c r="L50" s="416"/>
      <c r="M50" s="416"/>
      <c r="N50" s="439" t="s">
        <v>729</v>
      </c>
      <c r="O50" s="416"/>
      <c r="P50" s="430"/>
      <c r="Q50" s="416"/>
      <c r="R50" s="416"/>
      <c r="S50" s="418"/>
      <c r="T50" s="694"/>
    </row>
    <row r="51" spans="1:20" ht="15.75">
      <c r="A51" s="372" t="s">
        <v>766</v>
      </c>
      <c r="B51" s="440" t="s">
        <v>767</v>
      </c>
      <c r="C51" s="440"/>
      <c r="D51" s="441"/>
      <c r="E51" s="440"/>
      <c r="F51" s="442"/>
      <c r="G51" s="442"/>
      <c r="H51" s="442"/>
      <c r="I51" s="442"/>
      <c r="K51" s="416"/>
      <c r="L51" s="443"/>
      <c r="M51" s="416"/>
      <c r="N51" s="416"/>
      <c r="O51" s="416"/>
      <c r="P51" s="430"/>
      <c r="Q51" s="416"/>
      <c r="R51" s="416"/>
      <c r="S51" s="416"/>
      <c r="T51" s="695"/>
    </row>
    <row r="52" spans="1:20" ht="15.75">
      <c r="A52" s="372" t="s">
        <v>768</v>
      </c>
      <c r="B52" s="440" t="s">
        <v>769</v>
      </c>
      <c r="C52" s="440"/>
      <c r="D52" s="441"/>
      <c r="E52" s="444"/>
      <c r="F52" s="442"/>
      <c r="G52" s="442"/>
      <c r="H52" s="442"/>
      <c r="I52" s="442"/>
      <c r="K52" s="416"/>
      <c r="L52" s="443"/>
      <c r="M52" s="399" t="s">
        <v>20</v>
      </c>
      <c r="N52" s="416"/>
      <c r="O52" s="416"/>
      <c r="P52" s="430"/>
      <c r="Q52" s="416"/>
      <c r="R52" s="416"/>
      <c r="S52" s="416"/>
      <c r="T52" s="695"/>
    </row>
    <row r="53" spans="1:20" ht="15.75">
      <c r="A53" s="372" t="s">
        <v>770</v>
      </c>
      <c r="B53" s="440" t="s">
        <v>771</v>
      </c>
      <c r="C53" s="440"/>
      <c r="D53" s="441"/>
      <c r="F53" s="442"/>
      <c r="G53" s="442"/>
      <c r="H53" s="442"/>
      <c r="I53" s="442"/>
      <c r="K53" s="416"/>
      <c r="L53" s="443"/>
      <c r="M53" s="431" t="s">
        <v>16</v>
      </c>
      <c r="N53" s="416"/>
      <c r="O53" s="416"/>
      <c r="P53" s="430"/>
      <c r="Q53" s="416"/>
      <c r="R53" s="416"/>
      <c r="S53" s="416"/>
      <c r="T53" s="695"/>
    </row>
    <row r="54" spans="1:20" ht="15.75">
      <c r="A54" s="372" t="s">
        <v>772</v>
      </c>
      <c r="B54" s="440" t="s">
        <v>773</v>
      </c>
      <c r="C54" s="440"/>
      <c r="D54" s="445"/>
      <c r="E54" s="444"/>
      <c r="F54" s="442"/>
      <c r="G54" s="442"/>
      <c r="H54" s="442"/>
      <c r="I54" s="442"/>
      <c r="K54" s="416"/>
      <c r="L54" s="443"/>
      <c r="M54" s="416"/>
      <c r="N54" s="416"/>
      <c r="O54" s="446" t="s">
        <v>731</v>
      </c>
      <c r="P54" s="430"/>
      <c r="Q54" s="416"/>
      <c r="R54" s="416"/>
      <c r="S54" s="416"/>
      <c r="T54" s="695"/>
    </row>
    <row r="55" spans="1:20" ht="15.75">
      <c r="A55" s="372" t="s">
        <v>774</v>
      </c>
      <c r="B55" s="440" t="s">
        <v>775</v>
      </c>
      <c r="C55" s="440"/>
      <c r="D55" s="445"/>
      <c r="E55" s="444"/>
      <c r="F55" s="442"/>
      <c r="G55" s="442"/>
      <c r="H55" s="442"/>
      <c r="I55" s="442"/>
      <c r="K55" s="416"/>
      <c r="L55" s="443"/>
      <c r="M55" s="399" t="s">
        <v>30</v>
      </c>
      <c r="N55" s="416"/>
      <c r="O55" s="416"/>
      <c r="P55" s="430"/>
      <c r="Q55" s="416"/>
      <c r="R55" s="416"/>
      <c r="S55" s="416"/>
      <c r="T55" s="695"/>
    </row>
    <row r="56" spans="1:20" ht="15.75">
      <c r="A56" s="372" t="s">
        <v>776</v>
      </c>
      <c r="B56" s="440" t="s">
        <v>777</v>
      </c>
      <c r="C56" s="440"/>
      <c r="D56" s="445"/>
      <c r="E56" s="444"/>
      <c r="F56" s="442"/>
      <c r="G56" s="442"/>
      <c r="H56" s="442"/>
      <c r="I56" s="442"/>
      <c r="K56" s="416"/>
      <c r="L56" s="443"/>
      <c r="M56" s="416"/>
      <c r="N56" s="416"/>
      <c r="O56" s="416"/>
      <c r="P56" s="430"/>
      <c r="Q56" s="416"/>
      <c r="R56" s="416"/>
      <c r="S56" s="416"/>
      <c r="T56" s="695"/>
    </row>
    <row r="57" spans="1:20" ht="15.75">
      <c r="A57" s="372" t="s">
        <v>778</v>
      </c>
      <c r="B57" s="440" t="s">
        <v>779</v>
      </c>
      <c r="C57" s="440"/>
      <c r="D57" s="442"/>
      <c r="E57" s="441"/>
      <c r="F57" s="444"/>
      <c r="G57" s="442"/>
      <c r="H57" s="442"/>
      <c r="I57" s="442"/>
      <c r="K57" s="416"/>
      <c r="L57" s="443"/>
      <c r="M57" s="431" t="s">
        <v>16</v>
      </c>
      <c r="N57" s="416"/>
      <c r="O57" s="416"/>
      <c r="P57" s="430"/>
      <c r="Q57" s="416"/>
      <c r="R57" s="416"/>
      <c r="S57" s="416"/>
      <c r="T57" s="695"/>
    </row>
    <row r="58" spans="1:20" ht="15.75">
      <c r="A58" s="372" t="s">
        <v>780</v>
      </c>
      <c r="B58" s="440" t="s">
        <v>781</v>
      </c>
      <c r="C58" s="440"/>
      <c r="D58" s="442"/>
      <c r="E58" s="441"/>
      <c r="F58" s="444"/>
      <c r="G58" s="442"/>
      <c r="H58" s="442"/>
      <c r="I58" s="442"/>
      <c r="K58" s="416"/>
      <c r="L58" s="443"/>
      <c r="M58" s="416"/>
      <c r="N58" s="416"/>
      <c r="O58" s="439" t="s">
        <v>732</v>
      </c>
      <c r="P58" s="430"/>
      <c r="Q58" s="416"/>
      <c r="R58" s="416"/>
      <c r="S58" s="416"/>
      <c r="T58" s="695"/>
    </row>
    <row r="59" spans="1:20" ht="15.75">
      <c r="A59" s="372" t="s">
        <v>782</v>
      </c>
      <c r="B59" s="447" t="s">
        <v>783</v>
      </c>
      <c r="C59" s="440"/>
      <c r="D59" s="442"/>
      <c r="E59" s="441"/>
      <c r="F59" s="444"/>
      <c r="G59" s="442"/>
      <c r="H59" s="442"/>
      <c r="I59" s="442"/>
      <c r="K59" s="416"/>
      <c r="L59" s="443"/>
      <c r="M59" s="416"/>
      <c r="N59" s="416"/>
      <c r="O59" s="416"/>
      <c r="P59" s="430"/>
      <c r="Q59" s="416"/>
      <c r="R59" s="416"/>
      <c r="S59" s="416"/>
      <c r="T59" s="695"/>
    </row>
    <row r="60" spans="1:20" ht="15.75">
      <c r="A60" s="372" t="s">
        <v>22</v>
      </c>
      <c r="B60" s="373" t="s">
        <v>784</v>
      </c>
      <c r="C60" s="374"/>
      <c r="D60" s="442"/>
      <c r="E60" s="441"/>
      <c r="F60" s="444"/>
      <c r="H60" s="442"/>
      <c r="K60" s="416"/>
      <c r="L60" s="443"/>
      <c r="M60" s="416"/>
      <c r="N60" s="416"/>
      <c r="O60" s="416"/>
      <c r="P60" s="430"/>
      <c r="Q60" s="416"/>
      <c r="R60" s="416"/>
      <c r="S60" s="416"/>
      <c r="T60" s="695"/>
    </row>
    <row r="61" spans="1:20" ht="15.75">
      <c r="A61" s="372" t="s">
        <v>13</v>
      </c>
      <c r="B61" s="373" t="s">
        <v>785</v>
      </c>
      <c r="C61" s="374"/>
      <c r="J61" s="375"/>
      <c r="K61" s="376"/>
      <c r="O61" s="375"/>
      <c r="P61" s="377"/>
      <c r="S61" s="378"/>
    </row>
    <row r="62" spans="1:20" ht="15.75">
      <c r="A62" s="372" t="s">
        <v>15</v>
      </c>
      <c r="B62" s="373" t="s">
        <v>786</v>
      </c>
      <c r="C62" s="374"/>
      <c r="J62" s="375"/>
      <c r="K62" s="376"/>
      <c r="O62" s="375"/>
      <c r="P62" s="377"/>
      <c r="S62" s="378"/>
    </row>
    <row r="63" spans="1:20" ht="15.75" hidden="1">
      <c r="A63" s="372"/>
      <c r="B63" s="373"/>
      <c r="C63" s="374"/>
      <c r="J63" s="375"/>
      <c r="K63" s="376"/>
      <c r="O63" s="375"/>
      <c r="P63" s="377"/>
      <c r="S63" s="378"/>
    </row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</sheetData>
  <mergeCells count="22">
    <mergeCell ref="A16:A20"/>
    <mergeCell ref="B16:B20"/>
    <mergeCell ref="C16:C20"/>
    <mergeCell ref="A21:A25"/>
    <mergeCell ref="B21:B25"/>
    <mergeCell ref="C21:C25"/>
    <mergeCell ref="A1:T1"/>
    <mergeCell ref="A4:T4"/>
    <mergeCell ref="A5:T5"/>
    <mergeCell ref="A8:T8"/>
    <mergeCell ref="A11:A15"/>
    <mergeCell ref="B11:B15"/>
    <mergeCell ref="C11:C15"/>
    <mergeCell ref="A26:A30"/>
    <mergeCell ref="B26:B30"/>
    <mergeCell ref="C26:C30"/>
    <mergeCell ref="D46:G46"/>
    <mergeCell ref="D42:G42"/>
    <mergeCell ref="D45:G45"/>
    <mergeCell ref="D41:G41"/>
    <mergeCell ref="D44:G44"/>
    <mergeCell ref="D43:G43"/>
  </mergeCells>
  <conditionalFormatting sqref="E31:P31 E11:P15 E21:P25">
    <cfRule type="cellIs" dxfId="109" priority="31" stopIfTrue="1" operator="lessThan">
      <formula>40</formula>
    </cfRule>
  </conditionalFormatting>
  <conditionalFormatting sqref="E31:P31 E11:P15 E21:P25">
    <cfRule type="containsText" dxfId="108" priority="34" stopIfTrue="1" operator="containsText" text="P">
      <formula>NOT(ISERROR(SEARCH("P",E11)))</formula>
    </cfRule>
    <cfRule type="containsText" dxfId="107" priority="35" stopIfTrue="1" operator="containsText" text="C">
      <formula>NOT(ISERROR(SEARCH("C",E11)))</formula>
    </cfRule>
    <cfRule type="cellIs" dxfId="106" priority="36" stopIfTrue="1" operator="lessThan">
      <formula>40</formula>
    </cfRule>
  </conditionalFormatting>
  <conditionalFormatting sqref="E31:P31 E11:P15 E21:P25">
    <cfRule type="cellIs" dxfId="105" priority="33" stopIfTrue="1" operator="lessThan">
      <formula>40</formula>
    </cfRule>
  </conditionalFormatting>
  <conditionalFormatting sqref="K31:P31 K11:P15 K21:P25">
    <cfRule type="cellIs" dxfId="104" priority="32" stopIfTrue="1" operator="lessThan">
      <formula>39.5</formula>
    </cfRule>
  </conditionalFormatting>
  <conditionalFormatting sqref="E26:P30">
    <cfRule type="containsText" dxfId="103" priority="16" stopIfTrue="1" operator="containsText" text="P">
      <formula>NOT(ISERROR(SEARCH("P",E26)))</formula>
    </cfRule>
    <cfRule type="containsText" dxfId="102" priority="17" stopIfTrue="1" operator="containsText" text="C">
      <formula>NOT(ISERROR(SEARCH("C",E26)))</formula>
    </cfRule>
    <cfRule type="cellIs" dxfId="101" priority="18" stopIfTrue="1" operator="lessThan">
      <formula>40</formula>
    </cfRule>
  </conditionalFormatting>
  <conditionalFormatting sqref="E26:P30">
    <cfRule type="cellIs" dxfId="100" priority="15" stopIfTrue="1" operator="lessThan">
      <formula>40</formula>
    </cfRule>
  </conditionalFormatting>
  <conditionalFormatting sqref="K26:P30">
    <cfRule type="cellIs" dxfId="99" priority="14" stopIfTrue="1" operator="lessThan">
      <formula>39.5</formula>
    </cfRule>
  </conditionalFormatting>
  <conditionalFormatting sqref="E26:P30">
    <cfRule type="cellIs" dxfId="98" priority="13" stopIfTrue="1" operator="lessThan">
      <formula>40</formula>
    </cfRule>
  </conditionalFormatting>
  <conditionalFormatting sqref="E16:P20">
    <cfRule type="containsText" dxfId="97" priority="4" stopIfTrue="1" operator="containsText" text="P">
      <formula>NOT(ISERROR(SEARCH("P",E16)))</formula>
    </cfRule>
    <cfRule type="containsText" dxfId="96" priority="5" stopIfTrue="1" operator="containsText" text="C">
      <formula>NOT(ISERROR(SEARCH("C",E16)))</formula>
    </cfRule>
    <cfRule type="cellIs" dxfId="95" priority="6" stopIfTrue="1" operator="lessThan">
      <formula>40</formula>
    </cfRule>
  </conditionalFormatting>
  <conditionalFormatting sqref="E16:P20">
    <cfRule type="cellIs" dxfId="94" priority="3" stopIfTrue="1" operator="lessThan">
      <formula>40</formula>
    </cfRule>
  </conditionalFormatting>
  <conditionalFormatting sqref="K16:P20">
    <cfRule type="cellIs" dxfId="93" priority="2" stopIfTrue="1" operator="lessThan">
      <formula>39.5</formula>
    </cfRule>
  </conditionalFormatting>
  <conditionalFormatting sqref="E16:P20">
    <cfRule type="cellIs" dxfId="92" priority="1" stopIfTrue="1" operator="lessThan">
      <formula>40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opLeftCell="B1" zoomScale="115" zoomScaleNormal="115" workbookViewId="0">
      <selection activeCell="H30" sqref="H30"/>
    </sheetView>
  </sheetViews>
  <sheetFormatPr defaultColWidth="0" defaultRowHeight="11.25" zeroHeight="1"/>
  <cols>
    <col min="1" max="1" width="5" style="606" customWidth="1"/>
    <col min="2" max="2" width="16.7109375" style="606" customWidth="1"/>
    <col min="3" max="3" width="26.85546875" style="606" customWidth="1"/>
    <col min="4" max="19" width="9.140625" style="606" customWidth="1"/>
    <col min="20" max="20" width="9.7109375" style="606" bestFit="1" customWidth="1"/>
    <col min="21" max="21" width="31.5703125" style="606" bestFit="1" customWidth="1"/>
    <col min="22" max="22" width="9.140625" style="606" customWidth="1"/>
    <col min="23" max="16384" width="9.140625" style="606" hidden="1"/>
  </cols>
  <sheetData>
    <row r="1" spans="1:21" s="657" customFormat="1">
      <c r="A1" s="992" t="s">
        <v>293</v>
      </c>
      <c r="B1" s="992"/>
      <c r="C1" s="992"/>
      <c r="D1" s="992"/>
      <c r="E1" s="992"/>
      <c r="F1" s="992"/>
      <c r="G1" s="992"/>
      <c r="H1" s="992"/>
      <c r="I1" s="992"/>
      <c r="J1" s="992"/>
      <c r="K1" s="992"/>
      <c r="L1" s="992"/>
      <c r="M1" s="992"/>
      <c r="N1" s="992"/>
      <c r="O1" s="992"/>
      <c r="P1" s="992"/>
      <c r="Q1" s="992"/>
      <c r="R1" s="992"/>
      <c r="S1" s="992"/>
      <c r="T1" s="992"/>
      <c r="U1" s="992"/>
    </row>
    <row r="2" spans="1:21" ht="15.75" customHeight="1">
      <c r="A2" s="1006"/>
      <c r="B2" s="1006"/>
      <c r="C2" s="1006"/>
      <c r="D2" s="1006"/>
      <c r="E2" s="1006"/>
      <c r="F2" s="1006"/>
      <c r="G2" s="1006"/>
      <c r="H2" s="1006"/>
      <c r="I2" s="1006"/>
      <c r="J2" s="1006"/>
      <c r="K2" s="1006"/>
      <c r="L2" s="1006"/>
      <c r="M2" s="1006"/>
      <c r="N2" s="1006"/>
      <c r="O2" s="1006"/>
      <c r="P2" s="1006"/>
      <c r="Q2" s="1006"/>
      <c r="R2" s="1006"/>
      <c r="S2" s="1006"/>
      <c r="T2" s="1006"/>
      <c r="U2" s="1006"/>
    </row>
    <row r="3" spans="1:21" ht="15.75" customHeight="1">
      <c r="A3" s="992" t="s">
        <v>0</v>
      </c>
      <c r="B3" s="992"/>
      <c r="C3" s="992"/>
      <c r="D3" s="992"/>
      <c r="E3" s="992"/>
      <c r="F3" s="992"/>
      <c r="G3" s="992"/>
      <c r="H3" s="992"/>
      <c r="I3" s="992"/>
      <c r="J3" s="992"/>
      <c r="K3" s="992"/>
      <c r="L3" s="992"/>
      <c r="M3" s="992"/>
      <c r="N3" s="992"/>
      <c r="O3" s="992"/>
      <c r="P3" s="992"/>
      <c r="Q3" s="992"/>
      <c r="R3" s="992"/>
      <c r="S3" s="992"/>
      <c r="T3" s="992"/>
      <c r="U3" s="992"/>
    </row>
    <row r="4" spans="1:21" ht="18" customHeight="1">
      <c r="A4" s="992"/>
      <c r="B4" s="992"/>
      <c r="C4" s="992"/>
      <c r="D4" s="992"/>
      <c r="E4" s="992"/>
      <c r="F4" s="992"/>
      <c r="G4" s="992"/>
      <c r="H4" s="992"/>
      <c r="I4" s="992"/>
      <c r="J4" s="992"/>
      <c r="K4" s="992"/>
      <c r="L4" s="992"/>
      <c r="M4" s="992"/>
      <c r="N4" s="992"/>
      <c r="O4" s="992"/>
      <c r="P4" s="992"/>
      <c r="Q4" s="992"/>
      <c r="R4" s="992"/>
      <c r="S4" s="992"/>
      <c r="T4" s="992"/>
      <c r="U4" s="992"/>
    </row>
    <row r="5" spans="1:21">
      <c r="A5" s="992" t="s">
        <v>259</v>
      </c>
      <c r="B5" s="992"/>
      <c r="C5" s="992"/>
      <c r="D5" s="992"/>
      <c r="E5" s="992"/>
      <c r="F5" s="992"/>
      <c r="G5" s="992"/>
      <c r="H5" s="992"/>
      <c r="I5" s="992"/>
      <c r="J5" s="992"/>
      <c r="K5" s="992"/>
      <c r="L5" s="992"/>
      <c r="M5" s="992"/>
      <c r="N5" s="992"/>
      <c r="O5" s="992"/>
      <c r="P5" s="992"/>
      <c r="Q5" s="992"/>
      <c r="R5" s="992"/>
      <c r="S5" s="992"/>
      <c r="T5" s="992"/>
      <c r="U5" s="992"/>
    </row>
    <row r="6" spans="1:21" ht="15.75" customHeight="1">
      <c r="A6" s="1006"/>
      <c r="B6" s="1006"/>
      <c r="C6" s="1006"/>
      <c r="D6" s="1006"/>
      <c r="E6" s="1006"/>
      <c r="F6" s="1006"/>
      <c r="G6" s="1006"/>
      <c r="H6" s="1006"/>
      <c r="I6" s="1006"/>
      <c r="J6" s="1006"/>
      <c r="K6" s="1006"/>
      <c r="L6" s="1006"/>
      <c r="M6" s="1006"/>
      <c r="N6" s="1006"/>
      <c r="O6" s="1006"/>
      <c r="P6" s="1006"/>
      <c r="Q6" s="1006"/>
      <c r="R6" s="1006"/>
      <c r="S6" s="1006"/>
      <c r="T6" s="1006"/>
      <c r="U6" s="1006"/>
    </row>
    <row r="7" spans="1:21" ht="15.75" customHeight="1">
      <c r="A7" s="1006"/>
      <c r="B7" s="1006"/>
      <c r="C7" s="1006"/>
      <c r="D7" s="1006"/>
      <c r="E7" s="1006"/>
      <c r="F7" s="1006"/>
      <c r="G7" s="1006"/>
      <c r="H7" s="1006"/>
      <c r="I7" s="1006"/>
      <c r="J7" s="1006"/>
      <c r="K7" s="1006"/>
      <c r="L7" s="1006"/>
      <c r="M7" s="1006"/>
      <c r="N7" s="1006"/>
      <c r="O7" s="1006"/>
      <c r="P7" s="1006"/>
      <c r="Q7" s="1006"/>
      <c r="R7" s="1006"/>
      <c r="S7" s="1006"/>
      <c r="T7" s="1006"/>
      <c r="U7" s="1006"/>
    </row>
    <row r="8" spans="1:21">
      <c r="A8" s="1007" t="s">
        <v>918</v>
      </c>
      <c r="B8" s="1007"/>
      <c r="C8" s="1007"/>
      <c r="D8" s="1007"/>
      <c r="E8" s="1007"/>
      <c r="F8" s="1007"/>
      <c r="G8" s="1007"/>
      <c r="H8" s="1007"/>
      <c r="I8" s="1007"/>
      <c r="J8" s="1007"/>
      <c r="K8" s="1007"/>
      <c r="L8" s="1007"/>
      <c r="M8" s="1007"/>
      <c r="N8" s="1007"/>
      <c r="O8" s="1007"/>
      <c r="P8" s="1007"/>
      <c r="Q8" s="1007"/>
      <c r="R8" s="1007"/>
      <c r="S8" s="1007"/>
      <c r="T8" s="1007"/>
      <c r="U8" s="1007"/>
    </row>
    <row r="9" spans="1:21" ht="12.75">
      <c r="A9" s="710"/>
      <c r="B9" s="711"/>
      <c r="C9" s="710"/>
      <c r="D9" s="712"/>
      <c r="E9" s="712">
        <v>1</v>
      </c>
      <c r="F9" s="713">
        <v>2</v>
      </c>
      <c r="G9" s="712">
        <v>3</v>
      </c>
      <c r="H9" s="712">
        <v>4</v>
      </c>
      <c r="I9" s="713">
        <v>5</v>
      </c>
      <c r="J9" s="712">
        <v>6</v>
      </c>
      <c r="K9" s="712">
        <v>7</v>
      </c>
      <c r="L9" s="713">
        <v>8</v>
      </c>
      <c r="M9" s="712">
        <v>9</v>
      </c>
      <c r="N9" s="712">
        <v>10</v>
      </c>
      <c r="O9" s="713">
        <v>11</v>
      </c>
      <c r="P9" s="712">
        <v>12</v>
      </c>
      <c r="Q9" s="712">
        <v>13</v>
      </c>
      <c r="R9" s="714"/>
      <c r="S9" s="715"/>
      <c r="T9" s="716"/>
      <c r="U9" s="717"/>
    </row>
    <row r="10" spans="1:21" s="658" customFormat="1" ht="25.5">
      <c r="A10" s="718" t="s">
        <v>733</v>
      </c>
      <c r="B10" s="718" t="s">
        <v>734</v>
      </c>
      <c r="C10" s="718" t="s">
        <v>1</v>
      </c>
      <c r="D10" s="719"/>
      <c r="E10" s="720" t="s">
        <v>880</v>
      </c>
      <c r="F10" s="721" t="s">
        <v>268</v>
      </c>
      <c r="G10" s="720" t="s">
        <v>708</v>
      </c>
      <c r="H10" s="720" t="s">
        <v>261</v>
      </c>
      <c r="I10" s="721" t="s">
        <v>735</v>
      </c>
      <c r="J10" s="722" t="s">
        <v>881</v>
      </c>
      <c r="K10" s="720" t="s">
        <v>882</v>
      </c>
      <c r="L10" s="723" t="s">
        <v>272</v>
      </c>
      <c r="M10" s="720" t="s">
        <v>270</v>
      </c>
      <c r="N10" s="721" t="s">
        <v>283</v>
      </c>
      <c r="O10" s="721" t="s">
        <v>285</v>
      </c>
      <c r="P10" s="722" t="s">
        <v>266</v>
      </c>
      <c r="Q10" s="720" t="s">
        <v>883</v>
      </c>
      <c r="R10" s="724" t="s">
        <v>2</v>
      </c>
      <c r="S10" s="725" t="s">
        <v>24</v>
      </c>
      <c r="T10" s="726" t="s">
        <v>378</v>
      </c>
      <c r="U10" s="727" t="s">
        <v>737</v>
      </c>
    </row>
    <row r="11" spans="1:21" ht="12.75">
      <c r="A11" s="993">
        <v>1</v>
      </c>
      <c r="B11" s="995" t="s">
        <v>884</v>
      </c>
      <c r="C11" s="995" t="s">
        <v>885</v>
      </c>
      <c r="D11" s="728" t="s">
        <v>740</v>
      </c>
      <c r="E11" s="729">
        <f>VLOOKUP(B11,'[16]EEE 2202'!$B$12:$P$99,15,FALSE)</f>
        <v>57</v>
      </c>
      <c r="F11" s="729">
        <f>VLOOKUP(B11,'[16]EMT 2102'!$B$12:$P$96,15,FALSE)</f>
        <v>51</v>
      </c>
      <c r="G11" s="729">
        <f>VLOOKUP(B11,'[16]EMT 2103'!$B$12:$P$96,15,FALSE)</f>
        <v>49</v>
      </c>
      <c r="H11" s="729">
        <f>VLOOKUP(B11,'[16]EMT 2101'!$B$12:$P$96,15,FALSE)</f>
        <v>70</v>
      </c>
      <c r="I11" s="729">
        <f>VLOOKUP(B11,'[16]SMA 2270'!$B$17:$S$103,18,FALSE)</f>
        <v>56</v>
      </c>
      <c r="J11" s="729">
        <f>VLOOKUP(B11,'[16]SMA 2271'!$B$9:$R$105,17,FALSE)</f>
        <v>57.833333333333336</v>
      </c>
      <c r="K11" s="729">
        <f>VLOOKUP([16]consolidated!B11,'[16]SMA 2175'!$B$14:$S$104,18,FALSE)</f>
        <v>64</v>
      </c>
      <c r="L11" s="729">
        <f>VLOOKUP(B11,'[16]EMT 2205'!$B$12:$P$101,15,FALSE)</f>
        <v>28</v>
      </c>
      <c r="M11" s="729" t="str">
        <f>VLOOKUP(B11,'[16]EMT 2204'!$B$12:$P$97,15,FALSE)</f>
        <v>21.7C</v>
      </c>
      <c r="N11" s="729">
        <f>VLOOKUP(B11,'[16]EMT 2201'!$B$12:$P$101,15,FALSE)</f>
        <v>59</v>
      </c>
      <c r="O11" s="729">
        <f>VLOOKUP(B11,'[16]EMT 2202'!$B$12:$P$108,15,FALSE)</f>
        <v>62</v>
      </c>
      <c r="P11" s="729">
        <f>VLOOKUP(B11,'[16]EMT 2203'!$B$12:$P$108,15,FALSE)</f>
        <v>56</v>
      </c>
      <c r="Q11" s="729">
        <f>VLOOKUP(B11,'[16]SMA 2371'!$B$17:$S$102,18,FALSE)</f>
        <v>46</v>
      </c>
      <c r="R11" s="730">
        <f t="shared" ref="R11:R20" si="0">COUNTA(E11:Q11)</f>
        <v>13</v>
      </c>
      <c r="S11" s="731">
        <f t="shared" ref="S11:S20" si="1">SUM(E11:Q11)</f>
        <v>655.83333333333326</v>
      </c>
      <c r="T11" s="732">
        <f t="shared" ref="T11:T12" si="2">IF(COUNTA(R11)&gt;0,S11/R11,"")</f>
        <v>50.448717948717942</v>
      </c>
      <c r="U11" s="733" t="s">
        <v>886</v>
      </c>
    </row>
    <row r="12" spans="1:21" ht="12.75">
      <c r="A12" s="994"/>
      <c r="B12" s="996"/>
      <c r="C12" s="996"/>
      <c r="D12" s="728" t="s">
        <v>752</v>
      </c>
      <c r="E12" s="729">
        <v>57</v>
      </c>
      <c r="F12" s="729">
        <v>51</v>
      </c>
      <c r="G12" s="729">
        <v>49</v>
      </c>
      <c r="H12" s="729">
        <v>70</v>
      </c>
      <c r="I12" s="729">
        <v>56</v>
      </c>
      <c r="J12" s="729">
        <v>57.833333333333336</v>
      </c>
      <c r="K12" s="729">
        <v>64</v>
      </c>
      <c r="L12" s="729">
        <v>28</v>
      </c>
      <c r="M12" s="729">
        <v>63</v>
      </c>
      <c r="N12" s="729">
        <v>59</v>
      </c>
      <c r="O12" s="729">
        <v>62</v>
      </c>
      <c r="P12" s="729">
        <v>56</v>
      </c>
      <c r="Q12" s="729">
        <v>46</v>
      </c>
      <c r="R12" s="730">
        <f t="shared" si="0"/>
        <v>13</v>
      </c>
      <c r="S12" s="731">
        <f t="shared" si="1"/>
        <v>718.83333333333326</v>
      </c>
      <c r="T12" s="732">
        <f t="shared" si="2"/>
        <v>55.294871794871788</v>
      </c>
      <c r="U12" s="733" t="s">
        <v>887</v>
      </c>
    </row>
    <row r="13" spans="1:21" ht="12.75">
      <c r="A13" s="994"/>
      <c r="B13" s="996"/>
      <c r="C13" s="996"/>
      <c r="D13" s="728" t="s">
        <v>741</v>
      </c>
      <c r="E13" s="729">
        <v>57</v>
      </c>
      <c r="F13" s="729">
        <v>51</v>
      </c>
      <c r="G13" s="729">
        <v>49</v>
      </c>
      <c r="H13" s="729">
        <v>70</v>
      </c>
      <c r="I13" s="729">
        <v>56</v>
      </c>
      <c r="J13" s="729">
        <v>57.833333333333336</v>
      </c>
      <c r="K13" s="729">
        <v>64</v>
      </c>
      <c r="L13" s="729">
        <v>0</v>
      </c>
      <c r="M13" s="729">
        <v>63</v>
      </c>
      <c r="N13" s="729">
        <v>59</v>
      </c>
      <c r="O13" s="729">
        <v>62</v>
      </c>
      <c r="P13" s="729">
        <v>56</v>
      </c>
      <c r="Q13" s="729">
        <v>46</v>
      </c>
      <c r="R13" s="730">
        <f t="shared" si="0"/>
        <v>13</v>
      </c>
      <c r="S13" s="731">
        <f t="shared" si="1"/>
        <v>690.83333333333326</v>
      </c>
      <c r="T13" s="732">
        <f>IF(COUNTA(R13)&gt;0,S13/R13,"")</f>
        <v>53.141025641025635</v>
      </c>
      <c r="U13" s="733" t="s">
        <v>888</v>
      </c>
    </row>
    <row r="14" spans="1:21" ht="12.75">
      <c r="A14" s="994"/>
      <c r="B14" s="996"/>
      <c r="C14" s="996"/>
      <c r="D14" s="728" t="s">
        <v>743</v>
      </c>
      <c r="E14" s="729">
        <v>57</v>
      </c>
      <c r="F14" s="729">
        <v>51</v>
      </c>
      <c r="G14" s="729">
        <v>49</v>
      </c>
      <c r="H14" s="729">
        <v>70</v>
      </c>
      <c r="I14" s="729">
        <v>56</v>
      </c>
      <c r="J14" s="729">
        <v>57.833333333333336</v>
      </c>
      <c r="K14" s="729">
        <v>64</v>
      </c>
      <c r="L14" s="729">
        <v>0</v>
      </c>
      <c r="M14" s="729">
        <v>63</v>
      </c>
      <c r="N14" s="729">
        <v>59</v>
      </c>
      <c r="O14" s="729">
        <v>62</v>
      </c>
      <c r="P14" s="729">
        <v>56</v>
      </c>
      <c r="Q14" s="729">
        <v>46</v>
      </c>
      <c r="R14" s="730">
        <f t="shared" si="0"/>
        <v>13</v>
      </c>
      <c r="S14" s="731">
        <f t="shared" si="1"/>
        <v>690.83333333333326</v>
      </c>
      <c r="T14" s="732">
        <f>IF(COUNTA(R14)&gt;0,S14/R14,"")</f>
        <v>53.141025641025635</v>
      </c>
      <c r="U14" s="733" t="s">
        <v>889</v>
      </c>
    </row>
    <row r="15" spans="1:21" ht="12.75">
      <c r="A15" s="994"/>
      <c r="B15" s="996"/>
      <c r="C15" s="996"/>
      <c r="D15" s="728" t="s">
        <v>745</v>
      </c>
      <c r="E15" s="729">
        <v>57</v>
      </c>
      <c r="F15" s="729">
        <v>51</v>
      </c>
      <c r="G15" s="729">
        <v>49</v>
      </c>
      <c r="H15" s="729">
        <v>70</v>
      </c>
      <c r="I15" s="729">
        <v>56</v>
      </c>
      <c r="J15" s="729">
        <v>57.833333333333336</v>
      </c>
      <c r="K15" s="729">
        <v>64</v>
      </c>
      <c r="L15" s="729">
        <v>0</v>
      </c>
      <c r="M15" s="729">
        <v>63</v>
      </c>
      <c r="N15" s="729">
        <v>59</v>
      </c>
      <c r="O15" s="729">
        <v>62</v>
      </c>
      <c r="P15" s="729">
        <v>56</v>
      </c>
      <c r="Q15" s="729">
        <v>46</v>
      </c>
      <c r="R15" s="730">
        <f t="shared" si="0"/>
        <v>13</v>
      </c>
      <c r="S15" s="731">
        <f t="shared" si="1"/>
        <v>690.83333333333326</v>
      </c>
      <c r="T15" s="732">
        <f>IF(COUNTA(R15)&gt;0,S15/R15,"")</f>
        <v>53.141025641025635</v>
      </c>
      <c r="U15" s="925" t="s">
        <v>875</v>
      </c>
    </row>
    <row r="16" spans="1:21" s="604" customFormat="1" ht="12.75">
      <c r="A16" s="997">
        <v>2</v>
      </c>
      <c r="B16" s="1000" t="s">
        <v>839</v>
      </c>
      <c r="C16" s="1003" t="s">
        <v>893</v>
      </c>
      <c r="D16" s="735" t="s">
        <v>740</v>
      </c>
      <c r="E16" s="736">
        <f>VLOOKUP(B16,'[17]EEE 2202'!$B$12:$P$99,15,FALSE)</f>
        <v>45</v>
      </c>
      <c r="F16" s="736">
        <f>VLOOKUP(B16,'[17]EMT 2102'!$B$12:$P$96,15,FALSE)</f>
        <v>45</v>
      </c>
      <c r="G16" s="729">
        <f>VLOOKUP(B16,'[17]EMT 2103'!$B$12:$P$96,15,FALSE)</f>
        <v>41</v>
      </c>
      <c r="H16" s="736">
        <f>VLOOKUP(B16,'[17]EMT 2101'!$B$12:$P$96,15,FALSE)</f>
        <v>64</v>
      </c>
      <c r="I16" s="736">
        <v>42</v>
      </c>
      <c r="J16" s="729">
        <v>21.333333333333336</v>
      </c>
      <c r="K16" s="729">
        <v>45</v>
      </c>
      <c r="L16" s="729">
        <v>35</v>
      </c>
      <c r="M16" s="729">
        <v>40</v>
      </c>
      <c r="N16" s="729">
        <v>55</v>
      </c>
      <c r="O16" s="729">
        <v>44</v>
      </c>
      <c r="P16" s="729">
        <v>33</v>
      </c>
      <c r="Q16" s="729">
        <v>40</v>
      </c>
      <c r="R16" s="730">
        <f t="shared" si="0"/>
        <v>13</v>
      </c>
      <c r="S16" s="731">
        <f t="shared" si="1"/>
        <v>550.33333333333326</v>
      </c>
      <c r="T16" s="732">
        <f t="shared" ref="T16:T20" si="3">IF(COUNTA(R16)&gt;0,S16/R16,"")</f>
        <v>42.333333333333329</v>
      </c>
      <c r="U16" s="737" t="str">
        <f>IF(COUNTIF(E16:Q16,"&gt;1")&lt;13, "INCOMPLETE", IF(COUNTIF((E16:Q16),"&gt;=40")=13, "PASS", IF(AND(COUNTIF((E16:Q16),"&lt;40")&gt;=1,COUNTIF((E16:Q16),"&lt;40")&lt;=5), "SUPP " &amp; COUNTIF(E16:Q16,"&lt;40") &amp; " UNIT(S)", IF(AND(COUNTIF((E16:Q16),"&lt;40")&gt;=6,COUNTIF((E16:Q16),"&lt;40")&lt;=7), "EXTERNAL REPEAT", IF(COUNTIF(E16:Q16, "&lt;40")&gt;7, "REPEAT", "CHECK")))))</f>
        <v>SUPP 3 UNIT(S)</v>
      </c>
    </row>
    <row r="17" spans="1:21" s="604" customFormat="1" ht="12.75">
      <c r="A17" s="998"/>
      <c r="B17" s="1001"/>
      <c r="C17" s="1004"/>
      <c r="D17" s="735" t="s">
        <v>741</v>
      </c>
      <c r="E17" s="736">
        <v>45</v>
      </c>
      <c r="F17" s="736">
        <v>45</v>
      </c>
      <c r="G17" s="729">
        <v>41</v>
      </c>
      <c r="H17" s="736">
        <v>64</v>
      </c>
      <c r="I17" s="736">
        <v>42</v>
      </c>
      <c r="J17" s="729">
        <v>13</v>
      </c>
      <c r="K17" s="729">
        <v>45</v>
      </c>
      <c r="L17" s="729">
        <v>0</v>
      </c>
      <c r="M17" s="729">
        <v>40</v>
      </c>
      <c r="N17" s="729">
        <v>55</v>
      </c>
      <c r="O17" s="729">
        <v>44</v>
      </c>
      <c r="P17" s="729">
        <v>26</v>
      </c>
      <c r="Q17" s="729">
        <v>40</v>
      </c>
      <c r="R17" s="730">
        <f t="shared" si="0"/>
        <v>13</v>
      </c>
      <c r="S17" s="731">
        <f t="shared" si="1"/>
        <v>500</v>
      </c>
      <c r="T17" s="732">
        <f t="shared" si="3"/>
        <v>38.46153846153846</v>
      </c>
      <c r="U17" s="733" t="s">
        <v>755</v>
      </c>
    </row>
    <row r="18" spans="1:21" s="604" customFormat="1" ht="12.75">
      <c r="A18" s="998"/>
      <c r="B18" s="1001"/>
      <c r="C18" s="1004"/>
      <c r="D18" s="735" t="s">
        <v>891</v>
      </c>
      <c r="E18" s="736">
        <v>45</v>
      </c>
      <c r="F18" s="736">
        <v>45</v>
      </c>
      <c r="G18" s="729">
        <v>41</v>
      </c>
      <c r="H18" s="736">
        <v>64</v>
      </c>
      <c r="I18" s="736">
        <v>42</v>
      </c>
      <c r="J18" s="729">
        <v>0</v>
      </c>
      <c r="K18" s="729">
        <v>45</v>
      </c>
      <c r="L18" s="729">
        <v>0</v>
      </c>
      <c r="M18" s="729">
        <v>40</v>
      </c>
      <c r="N18" s="729">
        <v>55</v>
      </c>
      <c r="O18" s="729">
        <v>44</v>
      </c>
      <c r="P18" s="729">
        <v>0</v>
      </c>
      <c r="Q18" s="729">
        <v>40</v>
      </c>
      <c r="R18" s="730">
        <f t="shared" si="0"/>
        <v>13</v>
      </c>
      <c r="S18" s="731">
        <f t="shared" si="1"/>
        <v>461</v>
      </c>
      <c r="T18" s="732">
        <f t="shared" si="3"/>
        <v>35.46153846153846</v>
      </c>
      <c r="U18" s="733" t="s">
        <v>892</v>
      </c>
    </row>
    <row r="19" spans="1:21" s="604" customFormat="1" ht="12.75">
      <c r="A19" s="998"/>
      <c r="B19" s="1001"/>
      <c r="C19" s="1004"/>
      <c r="D19" s="738" t="s">
        <v>748</v>
      </c>
      <c r="E19" s="739">
        <v>45</v>
      </c>
      <c r="F19" s="739">
        <v>45</v>
      </c>
      <c r="G19" s="740">
        <v>41</v>
      </c>
      <c r="H19" s="739">
        <v>64</v>
      </c>
      <c r="I19" s="739">
        <v>42</v>
      </c>
      <c r="J19" s="740">
        <v>16</v>
      </c>
      <c r="K19" s="740">
        <v>45</v>
      </c>
      <c r="L19" s="740">
        <v>40</v>
      </c>
      <c r="M19" s="740">
        <v>40</v>
      </c>
      <c r="N19" s="740">
        <v>55</v>
      </c>
      <c r="O19" s="740">
        <v>44</v>
      </c>
      <c r="P19" s="740">
        <v>28</v>
      </c>
      <c r="Q19" s="740">
        <v>40</v>
      </c>
      <c r="R19" s="741">
        <f t="shared" si="0"/>
        <v>13</v>
      </c>
      <c r="S19" s="742">
        <f t="shared" si="1"/>
        <v>545</v>
      </c>
      <c r="T19" s="743">
        <f t="shared" si="3"/>
        <v>41.92307692307692</v>
      </c>
      <c r="U19" s="744" t="s">
        <v>894</v>
      </c>
    </row>
    <row r="20" spans="1:21" s="607" customFormat="1" ht="12.75">
      <c r="A20" s="999"/>
      <c r="B20" s="1002"/>
      <c r="C20" s="1005"/>
      <c r="D20" s="735" t="s">
        <v>917</v>
      </c>
      <c r="E20" s="739">
        <v>45</v>
      </c>
      <c r="F20" s="739">
        <v>45</v>
      </c>
      <c r="G20" s="740">
        <v>41</v>
      </c>
      <c r="H20" s="739">
        <v>64</v>
      </c>
      <c r="I20" s="739">
        <v>42</v>
      </c>
      <c r="J20" s="729">
        <v>47</v>
      </c>
      <c r="K20" s="740">
        <v>45</v>
      </c>
      <c r="L20" s="740">
        <v>40</v>
      </c>
      <c r="M20" s="740">
        <v>40</v>
      </c>
      <c r="N20" s="740">
        <v>55</v>
      </c>
      <c r="O20" s="740">
        <v>44</v>
      </c>
      <c r="P20" s="729">
        <v>50</v>
      </c>
      <c r="Q20" s="740">
        <v>40</v>
      </c>
      <c r="R20" s="730">
        <f t="shared" si="0"/>
        <v>13</v>
      </c>
      <c r="S20" s="731">
        <f t="shared" si="1"/>
        <v>598</v>
      </c>
      <c r="T20" s="732">
        <f t="shared" si="3"/>
        <v>46</v>
      </c>
      <c r="U20" s="745" t="s">
        <v>4</v>
      </c>
    </row>
    <row r="21" spans="1:21" s="607" customFormat="1" ht="12.75">
      <c r="A21" s="730"/>
      <c r="B21" s="746"/>
      <c r="C21" s="747"/>
      <c r="D21" s="735"/>
      <c r="E21" s="736"/>
      <c r="F21" s="736"/>
      <c r="G21" s="729"/>
      <c r="H21" s="736"/>
      <c r="I21" s="736"/>
      <c r="J21" s="729"/>
      <c r="K21" s="729"/>
      <c r="L21" s="729"/>
      <c r="M21" s="729"/>
      <c r="N21" s="729"/>
      <c r="O21" s="729"/>
      <c r="P21" s="729"/>
      <c r="Q21" s="729"/>
      <c r="R21" s="730"/>
      <c r="S21" s="731"/>
      <c r="T21" s="732"/>
      <c r="U21" s="734"/>
    </row>
    <row r="22" spans="1:21" ht="12.75">
      <c r="A22" s="748"/>
      <c r="B22" s="749"/>
      <c r="C22" s="750" t="s">
        <v>3</v>
      </c>
      <c r="D22" s="751"/>
      <c r="E22" s="751">
        <f t="shared" ref="E22:Q22" si="4">AVERAGE(E11:E15)</f>
        <v>57</v>
      </c>
      <c r="F22" s="751">
        <f t="shared" si="4"/>
        <v>51</v>
      </c>
      <c r="G22" s="751">
        <f t="shared" si="4"/>
        <v>49</v>
      </c>
      <c r="H22" s="751">
        <f t="shared" si="4"/>
        <v>70</v>
      </c>
      <c r="I22" s="751">
        <f t="shared" si="4"/>
        <v>56</v>
      </c>
      <c r="J22" s="751">
        <f t="shared" si="4"/>
        <v>57.833333333333336</v>
      </c>
      <c r="K22" s="751">
        <f t="shared" si="4"/>
        <v>64</v>
      </c>
      <c r="L22" s="751">
        <f t="shared" si="4"/>
        <v>11.2</v>
      </c>
      <c r="M22" s="751">
        <f t="shared" si="4"/>
        <v>63</v>
      </c>
      <c r="N22" s="751">
        <f t="shared" si="4"/>
        <v>59</v>
      </c>
      <c r="O22" s="751">
        <f t="shared" si="4"/>
        <v>62</v>
      </c>
      <c r="P22" s="751">
        <f t="shared" si="4"/>
        <v>56</v>
      </c>
      <c r="Q22" s="751">
        <f t="shared" si="4"/>
        <v>46</v>
      </c>
      <c r="R22" s="752"/>
      <c r="S22" s="752"/>
      <c r="T22" s="752"/>
      <c r="U22" s="753"/>
    </row>
    <row r="23" spans="1:21">
      <c r="A23" s="659"/>
      <c r="B23" s="660"/>
      <c r="C23" s="661" t="s">
        <v>5</v>
      </c>
      <c r="D23" s="605"/>
      <c r="E23" s="605">
        <f t="shared" ref="E23:Q23" si="5">STDEV(E11:E15)</f>
        <v>0</v>
      </c>
      <c r="F23" s="605">
        <f t="shared" si="5"/>
        <v>0</v>
      </c>
      <c r="G23" s="605">
        <f t="shared" si="5"/>
        <v>0</v>
      </c>
      <c r="H23" s="605">
        <f t="shared" si="5"/>
        <v>0</v>
      </c>
      <c r="I23" s="605">
        <f t="shared" si="5"/>
        <v>0</v>
      </c>
      <c r="J23" s="605">
        <f t="shared" si="5"/>
        <v>0</v>
      </c>
      <c r="K23" s="605">
        <f t="shared" si="5"/>
        <v>0</v>
      </c>
      <c r="L23" s="605">
        <f t="shared" si="5"/>
        <v>15.336231610144651</v>
      </c>
      <c r="M23" s="605">
        <f t="shared" si="5"/>
        <v>0</v>
      </c>
      <c r="N23" s="605">
        <f t="shared" si="5"/>
        <v>0</v>
      </c>
      <c r="O23" s="605">
        <f t="shared" si="5"/>
        <v>0</v>
      </c>
      <c r="P23" s="605">
        <f t="shared" si="5"/>
        <v>0</v>
      </c>
      <c r="Q23" s="605">
        <f t="shared" si="5"/>
        <v>0</v>
      </c>
      <c r="R23" s="662"/>
      <c r="S23" s="662"/>
      <c r="T23" s="662"/>
      <c r="U23" s="604"/>
    </row>
    <row r="24" spans="1:21">
      <c r="A24" s="659"/>
      <c r="B24" s="660"/>
      <c r="C24" s="661" t="s">
        <v>6</v>
      </c>
      <c r="D24" s="663"/>
      <c r="E24" s="663">
        <f t="shared" ref="E24:Q24" si="6">MAX(E11:E15)</f>
        <v>57</v>
      </c>
      <c r="F24" s="663">
        <f t="shared" si="6"/>
        <v>51</v>
      </c>
      <c r="G24" s="663">
        <f t="shared" si="6"/>
        <v>49</v>
      </c>
      <c r="H24" s="663">
        <f t="shared" si="6"/>
        <v>70</v>
      </c>
      <c r="I24" s="663">
        <f t="shared" si="6"/>
        <v>56</v>
      </c>
      <c r="J24" s="663">
        <f t="shared" si="6"/>
        <v>57.833333333333336</v>
      </c>
      <c r="K24" s="663">
        <f t="shared" si="6"/>
        <v>64</v>
      </c>
      <c r="L24" s="663">
        <f t="shared" si="6"/>
        <v>28</v>
      </c>
      <c r="M24" s="663">
        <f t="shared" si="6"/>
        <v>63</v>
      </c>
      <c r="N24" s="663">
        <f t="shared" si="6"/>
        <v>59</v>
      </c>
      <c r="O24" s="663">
        <f t="shared" si="6"/>
        <v>62</v>
      </c>
      <c r="P24" s="663">
        <f t="shared" si="6"/>
        <v>56</v>
      </c>
      <c r="Q24" s="663">
        <f t="shared" si="6"/>
        <v>46</v>
      </c>
      <c r="R24" s="663"/>
      <c r="S24" s="663"/>
      <c r="T24" s="663"/>
      <c r="U24" s="604"/>
    </row>
    <row r="25" spans="1:21">
      <c r="A25" s="659"/>
      <c r="B25" s="660"/>
      <c r="C25" s="661" t="s">
        <v>7</v>
      </c>
      <c r="D25" s="663"/>
      <c r="E25" s="663">
        <f t="shared" ref="E25:Q25" si="7">MIN(E11:E15)</f>
        <v>57</v>
      </c>
      <c r="F25" s="663">
        <f t="shared" si="7"/>
        <v>51</v>
      </c>
      <c r="G25" s="663">
        <f t="shared" si="7"/>
        <v>49</v>
      </c>
      <c r="H25" s="663">
        <f t="shared" si="7"/>
        <v>70</v>
      </c>
      <c r="I25" s="663">
        <f t="shared" si="7"/>
        <v>56</v>
      </c>
      <c r="J25" s="663">
        <f t="shared" si="7"/>
        <v>57.833333333333336</v>
      </c>
      <c r="K25" s="663">
        <f t="shared" si="7"/>
        <v>64</v>
      </c>
      <c r="L25" s="663">
        <f t="shared" si="7"/>
        <v>0</v>
      </c>
      <c r="M25" s="663">
        <f t="shared" si="7"/>
        <v>63</v>
      </c>
      <c r="N25" s="663">
        <f t="shared" si="7"/>
        <v>59</v>
      </c>
      <c r="O25" s="663">
        <f t="shared" si="7"/>
        <v>62</v>
      </c>
      <c r="P25" s="663">
        <f t="shared" si="7"/>
        <v>56</v>
      </c>
      <c r="Q25" s="663">
        <f t="shared" si="7"/>
        <v>46</v>
      </c>
      <c r="R25" s="663"/>
      <c r="S25" s="663"/>
      <c r="T25" s="663"/>
      <c r="U25" s="604"/>
    </row>
    <row r="26" spans="1:21">
      <c r="A26" s="659"/>
      <c r="B26" s="660"/>
      <c r="C26" s="661" t="s">
        <v>8</v>
      </c>
      <c r="D26" s="664"/>
      <c r="E26" s="664">
        <f t="shared" ref="E26:Q26" si="8">COUNTA(E11:E15)</f>
        <v>5</v>
      </c>
      <c r="F26" s="664">
        <f t="shared" si="8"/>
        <v>5</v>
      </c>
      <c r="G26" s="664">
        <f t="shared" si="8"/>
        <v>5</v>
      </c>
      <c r="H26" s="664">
        <f t="shared" si="8"/>
        <v>5</v>
      </c>
      <c r="I26" s="664">
        <f t="shared" si="8"/>
        <v>5</v>
      </c>
      <c r="J26" s="664">
        <f t="shared" si="8"/>
        <v>5</v>
      </c>
      <c r="K26" s="664">
        <f t="shared" si="8"/>
        <v>5</v>
      </c>
      <c r="L26" s="664">
        <f t="shared" si="8"/>
        <v>5</v>
      </c>
      <c r="M26" s="664">
        <f t="shared" si="8"/>
        <v>5</v>
      </c>
      <c r="N26" s="664">
        <f t="shared" si="8"/>
        <v>5</v>
      </c>
      <c r="O26" s="664">
        <f t="shared" si="8"/>
        <v>5</v>
      </c>
      <c r="P26" s="664">
        <f t="shared" si="8"/>
        <v>5</v>
      </c>
      <c r="Q26" s="664">
        <f t="shared" si="8"/>
        <v>5</v>
      </c>
      <c r="R26" s="664"/>
      <c r="S26" s="664"/>
      <c r="T26" s="664"/>
      <c r="U26" s="604"/>
    </row>
    <row r="27" spans="1:21">
      <c r="A27" s="659"/>
      <c r="B27" s="660"/>
      <c r="C27" s="661" t="s">
        <v>9</v>
      </c>
      <c r="D27" s="664"/>
      <c r="E27" s="664">
        <f t="shared" ref="E27:Q27" si="9">COUNTIF(E11:E15,"&gt;40")</f>
        <v>5</v>
      </c>
      <c r="F27" s="664">
        <f t="shared" si="9"/>
        <v>5</v>
      </c>
      <c r="G27" s="664">
        <f t="shared" si="9"/>
        <v>5</v>
      </c>
      <c r="H27" s="664">
        <f t="shared" si="9"/>
        <v>5</v>
      </c>
      <c r="I27" s="664">
        <f t="shared" si="9"/>
        <v>5</v>
      </c>
      <c r="J27" s="664">
        <f t="shared" si="9"/>
        <v>5</v>
      </c>
      <c r="K27" s="664">
        <f t="shared" si="9"/>
        <v>5</v>
      </c>
      <c r="L27" s="664">
        <f t="shared" si="9"/>
        <v>0</v>
      </c>
      <c r="M27" s="664">
        <f t="shared" si="9"/>
        <v>4</v>
      </c>
      <c r="N27" s="664">
        <f t="shared" si="9"/>
        <v>5</v>
      </c>
      <c r="O27" s="664">
        <f t="shared" si="9"/>
        <v>5</v>
      </c>
      <c r="P27" s="664">
        <f t="shared" si="9"/>
        <v>5</v>
      </c>
      <c r="Q27" s="664">
        <f t="shared" si="9"/>
        <v>5</v>
      </c>
      <c r="R27" s="664"/>
      <c r="S27" s="664"/>
      <c r="T27" s="664"/>
      <c r="U27" s="604"/>
    </row>
    <row r="28" spans="1:21">
      <c r="A28" s="659"/>
      <c r="B28" s="660"/>
      <c r="C28" s="661" t="s">
        <v>10</v>
      </c>
      <c r="D28" s="664"/>
      <c r="E28" s="664">
        <f t="shared" ref="E28:Q28" si="10">COUNTIF(E11:E15,"&lt;40")</f>
        <v>0</v>
      </c>
      <c r="F28" s="664">
        <f t="shared" si="10"/>
        <v>0</v>
      </c>
      <c r="G28" s="664">
        <f t="shared" si="10"/>
        <v>0</v>
      </c>
      <c r="H28" s="664">
        <f t="shared" si="10"/>
        <v>0</v>
      </c>
      <c r="I28" s="664">
        <f t="shared" si="10"/>
        <v>0</v>
      </c>
      <c r="J28" s="664">
        <f t="shared" si="10"/>
        <v>0</v>
      </c>
      <c r="K28" s="664">
        <f t="shared" si="10"/>
        <v>0</v>
      </c>
      <c r="L28" s="664">
        <f t="shared" si="10"/>
        <v>5</v>
      </c>
      <c r="M28" s="664">
        <f t="shared" si="10"/>
        <v>0</v>
      </c>
      <c r="N28" s="664">
        <f t="shared" si="10"/>
        <v>0</v>
      </c>
      <c r="O28" s="664">
        <f t="shared" si="10"/>
        <v>0</v>
      </c>
      <c r="P28" s="664">
        <f t="shared" si="10"/>
        <v>0</v>
      </c>
      <c r="Q28" s="664">
        <f t="shared" si="10"/>
        <v>0</v>
      </c>
      <c r="R28" s="664"/>
      <c r="S28" s="664"/>
      <c r="T28" s="664"/>
      <c r="U28" s="604"/>
    </row>
    <row r="29" spans="1:21">
      <c r="A29" s="659"/>
      <c r="B29" s="660"/>
      <c r="C29" s="661" t="s">
        <v>11</v>
      </c>
      <c r="D29" s="605"/>
      <c r="E29" s="664"/>
      <c r="F29" s="664"/>
      <c r="G29" s="664"/>
      <c r="H29" s="664"/>
      <c r="I29" s="664"/>
      <c r="J29" s="664"/>
      <c r="K29" s="664"/>
      <c r="L29" s="664"/>
      <c r="M29" s="664"/>
      <c r="N29" s="664"/>
      <c r="O29" s="664"/>
      <c r="P29" s="664"/>
      <c r="Q29" s="664"/>
      <c r="R29" s="664"/>
      <c r="S29" s="664"/>
      <c r="T29" s="664"/>
      <c r="U29" s="604"/>
    </row>
    <row r="30" spans="1:21">
      <c r="A30" s="659"/>
      <c r="B30" s="660"/>
      <c r="C30" s="660"/>
      <c r="D30" s="604"/>
      <c r="E30" s="604"/>
      <c r="F30" s="665"/>
      <c r="G30" s="665"/>
      <c r="H30" s="664"/>
      <c r="I30" s="664"/>
      <c r="J30" s="664"/>
      <c r="K30" s="664"/>
      <c r="L30" s="664"/>
      <c r="M30" s="664"/>
      <c r="N30" s="664"/>
      <c r="O30" s="664"/>
      <c r="P30" s="664"/>
      <c r="Q30" s="664"/>
      <c r="R30" s="604"/>
      <c r="S30" s="664"/>
      <c r="T30" s="666"/>
      <c r="U30" s="604"/>
    </row>
    <row r="31" spans="1:21">
      <c r="A31" s="659"/>
      <c r="B31" s="660"/>
      <c r="C31" s="667"/>
      <c r="D31" s="667"/>
      <c r="E31" s="1008" t="s">
        <v>4</v>
      </c>
      <c r="F31" s="1008"/>
      <c r="G31" s="664">
        <v>1</v>
      </c>
      <c r="H31" s="664"/>
      <c r="I31" s="664"/>
      <c r="J31" s="664"/>
      <c r="K31" s="664"/>
      <c r="L31" s="664"/>
      <c r="M31" s="664"/>
      <c r="N31" s="664"/>
      <c r="O31" s="664"/>
      <c r="P31" s="664"/>
      <c r="Q31" s="664"/>
      <c r="R31" s="604"/>
      <c r="S31" s="664"/>
      <c r="T31" s="666"/>
      <c r="U31" s="604"/>
    </row>
    <row r="32" spans="1:21">
      <c r="A32" s="659"/>
      <c r="B32" s="660"/>
      <c r="C32" s="668"/>
      <c r="D32" s="669"/>
      <c r="E32" s="1008" t="s">
        <v>746</v>
      </c>
      <c r="F32" s="1008"/>
      <c r="G32" s="664"/>
      <c r="H32" s="664"/>
      <c r="I32" s="664"/>
      <c r="J32" s="664"/>
      <c r="K32" s="664"/>
      <c r="L32" s="664"/>
      <c r="M32" s="664"/>
      <c r="N32" s="664"/>
      <c r="O32" s="664"/>
      <c r="P32" s="664"/>
      <c r="Q32" s="664"/>
      <c r="R32" s="604"/>
      <c r="S32" s="664"/>
      <c r="T32" s="666"/>
      <c r="U32" s="604"/>
    </row>
    <row r="33" spans="1:21">
      <c r="A33" s="659"/>
      <c r="B33" s="660"/>
      <c r="C33" s="668"/>
      <c r="D33" s="669"/>
      <c r="E33" s="1008" t="s">
        <v>890</v>
      </c>
      <c r="F33" s="1008"/>
      <c r="G33" s="664">
        <v>1</v>
      </c>
      <c r="H33" s="664"/>
      <c r="I33" s="664"/>
      <c r="J33" s="664"/>
      <c r="K33" s="664"/>
      <c r="L33" s="664"/>
      <c r="M33" s="664"/>
      <c r="N33" s="664"/>
      <c r="O33" s="664"/>
      <c r="P33" s="664"/>
      <c r="Q33" s="664"/>
      <c r="R33" s="604"/>
      <c r="S33" s="664"/>
      <c r="T33" s="666"/>
      <c r="U33" s="604"/>
    </row>
    <row r="34" spans="1:21">
      <c r="A34" s="659"/>
      <c r="B34" s="660"/>
      <c r="C34" s="668"/>
      <c r="D34" s="669"/>
      <c r="E34" s="1009" t="s">
        <v>24</v>
      </c>
      <c r="F34" s="1009"/>
      <c r="G34" s="670">
        <f>SUM(G31:G33)</f>
        <v>2</v>
      </c>
      <c r="H34" s="664"/>
      <c r="I34" s="664"/>
      <c r="J34" s="664"/>
      <c r="K34" s="664"/>
      <c r="L34" s="664"/>
      <c r="M34" s="664"/>
      <c r="N34" s="664"/>
      <c r="O34" s="664"/>
      <c r="P34" s="664"/>
      <c r="Q34" s="664"/>
      <c r="R34" s="604"/>
      <c r="S34" s="664"/>
      <c r="T34" s="666"/>
      <c r="U34" s="604"/>
    </row>
    <row r="35" spans="1:21">
      <c r="A35" s="659"/>
      <c r="B35" s="660"/>
      <c r="C35" s="668"/>
      <c r="D35" s="669"/>
      <c r="E35" s="669"/>
      <c r="F35" s="671"/>
      <c r="G35" s="664"/>
      <c r="H35" s="664"/>
      <c r="I35" s="664"/>
      <c r="J35" s="664"/>
      <c r="K35" s="664"/>
      <c r="L35" s="664"/>
      <c r="M35" s="672" t="s">
        <v>14</v>
      </c>
      <c r="N35" s="604"/>
      <c r="O35" s="604"/>
      <c r="P35" s="604"/>
      <c r="Q35" s="604"/>
      <c r="R35" s="604"/>
      <c r="S35" s="604"/>
      <c r="T35" s="666"/>
      <c r="U35" s="604"/>
    </row>
    <row r="36" spans="1:21">
      <c r="A36" s="659"/>
      <c r="B36" s="660"/>
      <c r="C36" s="668"/>
      <c r="D36" s="669"/>
      <c r="E36" s="669"/>
      <c r="F36" s="671"/>
      <c r="G36" s="664"/>
      <c r="H36" s="664"/>
      <c r="I36" s="664"/>
      <c r="J36" s="664"/>
      <c r="K36" s="664"/>
      <c r="L36" s="664"/>
      <c r="M36" s="673" t="s">
        <v>16</v>
      </c>
      <c r="N36" s="604"/>
      <c r="O36" s="604"/>
      <c r="P36" s="604"/>
      <c r="Q36" s="673" t="s">
        <v>17</v>
      </c>
      <c r="R36" s="604"/>
      <c r="S36" s="604"/>
      <c r="T36" s="666"/>
      <c r="U36" s="604"/>
    </row>
    <row r="37" spans="1:21">
      <c r="A37" s="659"/>
      <c r="B37" s="660"/>
      <c r="C37" s="1010"/>
      <c r="D37" s="1010"/>
      <c r="E37" s="1010"/>
      <c r="F37" s="674"/>
      <c r="G37" s="670"/>
      <c r="H37" s="664"/>
      <c r="I37" s="664"/>
      <c r="J37" s="664"/>
      <c r="K37" s="664"/>
      <c r="L37" s="664"/>
      <c r="M37" s="604"/>
      <c r="N37" s="604"/>
      <c r="O37" s="665" t="s">
        <v>729</v>
      </c>
      <c r="P37" s="604"/>
      <c r="Q37" s="604"/>
      <c r="R37" s="604"/>
      <c r="S37" s="604"/>
      <c r="T37" s="666"/>
      <c r="U37" s="604"/>
    </row>
    <row r="38" spans="1:21">
      <c r="A38" s="659"/>
      <c r="B38" s="660"/>
      <c r="C38" s="675"/>
      <c r="D38" s="676"/>
      <c r="E38" s="676"/>
      <c r="F38" s="674"/>
      <c r="G38" s="670"/>
      <c r="H38" s="664"/>
      <c r="I38" s="664"/>
      <c r="J38" s="664"/>
      <c r="K38" s="664"/>
      <c r="L38" s="664"/>
      <c r="M38" s="604"/>
      <c r="N38" s="604"/>
      <c r="O38" s="665"/>
      <c r="P38" s="604"/>
      <c r="Q38" s="604"/>
      <c r="R38" s="604"/>
      <c r="S38" s="604"/>
      <c r="T38" s="666"/>
      <c r="U38" s="604"/>
    </row>
    <row r="39" spans="1:21">
      <c r="A39" s="659" t="s">
        <v>766</v>
      </c>
      <c r="B39" s="677" t="s">
        <v>767</v>
      </c>
      <c r="C39" s="667"/>
      <c r="D39" s="672" t="s">
        <v>13</v>
      </c>
      <c r="E39" s="672" t="s">
        <v>784</v>
      </c>
      <c r="F39" s="604"/>
      <c r="G39" s="604"/>
      <c r="H39" s="604"/>
      <c r="I39" s="604"/>
      <c r="J39" s="604"/>
      <c r="K39" s="604"/>
      <c r="L39" s="604"/>
      <c r="M39" s="678"/>
      <c r="N39" s="604"/>
      <c r="O39" s="604"/>
      <c r="P39" s="604"/>
      <c r="Q39" s="604"/>
      <c r="R39" s="604"/>
      <c r="S39" s="604"/>
      <c r="T39" s="604"/>
      <c r="U39" s="666"/>
    </row>
    <row r="40" spans="1:21">
      <c r="A40" s="659" t="s">
        <v>768</v>
      </c>
      <c r="B40" s="677" t="s">
        <v>769</v>
      </c>
      <c r="C40" s="667"/>
      <c r="D40" s="672" t="s">
        <v>15</v>
      </c>
      <c r="E40" s="679" t="s">
        <v>785</v>
      </c>
      <c r="F40" s="604"/>
      <c r="G40" s="604"/>
      <c r="H40" s="604"/>
      <c r="I40" s="604"/>
      <c r="J40" s="604"/>
      <c r="K40" s="604"/>
      <c r="L40" s="604"/>
      <c r="M40" s="678"/>
      <c r="N40" s="672" t="s">
        <v>20</v>
      </c>
      <c r="O40" s="604"/>
      <c r="P40" s="604"/>
      <c r="Q40" s="604"/>
      <c r="R40" s="604"/>
      <c r="S40" s="604"/>
      <c r="T40" s="604"/>
      <c r="U40" s="666"/>
    </row>
    <row r="41" spans="1:21">
      <c r="A41" s="659" t="s">
        <v>770</v>
      </c>
      <c r="B41" s="677" t="s">
        <v>771</v>
      </c>
      <c r="C41" s="667"/>
      <c r="D41" s="672" t="s">
        <v>18</v>
      </c>
      <c r="E41" s="604" t="s">
        <v>898</v>
      </c>
      <c r="F41" s="604"/>
      <c r="G41" s="604"/>
      <c r="H41" s="604"/>
      <c r="I41" s="604"/>
      <c r="J41" s="604"/>
      <c r="K41" s="604"/>
      <c r="L41" s="604"/>
      <c r="M41" s="678"/>
      <c r="N41" s="673" t="s">
        <v>16</v>
      </c>
      <c r="O41" s="604"/>
      <c r="P41" s="604"/>
      <c r="Q41" s="604"/>
      <c r="R41" s="604"/>
      <c r="S41" s="604"/>
      <c r="T41" s="604"/>
      <c r="U41" s="666"/>
    </row>
    <row r="42" spans="1:21">
      <c r="A42" s="659" t="s">
        <v>772</v>
      </c>
      <c r="B42" s="677" t="s">
        <v>773</v>
      </c>
      <c r="C42" s="667"/>
      <c r="D42" s="672"/>
      <c r="E42" s="679"/>
      <c r="F42" s="604"/>
      <c r="G42" s="604"/>
      <c r="H42" s="604"/>
      <c r="I42" s="604"/>
      <c r="J42" s="604"/>
      <c r="K42" s="604"/>
      <c r="L42" s="604"/>
      <c r="M42" s="678"/>
      <c r="N42" s="604"/>
      <c r="O42" s="604"/>
      <c r="P42" s="665" t="s">
        <v>731</v>
      </c>
      <c r="Q42" s="604"/>
      <c r="R42" s="604"/>
      <c r="S42" s="604"/>
      <c r="T42" s="604"/>
      <c r="U42" s="666"/>
    </row>
    <row r="43" spans="1:21">
      <c r="A43" s="659" t="s">
        <v>774</v>
      </c>
      <c r="B43" s="677" t="s">
        <v>899</v>
      </c>
      <c r="C43" s="667"/>
      <c r="D43" s="672"/>
      <c r="E43" s="679"/>
      <c r="F43" s="604"/>
      <c r="G43" s="604"/>
      <c r="H43" s="604"/>
      <c r="I43" s="604"/>
      <c r="J43" s="604"/>
      <c r="K43" s="604"/>
      <c r="L43" s="604"/>
      <c r="M43" s="678"/>
      <c r="N43" s="672" t="s">
        <v>30</v>
      </c>
      <c r="O43" s="604"/>
      <c r="P43" s="604"/>
      <c r="Q43" s="604"/>
      <c r="R43" s="604"/>
      <c r="S43" s="604"/>
      <c r="T43" s="604"/>
      <c r="U43" s="666"/>
    </row>
    <row r="44" spans="1:21">
      <c r="A44" s="659" t="s">
        <v>776</v>
      </c>
      <c r="B44" s="677" t="s">
        <v>775</v>
      </c>
      <c r="C44" s="667"/>
      <c r="D44" s="672"/>
      <c r="E44" s="679"/>
      <c r="F44" s="604"/>
      <c r="G44" s="604"/>
      <c r="H44" s="604"/>
      <c r="I44" s="604"/>
      <c r="J44" s="604"/>
      <c r="K44" s="604"/>
      <c r="L44" s="604"/>
      <c r="M44" s="678"/>
      <c r="N44" s="604"/>
      <c r="O44" s="604"/>
      <c r="P44" s="604"/>
      <c r="Q44" s="604"/>
      <c r="R44" s="604"/>
      <c r="S44" s="604"/>
      <c r="T44" s="604"/>
      <c r="U44" s="666"/>
    </row>
    <row r="45" spans="1:21">
      <c r="A45" s="659" t="s">
        <v>778</v>
      </c>
      <c r="B45" s="677" t="s">
        <v>900</v>
      </c>
      <c r="C45" s="667"/>
      <c r="D45" s="604"/>
      <c r="E45" s="672"/>
      <c r="F45" s="679"/>
      <c r="G45" s="604"/>
      <c r="H45" s="604"/>
      <c r="I45" s="604"/>
      <c r="J45" s="604"/>
      <c r="K45" s="604"/>
      <c r="L45" s="604"/>
      <c r="M45" s="678"/>
      <c r="N45" s="673" t="s">
        <v>16</v>
      </c>
      <c r="O45" s="604"/>
      <c r="P45" s="604"/>
      <c r="Q45" s="604"/>
      <c r="R45" s="604"/>
      <c r="S45" s="604"/>
      <c r="T45" s="604"/>
      <c r="U45" s="666"/>
    </row>
    <row r="46" spans="1:21">
      <c r="A46" s="659" t="s">
        <v>780</v>
      </c>
      <c r="B46" s="677" t="s">
        <v>779</v>
      </c>
      <c r="C46" s="667"/>
      <c r="D46" s="604"/>
      <c r="E46" s="672"/>
      <c r="F46" s="679"/>
      <c r="G46" s="604"/>
      <c r="H46" s="604"/>
      <c r="I46" s="604"/>
      <c r="J46" s="604"/>
      <c r="K46" s="604"/>
      <c r="L46" s="604"/>
      <c r="M46" s="678"/>
      <c r="N46" s="604"/>
      <c r="O46" s="604"/>
      <c r="P46" s="665" t="s">
        <v>732</v>
      </c>
      <c r="Q46" s="604"/>
      <c r="R46" s="604"/>
      <c r="S46" s="604"/>
      <c r="T46" s="604"/>
      <c r="U46" s="666"/>
    </row>
    <row r="47" spans="1:21">
      <c r="A47" s="659" t="s">
        <v>782</v>
      </c>
      <c r="B47" s="677" t="s">
        <v>781</v>
      </c>
      <c r="C47" s="667"/>
      <c r="D47" s="604"/>
      <c r="E47" s="672"/>
      <c r="F47" s="679"/>
      <c r="G47" s="604"/>
      <c r="H47" s="604"/>
      <c r="I47" s="604"/>
      <c r="J47" s="604"/>
      <c r="K47" s="604"/>
      <c r="L47" s="604"/>
      <c r="M47" s="678"/>
      <c r="N47" s="604"/>
      <c r="O47" s="604"/>
      <c r="P47" s="604"/>
      <c r="Q47" s="604"/>
      <c r="R47" s="604"/>
      <c r="S47" s="604"/>
      <c r="T47" s="604"/>
      <c r="U47" s="666"/>
    </row>
    <row r="48" spans="1:21">
      <c r="A48" s="659" t="s">
        <v>22</v>
      </c>
      <c r="B48" s="667" t="s">
        <v>783</v>
      </c>
      <c r="C48" s="667"/>
      <c r="D48" s="604"/>
      <c r="E48" s="672"/>
      <c r="F48" s="679"/>
      <c r="G48" s="604"/>
      <c r="H48" s="604"/>
      <c r="I48" s="604"/>
      <c r="J48" s="604"/>
      <c r="K48" s="604"/>
      <c r="L48" s="604"/>
      <c r="M48" s="678"/>
      <c r="N48" s="604"/>
      <c r="O48" s="604"/>
      <c r="P48" s="604"/>
      <c r="Q48" s="604"/>
      <c r="R48" s="604"/>
      <c r="S48" s="604"/>
      <c r="T48" s="604"/>
      <c r="U48" s="666"/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</sheetData>
  <mergeCells count="17">
    <mergeCell ref="E33:F33"/>
    <mergeCell ref="E34:F34"/>
    <mergeCell ref="C37:E37"/>
    <mergeCell ref="E31:F31"/>
    <mergeCell ref="E32:F32"/>
    <mergeCell ref="A1:U1"/>
    <mergeCell ref="A11:A15"/>
    <mergeCell ref="B11:B15"/>
    <mergeCell ref="C11:C15"/>
    <mergeCell ref="A16:A20"/>
    <mergeCell ref="B16:B20"/>
    <mergeCell ref="C16:C20"/>
    <mergeCell ref="A2:U2"/>
    <mergeCell ref="A3:U4"/>
    <mergeCell ref="A5:U5"/>
    <mergeCell ref="A6:U7"/>
    <mergeCell ref="A8:U8"/>
  </mergeCells>
  <conditionalFormatting sqref="J16:Q21 E11:Q15">
    <cfRule type="containsText" dxfId="91" priority="20" stopIfTrue="1" operator="containsText" text="P">
      <formula>NOT(ISERROR(SEARCH("P",E11)))</formula>
    </cfRule>
    <cfRule type="containsText" dxfId="90" priority="21" stopIfTrue="1" operator="containsText" text="C">
      <formula>NOT(ISERROR(SEARCH("C",E11)))</formula>
    </cfRule>
    <cfRule type="cellIs" dxfId="89" priority="22" stopIfTrue="1" operator="lessThan">
      <formula>40</formula>
    </cfRule>
  </conditionalFormatting>
  <conditionalFormatting sqref="J16:Q21 E11:Q15">
    <cfRule type="cellIs" dxfId="88" priority="19" stopIfTrue="1" operator="lessThan">
      <formula>40</formula>
    </cfRule>
  </conditionalFormatting>
  <conditionalFormatting sqref="L11:Q21">
    <cfRule type="cellIs" dxfId="87" priority="18" stopIfTrue="1" operator="lessThan">
      <formula>39.5</formula>
    </cfRule>
  </conditionalFormatting>
  <conditionalFormatting sqref="J16:Q21 E11:Q15">
    <cfRule type="cellIs" dxfId="86" priority="17" stopIfTrue="1" operator="lessThan">
      <formula>40</formula>
    </cfRule>
  </conditionalFormatting>
  <conditionalFormatting sqref="E16:H21">
    <cfRule type="containsText" dxfId="85" priority="14" stopIfTrue="1" operator="containsText" text="P">
      <formula>NOT(ISERROR(SEARCH("P",E16)))</formula>
    </cfRule>
    <cfRule type="containsText" dxfId="84" priority="15" stopIfTrue="1" operator="containsText" text="C">
      <formula>NOT(ISERROR(SEARCH("C",E16)))</formula>
    </cfRule>
    <cfRule type="cellIs" dxfId="83" priority="16" stopIfTrue="1" operator="lessThan">
      <formula>40</formula>
    </cfRule>
  </conditionalFormatting>
  <conditionalFormatting sqref="E16:H21">
    <cfRule type="cellIs" dxfId="82" priority="13" stopIfTrue="1" operator="lessThan">
      <formula>40</formula>
    </cfRule>
  </conditionalFormatting>
  <conditionalFormatting sqref="E16:H21">
    <cfRule type="cellIs" dxfId="81" priority="12" stopIfTrue="1" operator="lessThan">
      <formula>40</formula>
    </cfRule>
  </conditionalFormatting>
  <conditionalFormatting sqref="I16:I21">
    <cfRule type="containsText" dxfId="80" priority="9" stopIfTrue="1" operator="containsText" text="P">
      <formula>NOT(ISERROR(SEARCH("P",I16)))</formula>
    </cfRule>
    <cfRule type="containsText" dxfId="79" priority="10" stopIfTrue="1" operator="containsText" text="C">
      <formula>NOT(ISERROR(SEARCH("C",I16)))</formula>
    </cfRule>
    <cfRule type="cellIs" dxfId="78" priority="11" stopIfTrue="1" operator="lessThan">
      <formula>40</formula>
    </cfRule>
  </conditionalFormatting>
  <conditionalFormatting sqref="I16:I21">
    <cfRule type="cellIs" dxfId="77" priority="8" stopIfTrue="1" operator="lessThan">
      <formula>40</formula>
    </cfRule>
  </conditionalFormatting>
  <conditionalFormatting sqref="I16:I21">
    <cfRule type="cellIs" dxfId="76" priority="7" stopIfTrue="1" operator="lessThan">
      <formula>40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A11" zoomScale="130" zoomScaleNormal="130" workbookViewId="0">
      <selection activeCell="K25" sqref="K25"/>
    </sheetView>
  </sheetViews>
  <sheetFormatPr defaultColWidth="0" defaultRowHeight="11.25" zeroHeight="1"/>
  <cols>
    <col min="1" max="1" width="9.140625" style="604" customWidth="1"/>
    <col min="2" max="2" width="20.42578125" style="604" customWidth="1"/>
    <col min="3" max="3" width="17.140625" style="604" hidden="1" customWidth="1"/>
    <col min="4" max="20" width="9.140625" style="604" customWidth="1"/>
    <col min="21" max="21" width="9.7109375" style="604" bestFit="1" customWidth="1"/>
    <col min="22" max="22" width="31.5703125" style="604" bestFit="1" customWidth="1"/>
    <col min="23" max="23" width="9.140625" style="604" customWidth="1"/>
    <col min="24" max="16384" width="9.140625" style="604" hidden="1"/>
  </cols>
  <sheetData>
    <row r="1" spans="1:23">
      <c r="A1" s="1013" t="s">
        <v>293</v>
      </c>
      <c r="B1" s="1014"/>
      <c r="C1" s="1014"/>
      <c r="D1" s="1014"/>
      <c r="E1" s="1014"/>
      <c r="F1" s="1014"/>
      <c r="G1" s="1014"/>
      <c r="H1" s="1014"/>
      <c r="I1" s="1014"/>
      <c r="J1" s="1014"/>
      <c r="K1" s="1014"/>
      <c r="L1" s="1014"/>
      <c r="M1" s="1014"/>
      <c r="N1" s="1014"/>
      <c r="O1" s="1014"/>
      <c r="P1" s="1014"/>
      <c r="Q1" s="1014"/>
      <c r="R1" s="1014"/>
      <c r="S1" s="1014"/>
      <c r="T1" s="1014"/>
      <c r="U1" s="1014"/>
      <c r="V1" s="1014"/>
      <c r="W1" s="1014"/>
    </row>
    <row r="2" spans="1:23">
      <c r="A2" s="611"/>
      <c r="B2" s="611"/>
      <c r="C2" s="611"/>
      <c r="D2" s="611"/>
      <c r="E2" s="611"/>
      <c r="F2" s="611"/>
      <c r="G2" s="611"/>
      <c r="H2" s="611"/>
      <c r="I2" s="611"/>
      <c r="J2" s="611"/>
      <c r="K2" s="611"/>
      <c r="L2" s="611"/>
      <c r="M2" s="611"/>
      <c r="N2" s="611"/>
      <c r="O2" s="611"/>
      <c r="P2" s="611"/>
      <c r="Q2" s="611"/>
      <c r="R2" s="611"/>
      <c r="S2" s="611"/>
      <c r="T2" s="611"/>
      <c r="U2" s="612"/>
      <c r="V2" s="611"/>
      <c r="W2" s="613"/>
    </row>
    <row r="3" spans="1:23">
      <c r="A3" s="611"/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  <c r="O3" s="611"/>
      <c r="P3" s="611"/>
      <c r="Q3" s="611"/>
      <c r="R3" s="611"/>
      <c r="S3" s="611"/>
      <c r="T3" s="611"/>
      <c r="U3" s="612"/>
      <c r="V3" s="611"/>
      <c r="W3" s="613"/>
    </row>
    <row r="4" spans="1:23">
      <c r="A4" s="1013" t="s">
        <v>0</v>
      </c>
      <c r="B4" s="1014"/>
      <c r="C4" s="1014"/>
      <c r="D4" s="1014"/>
      <c r="E4" s="1014"/>
      <c r="F4" s="1014"/>
      <c r="G4" s="1014"/>
      <c r="H4" s="1014"/>
      <c r="I4" s="1014"/>
      <c r="J4" s="1014"/>
      <c r="K4" s="1014"/>
      <c r="L4" s="1014"/>
      <c r="M4" s="1014"/>
      <c r="N4" s="1014"/>
      <c r="O4" s="1014"/>
      <c r="P4" s="1014"/>
      <c r="Q4" s="1014"/>
      <c r="R4" s="1014"/>
      <c r="S4" s="1014"/>
      <c r="T4" s="1014"/>
      <c r="U4" s="1014"/>
      <c r="V4" s="1014"/>
      <c r="W4" s="1014"/>
    </row>
    <row r="5" spans="1:23">
      <c r="A5" s="1013" t="s">
        <v>259</v>
      </c>
      <c r="B5" s="1014"/>
      <c r="C5" s="1014"/>
      <c r="D5" s="1014"/>
      <c r="E5" s="1014"/>
      <c r="F5" s="1014"/>
      <c r="G5" s="1014"/>
      <c r="H5" s="1014"/>
      <c r="I5" s="1014"/>
      <c r="J5" s="1014"/>
      <c r="K5" s="1014"/>
      <c r="L5" s="1014"/>
      <c r="M5" s="1014"/>
      <c r="N5" s="1014"/>
      <c r="O5" s="1014"/>
      <c r="P5" s="1014"/>
      <c r="Q5" s="1014"/>
      <c r="R5" s="1014"/>
      <c r="S5" s="1014"/>
      <c r="T5" s="1014"/>
      <c r="U5" s="1014"/>
      <c r="V5" s="1014"/>
      <c r="W5" s="1014"/>
    </row>
    <row r="6" spans="1:23">
      <c r="A6" s="611"/>
      <c r="B6" s="611"/>
      <c r="C6" s="611"/>
      <c r="D6" s="611"/>
      <c r="E6" s="611"/>
      <c r="F6" s="611"/>
      <c r="G6" s="611"/>
      <c r="H6" s="611"/>
      <c r="I6" s="611"/>
      <c r="J6" s="611"/>
      <c r="K6" s="611"/>
      <c r="L6" s="611"/>
      <c r="M6" s="611"/>
      <c r="N6" s="611"/>
      <c r="O6" s="611"/>
      <c r="P6" s="611"/>
      <c r="Q6" s="611"/>
      <c r="R6" s="611"/>
      <c r="S6" s="611"/>
      <c r="T6" s="611"/>
      <c r="U6" s="612"/>
      <c r="V6" s="611"/>
      <c r="W6" s="613"/>
    </row>
    <row r="7" spans="1:23">
      <c r="A7" s="611"/>
      <c r="B7" s="611"/>
      <c r="C7" s="611"/>
      <c r="D7" s="611"/>
      <c r="E7" s="611"/>
      <c r="F7" s="611"/>
      <c r="G7" s="611"/>
      <c r="H7" s="611"/>
      <c r="I7" s="611"/>
      <c r="J7" s="611"/>
      <c r="K7" s="611"/>
      <c r="L7" s="611"/>
      <c r="M7" s="611"/>
      <c r="N7" s="611"/>
      <c r="O7" s="611"/>
      <c r="P7" s="611"/>
      <c r="Q7" s="611"/>
      <c r="R7" s="611"/>
      <c r="S7" s="611"/>
      <c r="T7" s="611"/>
      <c r="U7" s="612"/>
      <c r="V7" s="611"/>
      <c r="W7" s="613"/>
    </row>
    <row r="8" spans="1:23" ht="12" thickBot="1">
      <c r="A8" s="1013" t="s">
        <v>925</v>
      </c>
      <c r="B8" s="1014"/>
      <c r="C8" s="1014"/>
      <c r="D8" s="1014"/>
      <c r="E8" s="1014"/>
      <c r="F8" s="1014"/>
      <c r="G8" s="1014"/>
      <c r="H8" s="1014"/>
      <c r="I8" s="1014"/>
      <c r="J8" s="1014"/>
      <c r="K8" s="1014"/>
      <c r="L8" s="1014"/>
      <c r="M8" s="1014"/>
      <c r="N8" s="1014"/>
      <c r="O8" s="1014"/>
      <c r="P8" s="1014"/>
      <c r="Q8" s="1014"/>
      <c r="R8" s="1014"/>
      <c r="S8" s="1014"/>
      <c r="T8" s="1014"/>
      <c r="U8" s="1014"/>
      <c r="V8" s="1014"/>
      <c r="W8" s="1014"/>
    </row>
    <row r="9" spans="1:23" ht="12.75" thickTop="1" thickBot="1">
      <c r="A9" s="614"/>
      <c r="B9" s="615"/>
      <c r="C9" s="614"/>
      <c r="D9" s="614"/>
      <c r="E9" s="614">
        <v>1</v>
      </c>
      <c r="F9" s="616">
        <v>2</v>
      </c>
      <c r="G9" s="614">
        <v>3</v>
      </c>
      <c r="H9" s="614">
        <v>4</v>
      </c>
      <c r="I9" s="616">
        <v>5</v>
      </c>
      <c r="J9" s="614">
        <v>6</v>
      </c>
      <c r="K9" s="616">
        <v>7</v>
      </c>
      <c r="L9" s="614">
        <v>8</v>
      </c>
      <c r="M9" s="614">
        <v>9</v>
      </c>
      <c r="N9" s="616">
        <v>10</v>
      </c>
      <c r="O9" s="614">
        <v>11</v>
      </c>
      <c r="P9" s="616">
        <v>12</v>
      </c>
      <c r="Q9" s="616">
        <v>13</v>
      </c>
      <c r="R9" s="616">
        <v>14</v>
      </c>
      <c r="S9" s="617"/>
      <c r="T9" s="615"/>
      <c r="U9" s="618"/>
      <c r="V9" s="619"/>
      <c r="W9" s="611"/>
    </row>
    <row r="10" spans="1:23" ht="12.75" thickTop="1" thickBot="1">
      <c r="A10" s="614" t="s">
        <v>733</v>
      </c>
      <c r="B10" s="615" t="s">
        <v>734</v>
      </c>
      <c r="C10" s="614" t="s">
        <v>1</v>
      </c>
      <c r="D10" s="614"/>
      <c r="E10" s="614" t="s">
        <v>880</v>
      </c>
      <c r="F10" s="616" t="s">
        <v>901</v>
      </c>
      <c r="G10" s="614" t="s">
        <v>283</v>
      </c>
      <c r="H10" s="614" t="s">
        <v>285</v>
      </c>
      <c r="I10" s="616" t="s">
        <v>266</v>
      </c>
      <c r="J10" s="614" t="s">
        <v>882</v>
      </c>
      <c r="K10" s="616" t="s">
        <v>735</v>
      </c>
      <c r="L10" s="614" t="s">
        <v>881</v>
      </c>
      <c r="M10" s="616" t="s">
        <v>902</v>
      </c>
      <c r="N10" s="614" t="s">
        <v>903</v>
      </c>
      <c r="O10" s="616" t="s">
        <v>270</v>
      </c>
      <c r="P10" s="616" t="s">
        <v>904</v>
      </c>
      <c r="Q10" s="614" t="s">
        <v>905</v>
      </c>
      <c r="R10" s="614" t="s">
        <v>906</v>
      </c>
      <c r="S10" s="617" t="s">
        <v>2</v>
      </c>
      <c r="T10" s="615" t="s">
        <v>24</v>
      </c>
      <c r="U10" s="620" t="s">
        <v>378</v>
      </c>
      <c r="V10" s="621" t="s">
        <v>737</v>
      </c>
      <c r="W10" s="611"/>
    </row>
    <row r="11" spans="1:23" ht="12.75" thickTop="1" thickBot="1">
      <c r="A11" s="622">
        <v>1</v>
      </c>
      <c r="B11" s="608" t="s">
        <v>864</v>
      </c>
      <c r="C11" s="608" t="s">
        <v>895</v>
      </c>
      <c r="D11" s="623" t="s">
        <v>740</v>
      </c>
      <c r="E11" s="624">
        <f>VLOOKUP(B11,[18]EEE_2202!$B$17:$O$102,11,FALSE)</f>
        <v>43</v>
      </c>
      <c r="F11" s="624">
        <f>VLOOKUP(B11,[18]EME_2203!$B$12:$R$98,15,FALSE)</f>
        <v>56</v>
      </c>
      <c r="G11" s="624">
        <f>VLOOKUP(B11,[18]EMT_2201!$B$12:$R$101,15,FALSE)</f>
        <v>48</v>
      </c>
      <c r="H11" s="624">
        <f>VLOOKUP(B11,[18]EMT_2202!$B$12:$R$95,15,FALSE)</f>
        <v>65</v>
      </c>
      <c r="I11" s="624">
        <f>VLOOKUP(B11,[18]EMT_2203!$B$12:$R$96,15,FALSE)</f>
        <v>64</v>
      </c>
      <c r="J11" s="624">
        <f>VLOOKUP(B11,[18]SMA_2175!$B$12:$S$94,15,FALSE)</f>
        <v>41</v>
      </c>
      <c r="K11" s="624">
        <f>VLOOKUP(B11,[18]SMA_2270!$B$12:$P$98,15,FALSE)</f>
        <v>20</v>
      </c>
      <c r="L11" s="624">
        <f>VLOOKUP(B11,[18]SMA_2271!$B$9:$U$102,17,FALSE)</f>
        <v>17.666666666666664</v>
      </c>
      <c r="M11" s="624">
        <f>VLOOKUP(B11,[18]EME2209!$B$12:$R$100,15,FALSE)</f>
        <v>31</v>
      </c>
      <c r="N11" s="624">
        <f>VLOOKUP(B11,[18]EME2315!$B$12:$R$107,15,FALSE)</f>
        <v>25</v>
      </c>
      <c r="O11" s="624">
        <f>VLOOKUP(B11,[18]EMT2204!$B$12:$R$98,15,FALSE)</f>
        <v>54</v>
      </c>
      <c r="P11" s="624">
        <f>VLOOKUP(B11,[18]EMT2301!$B$12:$R$96,15,FALSE)</f>
        <v>32</v>
      </c>
      <c r="Q11" s="624">
        <f>VLOOKUP(B11,[18]EMT2206!$B$17:$Y$110,21,FALSE)</f>
        <v>36</v>
      </c>
      <c r="R11" s="624">
        <f>VLOOKUP(B11,[18]SMA2276!$B$15:$T$102,16,FALSE)</f>
        <v>48</v>
      </c>
      <c r="S11" s="625">
        <f t="shared" ref="S11:S14" si="0">COUNTA(E11:R11)</f>
        <v>14</v>
      </c>
      <c r="T11" s="626">
        <f t="shared" ref="T11:T14" si="1">SUM(E11:R11)</f>
        <v>580.66666666666674</v>
      </c>
      <c r="U11" s="627">
        <f t="shared" ref="U11:U14" si="2">IF(COUNTA(S11)&gt;0,T11/S11,"")</f>
        <v>41.476190476190482</v>
      </c>
      <c r="V11" s="628" t="str">
        <f>IF(COUNTIF(E11:R11,"&gt;1")&lt;14, "INCOMPLETE", IF(COUNTIF((E11:R11),"&gt;=40")=14, "PASS", IF(AND(COUNTIF((E11:R11),"&lt;40")&gt;=1,COUNTIF((E11:R11),"&lt;40")&lt;=5), "SUPP " &amp; COUNTIF(E11:R11,"&lt;40") &amp; " UNIT(S)", IF(AND(COUNTIF((E11:R11),"&lt;40")&gt;=6,COUNTIF((E11:R11),"&lt;40")&lt;=7), "EXTERNAL REPEAT", IF(COUNTIF(E11:R11, "&lt;40")&gt;7, "DISCONTINUE", "CHECK")))))</f>
        <v>EXTERNAL REPEAT</v>
      </c>
      <c r="W11" s="613"/>
    </row>
    <row r="12" spans="1:23" ht="12.75" thickTop="1" thickBot="1">
      <c r="A12" s="622"/>
      <c r="B12" s="608"/>
      <c r="C12" s="608"/>
      <c r="D12" s="623" t="s">
        <v>789</v>
      </c>
      <c r="E12" s="624">
        <v>43</v>
      </c>
      <c r="F12" s="624">
        <v>56</v>
      </c>
      <c r="G12" s="624">
        <v>48</v>
      </c>
      <c r="H12" s="624">
        <v>65</v>
      </c>
      <c r="I12" s="624">
        <v>64</v>
      </c>
      <c r="J12" s="624">
        <v>41</v>
      </c>
      <c r="K12" s="624">
        <v>0</v>
      </c>
      <c r="L12" s="624">
        <v>13</v>
      </c>
      <c r="M12" s="624">
        <v>0</v>
      </c>
      <c r="N12" s="624">
        <v>0</v>
      </c>
      <c r="O12" s="624">
        <v>54</v>
      </c>
      <c r="P12" s="624">
        <v>20</v>
      </c>
      <c r="Q12" s="624">
        <v>17</v>
      </c>
      <c r="R12" s="624">
        <v>48</v>
      </c>
      <c r="S12" s="625">
        <f>COUNTA(E12:R12)</f>
        <v>14</v>
      </c>
      <c r="T12" s="626">
        <f>SUM(E12:R12)</f>
        <v>469</v>
      </c>
      <c r="U12" s="627">
        <f>IF(COUNTA(S12)&gt;0,T12/S12,"")</f>
        <v>33.5</v>
      </c>
      <c r="V12" s="628" t="s">
        <v>896</v>
      </c>
      <c r="W12" s="613"/>
    </row>
    <row r="13" spans="1:23" ht="12.75" thickTop="1" thickBot="1">
      <c r="A13" s="622"/>
      <c r="B13" s="629"/>
      <c r="C13" s="629"/>
      <c r="D13" s="623" t="s">
        <v>741</v>
      </c>
      <c r="E13" s="624">
        <v>43</v>
      </c>
      <c r="F13" s="624">
        <v>56</v>
      </c>
      <c r="G13" s="624">
        <v>48</v>
      </c>
      <c r="H13" s="624">
        <v>65</v>
      </c>
      <c r="I13" s="624">
        <v>64</v>
      </c>
      <c r="J13" s="624">
        <v>41</v>
      </c>
      <c r="K13" s="630">
        <v>40</v>
      </c>
      <c r="L13" s="624">
        <v>0</v>
      </c>
      <c r="M13" s="624">
        <v>40</v>
      </c>
      <c r="N13" s="624">
        <v>40</v>
      </c>
      <c r="O13" s="624">
        <v>54</v>
      </c>
      <c r="P13" s="624">
        <v>40</v>
      </c>
      <c r="Q13" s="624">
        <v>0</v>
      </c>
      <c r="R13" s="624">
        <v>48</v>
      </c>
      <c r="S13" s="625">
        <f>COUNTA(E13:R13)</f>
        <v>14</v>
      </c>
      <c r="T13" s="626">
        <f>SUM(E13:R13)</f>
        <v>579</v>
      </c>
      <c r="U13" s="627">
        <f>IF(COUNTA(S13)&gt;0,T13/S13,"")</f>
        <v>41.357142857142854</v>
      </c>
      <c r="V13" s="628" t="s">
        <v>897</v>
      </c>
      <c r="W13" s="613"/>
    </row>
    <row r="14" spans="1:23" ht="12.75" thickTop="1" thickBot="1">
      <c r="A14" s="622"/>
      <c r="B14" s="629"/>
      <c r="C14" s="629"/>
      <c r="D14" s="631" t="s">
        <v>743</v>
      </c>
      <c r="E14" s="624">
        <v>43</v>
      </c>
      <c r="F14" s="624">
        <v>56</v>
      </c>
      <c r="G14" s="624">
        <v>48</v>
      </c>
      <c r="H14" s="624">
        <v>65</v>
      </c>
      <c r="I14" s="624">
        <v>64</v>
      </c>
      <c r="J14" s="624">
        <v>41</v>
      </c>
      <c r="K14" s="630">
        <v>40</v>
      </c>
      <c r="L14" s="624">
        <v>9</v>
      </c>
      <c r="M14" s="624">
        <v>40</v>
      </c>
      <c r="N14" s="624">
        <v>40</v>
      </c>
      <c r="O14" s="624">
        <v>54</v>
      </c>
      <c r="P14" s="624">
        <v>40</v>
      </c>
      <c r="Q14" s="630">
        <v>40</v>
      </c>
      <c r="R14" s="624">
        <v>48</v>
      </c>
      <c r="S14" s="632">
        <f t="shared" si="0"/>
        <v>14</v>
      </c>
      <c r="T14" s="633">
        <f t="shared" si="1"/>
        <v>628</v>
      </c>
      <c r="U14" s="634">
        <f t="shared" si="2"/>
        <v>44.857142857142854</v>
      </c>
      <c r="V14" s="628" t="s">
        <v>933</v>
      </c>
      <c r="W14" s="613"/>
    </row>
    <row r="15" spans="1:23" ht="12.75" thickTop="1" thickBot="1">
      <c r="A15" s="635"/>
      <c r="B15" s="629"/>
      <c r="C15" s="629"/>
      <c r="D15" s="631" t="s">
        <v>919</v>
      </c>
      <c r="E15" s="624">
        <v>43</v>
      </c>
      <c r="F15" s="624">
        <v>56</v>
      </c>
      <c r="G15" s="624">
        <v>48</v>
      </c>
      <c r="H15" s="624">
        <v>65</v>
      </c>
      <c r="I15" s="624">
        <v>64</v>
      </c>
      <c r="J15" s="624">
        <v>41</v>
      </c>
      <c r="K15" s="630">
        <v>40</v>
      </c>
      <c r="L15" s="630">
        <v>36</v>
      </c>
      <c r="M15" s="624">
        <v>40</v>
      </c>
      <c r="N15" s="624">
        <v>40</v>
      </c>
      <c r="O15" s="624">
        <v>54</v>
      </c>
      <c r="P15" s="624">
        <v>40</v>
      </c>
      <c r="Q15" s="630">
        <v>40</v>
      </c>
      <c r="R15" s="624">
        <v>48</v>
      </c>
      <c r="S15" s="632">
        <f t="shared" ref="S15" si="3">COUNTA(E15:R15)</f>
        <v>14</v>
      </c>
      <c r="T15" s="633">
        <f t="shared" ref="T15" si="4">SUM(E15:R15)</f>
        <v>655</v>
      </c>
      <c r="U15" s="634">
        <f t="shared" ref="U15" si="5">IF(COUNTA(S15)&gt;0,T15/S15,"")</f>
        <v>46.785714285714285</v>
      </c>
      <c r="V15" s="680" t="s">
        <v>932</v>
      </c>
      <c r="W15" s="613"/>
    </row>
    <row r="16" spans="1:23" ht="12" thickTop="1">
      <c r="A16" s="622"/>
      <c r="B16" s="608"/>
      <c r="C16" s="608"/>
      <c r="D16" s="608"/>
      <c r="E16" s="624"/>
      <c r="F16" s="624"/>
      <c r="G16" s="624"/>
      <c r="H16" s="624"/>
      <c r="I16" s="624"/>
      <c r="J16" s="624"/>
      <c r="K16" s="624"/>
      <c r="L16" s="624"/>
      <c r="M16" s="624"/>
      <c r="N16" s="624"/>
      <c r="O16" s="624"/>
      <c r="P16" s="624"/>
      <c r="Q16" s="624"/>
      <c r="R16" s="624"/>
      <c r="S16" s="636"/>
      <c r="T16" s="637"/>
      <c r="U16" s="638"/>
      <c r="V16" s="628"/>
      <c r="W16" s="613"/>
    </row>
    <row r="17" spans="1:23">
      <c r="A17" s="639"/>
      <c r="B17" s="640"/>
      <c r="C17" s="640"/>
      <c r="D17" s="640"/>
      <c r="E17" s="641"/>
      <c r="F17" s="641"/>
      <c r="G17" s="641"/>
      <c r="H17" s="641"/>
      <c r="I17" s="641"/>
      <c r="J17" s="641"/>
      <c r="K17" s="641"/>
      <c r="L17" s="641"/>
      <c r="M17" s="641"/>
      <c r="N17" s="641"/>
      <c r="O17" s="641"/>
      <c r="P17" s="641"/>
      <c r="Q17" s="641"/>
      <c r="R17" s="641"/>
      <c r="S17" s="642"/>
      <c r="T17" s="643"/>
      <c r="U17" s="644"/>
      <c r="V17" s="645"/>
      <c r="W17" s="613"/>
    </row>
    <row r="18" spans="1:23">
      <c r="A18" s="611"/>
      <c r="B18" s="611"/>
      <c r="C18" s="646" t="s">
        <v>3</v>
      </c>
      <c r="D18" s="647"/>
      <c r="E18" s="648">
        <f t="shared" ref="E18:U18" si="6">AVERAGE(E11:E15)</f>
        <v>43</v>
      </c>
      <c r="F18" s="648">
        <f t="shared" si="6"/>
        <v>56</v>
      </c>
      <c r="G18" s="648">
        <f t="shared" si="6"/>
        <v>48</v>
      </c>
      <c r="H18" s="648">
        <f t="shared" si="6"/>
        <v>65</v>
      </c>
      <c r="I18" s="648">
        <f t="shared" si="6"/>
        <v>64</v>
      </c>
      <c r="J18" s="648">
        <f t="shared" si="6"/>
        <v>41</v>
      </c>
      <c r="K18" s="648">
        <f t="shared" si="6"/>
        <v>28</v>
      </c>
      <c r="L18" s="648">
        <f t="shared" si="6"/>
        <v>15.133333333333331</v>
      </c>
      <c r="M18" s="648">
        <f t="shared" si="6"/>
        <v>30.2</v>
      </c>
      <c r="N18" s="648">
        <f t="shared" si="6"/>
        <v>29</v>
      </c>
      <c r="O18" s="648">
        <f t="shared" si="6"/>
        <v>54</v>
      </c>
      <c r="P18" s="648">
        <f t="shared" si="6"/>
        <v>34.4</v>
      </c>
      <c r="Q18" s="648">
        <f t="shared" si="6"/>
        <v>26.6</v>
      </c>
      <c r="R18" s="648">
        <f t="shared" si="6"/>
        <v>48</v>
      </c>
      <c r="S18" s="648">
        <f t="shared" si="6"/>
        <v>14</v>
      </c>
      <c r="T18" s="648">
        <f t="shared" si="6"/>
        <v>582.33333333333337</v>
      </c>
      <c r="U18" s="648">
        <f t="shared" si="6"/>
        <v>41.595238095238095</v>
      </c>
      <c r="V18" s="611"/>
      <c r="W18" s="611"/>
    </row>
    <row r="19" spans="1:23">
      <c r="A19" s="611"/>
      <c r="B19" s="611"/>
      <c r="C19" s="646" t="s">
        <v>5</v>
      </c>
      <c r="D19" s="647"/>
      <c r="E19" s="649">
        <f t="shared" ref="E19:U19" si="7">STDEV(E11:E15)</f>
        <v>0</v>
      </c>
      <c r="F19" s="649">
        <f t="shared" si="7"/>
        <v>0</v>
      </c>
      <c r="G19" s="649">
        <f t="shared" si="7"/>
        <v>0</v>
      </c>
      <c r="H19" s="649">
        <f t="shared" si="7"/>
        <v>0</v>
      </c>
      <c r="I19" s="649">
        <f t="shared" si="7"/>
        <v>0</v>
      </c>
      <c r="J19" s="649">
        <f t="shared" si="7"/>
        <v>0</v>
      </c>
      <c r="K19" s="649">
        <f t="shared" si="7"/>
        <v>17.888543819998318</v>
      </c>
      <c r="L19" s="649">
        <f t="shared" si="7"/>
        <v>13.351237978388205</v>
      </c>
      <c r="M19" s="649">
        <f t="shared" si="7"/>
        <v>17.326280616450838</v>
      </c>
      <c r="N19" s="649">
        <f t="shared" si="7"/>
        <v>17.464249196572979</v>
      </c>
      <c r="O19" s="649">
        <f t="shared" si="7"/>
        <v>0</v>
      </c>
      <c r="P19" s="649">
        <f t="shared" si="7"/>
        <v>8.7635609200826554</v>
      </c>
      <c r="Q19" s="649">
        <f t="shared" si="7"/>
        <v>17.657859439920795</v>
      </c>
      <c r="R19" s="649">
        <f t="shared" si="7"/>
        <v>0</v>
      </c>
      <c r="S19" s="649">
        <f t="shared" si="7"/>
        <v>0</v>
      </c>
      <c r="T19" s="649">
        <f t="shared" si="7"/>
        <v>71.105945992972366</v>
      </c>
      <c r="U19" s="649">
        <f t="shared" si="7"/>
        <v>5.0789961423551802</v>
      </c>
      <c r="V19" s="611"/>
      <c r="W19" s="611"/>
    </row>
    <row r="20" spans="1:23">
      <c r="A20" s="611"/>
      <c r="B20" s="611"/>
      <c r="C20" s="646" t="s">
        <v>6</v>
      </c>
      <c r="D20" s="647"/>
      <c r="E20" s="650">
        <f t="shared" ref="E20:U20" si="8">MAX(E11:E15)</f>
        <v>43</v>
      </c>
      <c r="F20" s="650">
        <f t="shared" si="8"/>
        <v>56</v>
      </c>
      <c r="G20" s="650">
        <f t="shared" si="8"/>
        <v>48</v>
      </c>
      <c r="H20" s="650">
        <f t="shared" si="8"/>
        <v>65</v>
      </c>
      <c r="I20" s="650">
        <f t="shared" si="8"/>
        <v>64</v>
      </c>
      <c r="J20" s="650">
        <f t="shared" si="8"/>
        <v>41</v>
      </c>
      <c r="K20" s="650">
        <f t="shared" si="8"/>
        <v>40</v>
      </c>
      <c r="L20" s="650">
        <f t="shared" si="8"/>
        <v>36</v>
      </c>
      <c r="M20" s="650">
        <f t="shared" si="8"/>
        <v>40</v>
      </c>
      <c r="N20" s="650">
        <f t="shared" si="8"/>
        <v>40</v>
      </c>
      <c r="O20" s="650">
        <f t="shared" si="8"/>
        <v>54</v>
      </c>
      <c r="P20" s="650">
        <f t="shared" si="8"/>
        <v>40</v>
      </c>
      <c r="Q20" s="650">
        <f t="shared" si="8"/>
        <v>40</v>
      </c>
      <c r="R20" s="650">
        <f t="shared" si="8"/>
        <v>48</v>
      </c>
      <c r="S20" s="650">
        <f t="shared" si="8"/>
        <v>14</v>
      </c>
      <c r="T20" s="650">
        <f t="shared" si="8"/>
        <v>655</v>
      </c>
      <c r="U20" s="650">
        <f t="shared" si="8"/>
        <v>46.785714285714285</v>
      </c>
      <c r="V20" s="611"/>
      <c r="W20" s="611"/>
    </row>
    <row r="21" spans="1:23">
      <c r="A21" s="611"/>
      <c r="B21" s="611"/>
      <c r="C21" s="646" t="s">
        <v>7</v>
      </c>
      <c r="D21" s="651"/>
      <c r="E21" s="650">
        <f t="shared" ref="E21:U21" si="9">MIN(E11:E15)</f>
        <v>43</v>
      </c>
      <c r="F21" s="650">
        <f t="shared" si="9"/>
        <v>56</v>
      </c>
      <c r="G21" s="650">
        <f t="shared" si="9"/>
        <v>48</v>
      </c>
      <c r="H21" s="650">
        <f t="shared" si="9"/>
        <v>65</v>
      </c>
      <c r="I21" s="650">
        <f t="shared" si="9"/>
        <v>64</v>
      </c>
      <c r="J21" s="650">
        <f t="shared" si="9"/>
        <v>41</v>
      </c>
      <c r="K21" s="650">
        <f t="shared" si="9"/>
        <v>0</v>
      </c>
      <c r="L21" s="650">
        <f t="shared" si="9"/>
        <v>0</v>
      </c>
      <c r="M21" s="650">
        <f t="shared" si="9"/>
        <v>0</v>
      </c>
      <c r="N21" s="650">
        <f t="shared" si="9"/>
        <v>0</v>
      </c>
      <c r="O21" s="650">
        <f t="shared" si="9"/>
        <v>54</v>
      </c>
      <c r="P21" s="650">
        <f t="shared" si="9"/>
        <v>20</v>
      </c>
      <c r="Q21" s="650">
        <f t="shared" si="9"/>
        <v>0</v>
      </c>
      <c r="R21" s="650">
        <f t="shared" si="9"/>
        <v>48</v>
      </c>
      <c r="S21" s="650">
        <f t="shared" si="9"/>
        <v>14</v>
      </c>
      <c r="T21" s="650">
        <f t="shared" si="9"/>
        <v>469</v>
      </c>
      <c r="U21" s="650">
        <f t="shared" si="9"/>
        <v>33.5</v>
      </c>
      <c r="V21" s="611"/>
      <c r="W21" s="611"/>
    </row>
    <row r="22" spans="1:23">
      <c r="A22" s="611"/>
      <c r="B22" s="611"/>
      <c r="C22" s="646" t="s">
        <v>8</v>
      </c>
      <c r="D22" s="651"/>
      <c r="E22" s="652">
        <f t="shared" ref="E22:U22" si="10">COUNTA(E11:E15)</f>
        <v>5</v>
      </c>
      <c r="F22" s="652">
        <f t="shared" si="10"/>
        <v>5</v>
      </c>
      <c r="G22" s="652">
        <f t="shared" si="10"/>
        <v>5</v>
      </c>
      <c r="H22" s="652">
        <f t="shared" si="10"/>
        <v>5</v>
      </c>
      <c r="I22" s="652">
        <f t="shared" si="10"/>
        <v>5</v>
      </c>
      <c r="J22" s="652">
        <f t="shared" si="10"/>
        <v>5</v>
      </c>
      <c r="K22" s="652">
        <f t="shared" si="10"/>
        <v>5</v>
      </c>
      <c r="L22" s="652">
        <f t="shared" si="10"/>
        <v>5</v>
      </c>
      <c r="M22" s="652">
        <f t="shared" si="10"/>
        <v>5</v>
      </c>
      <c r="N22" s="652">
        <f t="shared" si="10"/>
        <v>5</v>
      </c>
      <c r="O22" s="652">
        <f t="shared" si="10"/>
        <v>5</v>
      </c>
      <c r="P22" s="652">
        <f t="shared" si="10"/>
        <v>5</v>
      </c>
      <c r="Q22" s="652">
        <f t="shared" si="10"/>
        <v>5</v>
      </c>
      <c r="R22" s="652">
        <f t="shared" si="10"/>
        <v>5</v>
      </c>
      <c r="S22" s="652">
        <f t="shared" si="10"/>
        <v>5</v>
      </c>
      <c r="T22" s="652">
        <f t="shared" si="10"/>
        <v>5</v>
      </c>
      <c r="U22" s="652">
        <f t="shared" si="10"/>
        <v>5</v>
      </c>
      <c r="V22" s="611"/>
      <c r="W22" s="611"/>
    </row>
    <row r="23" spans="1:23">
      <c r="A23" s="611"/>
      <c r="B23" s="611"/>
      <c r="C23" s="646" t="s">
        <v>9</v>
      </c>
      <c r="D23" s="651"/>
      <c r="E23" s="652">
        <f t="shared" ref="E23:U23" si="11">COUNTIF(E11:E15,"&gt;40")</f>
        <v>5</v>
      </c>
      <c r="F23" s="652">
        <f t="shared" si="11"/>
        <v>5</v>
      </c>
      <c r="G23" s="652">
        <f t="shared" si="11"/>
        <v>5</v>
      </c>
      <c r="H23" s="652">
        <f t="shared" si="11"/>
        <v>5</v>
      </c>
      <c r="I23" s="652">
        <f t="shared" si="11"/>
        <v>5</v>
      </c>
      <c r="J23" s="652">
        <f t="shared" si="11"/>
        <v>5</v>
      </c>
      <c r="K23" s="652">
        <f t="shared" si="11"/>
        <v>0</v>
      </c>
      <c r="L23" s="652">
        <f t="shared" si="11"/>
        <v>0</v>
      </c>
      <c r="M23" s="652">
        <f t="shared" si="11"/>
        <v>0</v>
      </c>
      <c r="N23" s="652">
        <f t="shared" si="11"/>
        <v>0</v>
      </c>
      <c r="O23" s="652">
        <f t="shared" si="11"/>
        <v>5</v>
      </c>
      <c r="P23" s="652">
        <f t="shared" si="11"/>
        <v>0</v>
      </c>
      <c r="Q23" s="652">
        <f t="shared" si="11"/>
        <v>0</v>
      </c>
      <c r="R23" s="652">
        <f t="shared" si="11"/>
        <v>5</v>
      </c>
      <c r="S23" s="652">
        <f t="shared" si="11"/>
        <v>0</v>
      </c>
      <c r="T23" s="652">
        <f t="shared" si="11"/>
        <v>5</v>
      </c>
      <c r="U23" s="652">
        <f t="shared" si="11"/>
        <v>4</v>
      </c>
      <c r="V23" s="611"/>
      <c r="W23" s="611"/>
    </row>
    <row r="24" spans="1:23">
      <c r="A24" s="611"/>
      <c r="B24" s="611"/>
      <c r="C24" s="646" t="s">
        <v>10</v>
      </c>
      <c r="D24" s="651"/>
      <c r="E24" s="652">
        <f t="shared" ref="E24:U24" si="12">COUNTIF(E11:E15,"&lt;40")</f>
        <v>0</v>
      </c>
      <c r="F24" s="652">
        <f t="shared" si="12"/>
        <v>0</v>
      </c>
      <c r="G24" s="652">
        <f t="shared" si="12"/>
        <v>0</v>
      </c>
      <c r="H24" s="652">
        <f t="shared" si="12"/>
        <v>0</v>
      </c>
      <c r="I24" s="652">
        <f t="shared" si="12"/>
        <v>0</v>
      </c>
      <c r="J24" s="652">
        <f t="shared" si="12"/>
        <v>0</v>
      </c>
      <c r="K24" s="652">
        <f t="shared" si="12"/>
        <v>2</v>
      </c>
      <c r="L24" s="652">
        <f t="shared" si="12"/>
        <v>5</v>
      </c>
      <c r="M24" s="652">
        <f t="shared" si="12"/>
        <v>2</v>
      </c>
      <c r="N24" s="652">
        <f t="shared" si="12"/>
        <v>2</v>
      </c>
      <c r="O24" s="652">
        <f t="shared" si="12"/>
        <v>0</v>
      </c>
      <c r="P24" s="652">
        <f t="shared" si="12"/>
        <v>2</v>
      </c>
      <c r="Q24" s="652">
        <f t="shared" si="12"/>
        <v>3</v>
      </c>
      <c r="R24" s="652">
        <f t="shared" si="12"/>
        <v>0</v>
      </c>
      <c r="S24" s="652">
        <f t="shared" si="12"/>
        <v>5</v>
      </c>
      <c r="T24" s="652">
        <f t="shared" si="12"/>
        <v>0</v>
      </c>
      <c r="U24" s="652">
        <f t="shared" si="12"/>
        <v>1</v>
      </c>
      <c r="V24" s="611"/>
      <c r="W24" s="611"/>
    </row>
    <row r="25" spans="1:23">
      <c r="A25" s="611"/>
      <c r="B25" s="611"/>
      <c r="C25" s="646" t="s">
        <v>11</v>
      </c>
      <c r="D25" s="651"/>
      <c r="E25" s="652">
        <f t="shared" ref="E25:U25" si="13">COUNTIF(E11:E15,"")</f>
        <v>0</v>
      </c>
      <c r="F25" s="652">
        <f t="shared" si="13"/>
        <v>0</v>
      </c>
      <c r="G25" s="652">
        <f t="shared" si="13"/>
        <v>0</v>
      </c>
      <c r="H25" s="652">
        <f t="shared" si="13"/>
        <v>0</v>
      </c>
      <c r="I25" s="652">
        <f t="shared" si="13"/>
        <v>0</v>
      </c>
      <c r="J25" s="652">
        <f t="shared" si="13"/>
        <v>0</v>
      </c>
      <c r="K25" s="652">
        <f t="shared" si="13"/>
        <v>0</v>
      </c>
      <c r="L25" s="652">
        <f t="shared" si="13"/>
        <v>0</v>
      </c>
      <c r="M25" s="652">
        <f t="shared" si="13"/>
        <v>0</v>
      </c>
      <c r="N25" s="652">
        <f t="shared" si="13"/>
        <v>0</v>
      </c>
      <c r="O25" s="652">
        <f t="shared" si="13"/>
        <v>0</v>
      </c>
      <c r="P25" s="652">
        <f t="shared" si="13"/>
        <v>0</v>
      </c>
      <c r="Q25" s="652">
        <f t="shared" si="13"/>
        <v>0</v>
      </c>
      <c r="R25" s="652">
        <f t="shared" si="13"/>
        <v>0</v>
      </c>
      <c r="S25" s="652">
        <f t="shared" si="13"/>
        <v>0</v>
      </c>
      <c r="T25" s="652">
        <f t="shared" si="13"/>
        <v>0</v>
      </c>
      <c r="U25" s="652">
        <f t="shared" si="13"/>
        <v>0</v>
      </c>
      <c r="V25" s="611"/>
      <c r="W25" s="611"/>
    </row>
    <row r="26" spans="1:23">
      <c r="A26" s="611"/>
      <c r="B26" s="611"/>
      <c r="C26" s="611"/>
      <c r="D26" s="611"/>
      <c r="E26" s="611"/>
      <c r="F26" s="653"/>
      <c r="G26" s="653"/>
      <c r="H26" s="652"/>
      <c r="I26" s="652"/>
      <c r="J26" s="652"/>
      <c r="K26" s="652"/>
      <c r="L26" s="652"/>
      <c r="M26" s="652"/>
      <c r="N26" s="652"/>
      <c r="O26" s="652"/>
      <c r="P26" s="652"/>
      <c r="Q26" s="652"/>
      <c r="R26" s="652"/>
      <c r="S26" s="611"/>
      <c r="T26" s="652"/>
      <c r="U26" s="612"/>
      <c r="V26" s="611"/>
      <c r="W26" s="611"/>
    </row>
    <row r="27" spans="1:23">
      <c r="A27" s="611"/>
      <c r="B27" s="611"/>
      <c r="C27" s="654"/>
      <c r="D27" s="654"/>
      <c r="E27" s="654" t="s">
        <v>932</v>
      </c>
      <c r="F27" s="650"/>
      <c r="G27" s="652">
        <v>1</v>
      </c>
      <c r="H27" s="652"/>
      <c r="I27" s="652"/>
      <c r="J27" s="652"/>
      <c r="K27" s="652"/>
      <c r="L27" s="652"/>
      <c r="M27" s="652"/>
      <c r="N27" s="652"/>
      <c r="O27" s="652"/>
      <c r="P27" s="652"/>
      <c r="Q27" s="652"/>
      <c r="R27" s="652"/>
      <c r="S27" s="611"/>
      <c r="T27" s="652"/>
      <c r="U27" s="612"/>
      <c r="V27" s="611"/>
      <c r="W27" s="611"/>
    </row>
    <row r="28" spans="1:23">
      <c r="A28" s="611"/>
      <c r="B28" s="611"/>
      <c r="C28" s="1011" t="s">
        <v>32</v>
      </c>
      <c r="D28" s="1011"/>
      <c r="E28" s="1011"/>
      <c r="F28" s="650">
        <f>COUNTIF($V$11:$V$14,C28)</f>
        <v>0</v>
      </c>
      <c r="G28" s="652">
        <v>0</v>
      </c>
      <c r="H28" s="652"/>
      <c r="I28" s="652"/>
      <c r="J28" s="652"/>
      <c r="K28" s="652"/>
      <c r="L28" s="652"/>
      <c r="M28" s="652"/>
      <c r="N28" s="652"/>
      <c r="O28" s="652"/>
      <c r="P28" s="652"/>
      <c r="Q28" s="652"/>
      <c r="R28" s="652"/>
      <c r="S28" s="611"/>
      <c r="T28" s="652"/>
      <c r="U28" s="612"/>
      <c r="V28" s="611"/>
      <c r="W28" s="611"/>
    </row>
    <row r="29" spans="1:23">
      <c r="A29" s="611"/>
      <c r="B29" s="611"/>
      <c r="C29" s="1011" t="s">
        <v>42</v>
      </c>
      <c r="D29" s="1011"/>
      <c r="E29" s="1011"/>
      <c r="F29" s="650">
        <f>COUNTIF($V$11:$V$14,C29)</f>
        <v>0</v>
      </c>
      <c r="G29" s="652">
        <f>COUNTIF(V11:V14, "INCOMPLETE")</f>
        <v>0</v>
      </c>
      <c r="H29" s="652"/>
      <c r="I29" s="652"/>
      <c r="J29" s="652"/>
      <c r="K29" s="652"/>
      <c r="L29" s="652"/>
      <c r="M29" s="652"/>
      <c r="N29" s="652"/>
      <c r="O29" s="652"/>
      <c r="P29" s="652"/>
      <c r="Q29" s="652"/>
      <c r="R29" s="652"/>
      <c r="S29" s="611"/>
      <c r="T29" s="652"/>
      <c r="U29" s="612"/>
      <c r="V29" s="611"/>
      <c r="W29" s="611"/>
    </row>
    <row r="30" spans="1:23">
      <c r="A30" s="611"/>
      <c r="B30" s="611"/>
      <c r="C30" s="1011" t="s">
        <v>4</v>
      </c>
      <c r="D30" s="1011"/>
      <c r="E30" s="1011"/>
      <c r="F30" s="650">
        <f>COUNTIF($V$11:$V$14,C30)</f>
        <v>0</v>
      </c>
      <c r="G30" s="652">
        <f>COUNTIF(V11:V15,C30)</f>
        <v>0</v>
      </c>
      <c r="H30" s="652"/>
      <c r="I30" s="652"/>
      <c r="J30" s="652"/>
      <c r="K30" s="652"/>
      <c r="L30" s="652"/>
      <c r="M30" s="652"/>
      <c r="N30" s="646" t="s">
        <v>14</v>
      </c>
      <c r="O30" s="611"/>
      <c r="P30" s="611"/>
      <c r="Q30" s="611"/>
      <c r="R30" s="611"/>
      <c r="S30" s="611"/>
      <c r="T30" s="611"/>
      <c r="U30" s="612"/>
      <c r="V30" s="611"/>
      <c r="W30" s="611"/>
    </row>
    <row r="31" spans="1:23">
      <c r="A31" s="611"/>
      <c r="B31" s="611"/>
      <c r="C31" s="1011" t="s">
        <v>383</v>
      </c>
      <c r="D31" s="1011"/>
      <c r="E31" s="1011"/>
      <c r="F31" s="650">
        <f>SUM(COUNTIF(V11:V14, "FAIL IN 1 UNIT(S)"), COUNTIF(V11:V14, "FAIL IN 2 UNIT(S)"), COUNTIF(V11:V14, "FAIL IN 3 UNIT(S)"), COUNTIF(V11:V14, "FAIL IN 4 UNIT(S)"), COUNTIF(V11:V14, "FAIL IN 5 UNIT(S)"))</f>
        <v>0</v>
      </c>
      <c r="G31" s="652">
        <f>SUM(COUNTIF(V11:V15, "SUPP 1 UNIT(S)"),COUNTIF(V11:V15, "SUPP 2 UNIT(S)"),COUNTIF(V11:V15, "SUPP 3 UNIT(S)"),COUNTIF(V11:V15, "SUPP 4 UNIT(S)"),COUNTIF(V11:V15, "SUPP 5 UNIT(S)"))</f>
        <v>0</v>
      </c>
      <c r="H31" s="652"/>
      <c r="I31" s="652"/>
      <c r="J31" s="652"/>
      <c r="K31" s="652"/>
      <c r="L31" s="652"/>
      <c r="M31" s="652"/>
      <c r="N31" s="655" t="s">
        <v>16</v>
      </c>
      <c r="O31" s="611"/>
      <c r="P31" s="611"/>
      <c r="Q31" s="611"/>
      <c r="R31" s="655" t="s">
        <v>17</v>
      </c>
      <c r="S31" s="611"/>
      <c r="T31" s="611"/>
      <c r="U31" s="612"/>
      <c r="V31" s="611"/>
      <c r="W31" s="611"/>
    </row>
    <row r="32" spans="1:23">
      <c r="A32" s="611"/>
      <c r="B32" s="611"/>
      <c r="C32" s="1012" t="s">
        <v>12</v>
      </c>
      <c r="D32" s="1012"/>
      <c r="E32" s="1012"/>
      <c r="F32" s="650">
        <f>SUM(F27:F31)</f>
        <v>0</v>
      </c>
      <c r="G32" s="656">
        <v>1</v>
      </c>
      <c r="H32" s="652"/>
      <c r="I32" s="652"/>
      <c r="J32" s="652"/>
      <c r="K32" s="652"/>
      <c r="L32" s="652"/>
      <c r="M32" s="652"/>
      <c r="N32" s="611"/>
      <c r="O32" s="611"/>
      <c r="P32" s="653" t="s">
        <v>729</v>
      </c>
      <c r="Q32" s="611"/>
      <c r="R32" s="611"/>
      <c r="S32" s="611"/>
      <c r="T32" s="611"/>
      <c r="U32" s="612"/>
      <c r="V32" s="611"/>
      <c r="W32" s="611"/>
    </row>
    <row r="33" spans="1:23">
      <c r="A33" s="611" t="s">
        <v>766</v>
      </c>
      <c r="B33" s="646" t="s">
        <v>767</v>
      </c>
      <c r="C33" s="647"/>
      <c r="D33" s="646" t="s">
        <v>13</v>
      </c>
      <c r="E33" s="647" t="s">
        <v>907</v>
      </c>
      <c r="F33" s="611"/>
      <c r="G33" s="611"/>
      <c r="H33" s="611"/>
      <c r="I33" s="611"/>
      <c r="J33" s="611"/>
      <c r="K33" s="611"/>
      <c r="L33" s="611"/>
      <c r="M33" s="611"/>
      <c r="N33" s="655"/>
      <c r="O33" s="611"/>
      <c r="P33" s="611"/>
      <c r="Q33" s="611"/>
      <c r="R33" s="611"/>
      <c r="S33" s="611"/>
      <c r="T33" s="611"/>
      <c r="U33" s="611"/>
      <c r="V33" s="612"/>
      <c r="W33" s="611"/>
    </row>
    <row r="34" spans="1:23">
      <c r="A34" s="611" t="s">
        <v>768</v>
      </c>
      <c r="B34" s="646" t="s">
        <v>908</v>
      </c>
      <c r="C34" s="647"/>
      <c r="D34" s="646" t="s">
        <v>15</v>
      </c>
      <c r="E34" s="647" t="s">
        <v>909</v>
      </c>
      <c r="F34" s="611"/>
      <c r="G34" s="611"/>
      <c r="H34" s="611"/>
      <c r="I34" s="611"/>
      <c r="J34" s="611"/>
      <c r="K34" s="611"/>
      <c r="L34" s="611"/>
      <c r="M34" s="611"/>
      <c r="N34" s="655"/>
      <c r="O34" s="646" t="s">
        <v>20</v>
      </c>
      <c r="P34" s="611"/>
      <c r="Q34" s="611"/>
      <c r="R34" s="611"/>
      <c r="S34" s="611"/>
      <c r="T34" s="611"/>
      <c r="U34" s="611"/>
      <c r="V34" s="612"/>
      <c r="W34" s="611"/>
    </row>
    <row r="35" spans="1:23">
      <c r="A35" s="611" t="s">
        <v>770</v>
      </c>
      <c r="B35" s="646" t="s">
        <v>910</v>
      </c>
      <c r="C35" s="647"/>
      <c r="D35" s="646" t="s">
        <v>18</v>
      </c>
      <c r="E35" s="647" t="s">
        <v>911</v>
      </c>
      <c r="F35" s="611"/>
      <c r="G35" s="611"/>
      <c r="H35" s="611"/>
      <c r="I35" s="611"/>
      <c r="J35" s="611"/>
      <c r="K35" s="611"/>
      <c r="L35" s="611"/>
      <c r="M35" s="611"/>
      <c r="N35" s="655"/>
      <c r="O35" s="655" t="s">
        <v>16</v>
      </c>
      <c r="P35" s="611"/>
      <c r="Q35" s="611"/>
      <c r="R35" s="611"/>
      <c r="S35" s="611"/>
      <c r="T35" s="611"/>
      <c r="U35" s="611"/>
      <c r="V35" s="612"/>
      <c r="W35" s="611"/>
    </row>
    <row r="36" spans="1:23">
      <c r="A36" s="611" t="s">
        <v>772</v>
      </c>
      <c r="B36" s="646" t="s">
        <v>912</v>
      </c>
      <c r="C36" s="647"/>
      <c r="D36" s="646" t="s">
        <v>19</v>
      </c>
      <c r="E36" s="647" t="s">
        <v>913</v>
      </c>
      <c r="F36" s="611"/>
      <c r="G36" s="611"/>
      <c r="H36" s="611"/>
      <c r="I36" s="611"/>
      <c r="J36" s="611"/>
      <c r="K36" s="611"/>
      <c r="L36" s="611"/>
      <c r="M36" s="611"/>
      <c r="N36" s="655"/>
      <c r="O36" s="611"/>
      <c r="P36" s="611"/>
      <c r="Q36" s="653" t="s">
        <v>731</v>
      </c>
      <c r="R36" s="611"/>
      <c r="S36" s="611"/>
      <c r="T36" s="611"/>
      <c r="U36" s="611"/>
      <c r="V36" s="612"/>
      <c r="W36" s="611"/>
    </row>
    <row r="37" spans="1:23">
      <c r="A37" s="611" t="s">
        <v>774</v>
      </c>
      <c r="B37" s="646" t="s">
        <v>914</v>
      </c>
      <c r="C37" s="647"/>
      <c r="D37" s="646"/>
      <c r="E37" s="647"/>
      <c r="F37" s="611"/>
      <c r="G37" s="611"/>
      <c r="H37" s="611"/>
      <c r="I37" s="611"/>
      <c r="J37" s="611"/>
      <c r="K37" s="611"/>
      <c r="L37" s="611"/>
      <c r="M37" s="611"/>
      <c r="N37" s="655"/>
      <c r="O37" s="646" t="s">
        <v>30</v>
      </c>
      <c r="P37" s="611"/>
      <c r="Q37" s="611"/>
      <c r="R37" s="611"/>
      <c r="S37" s="611"/>
      <c r="T37" s="611"/>
      <c r="U37" s="611"/>
      <c r="V37" s="612"/>
      <c r="W37" s="611"/>
    </row>
    <row r="38" spans="1:23">
      <c r="A38" s="611" t="s">
        <v>776</v>
      </c>
      <c r="B38" s="646" t="s">
        <v>899</v>
      </c>
      <c r="C38" s="647"/>
      <c r="D38" s="646"/>
      <c r="E38" s="647"/>
      <c r="F38" s="611"/>
      <c r="G38" s="611"/>
      <c r="H38" s="611"/>
      <c r="I38" s="611"/>
      <c r="J38" s="611"/>
      <c r="K38" s="611"/>
      <c r="L38" s="611"/>
      <c r="M38" s="611"/>
      <c r="N38" s="655"/>
      <c r="O38" s="611"/>
      <c r="P38" s="611"/>
      <c r="Q38" s="611"/>
      <c r="R38" s="611"/>
      <c r="S38" s="611"/>
      <c r="T38" s="611"/>
      <c r="U38" s="611"/>
      <c r="V38" s="612"/>
      <c r="W38" s="611"/>
    </row>
    <row r="39" spans="1:23">
      <c r="A39" s="611" t="s">
        <v>778</v>
      </c>
      <c r="B39" s="646" t="s">
        <v>775</v>
      </c>
      <c r="C39" s="647"/>
      <c r="D39" s="611"/>
      <c r="E39" s="646"/>
      <c r="F39" s="647"/>
      <c r="G39" s="611"/>
      <c r="H39" s="611"/>
      <c r="I39" s="611"/>
      <c r="J39" s="611"/>
      <c r="K39" s="611"/>
      <c r="L39" s="611"/>
      <c r="M39" s="611"/>
      <c r="N39" s="655"/>
      <c r="O39" s="655" t="s">
        <v>16</v>
      </c>
      <c r="P39" s="611"/>
      <c r="Q39" s="611"/>
      <c r="R39" s="611"/>
      <c r="S39" s="611"/>
      <c r="T39" s="611"/>
      <c r="U39" s="611"/>
      <c r="V39" s="612"/>
      <c r="W39" s="611"/>
    </row>
    <row r="40" spans="1:23">
      <c r="A40" s="611" t="s">
        <v>780</v>
      </c>
      <c r="B40" s="646" t="s">
        <v>900</v>
      </c>
      <c r="C40" s="647"/>
      <c r="D40" s="611"/>
      <c r="E40" s="646"/>
      <c r="F40" s="647"/>
      <c r="G40" s="611"/>
      <c r="H40" s="611"/>
      <c r="I40" s="611"/>
      <c r="J40" s="611"/>
      <c r="K40" s="611"/>
      <c r="L40" s="611"/>
      <c r="M40" s="611"/>
      <c r="N40" s="655"/>
      <c r="O40" s="611"/>
      <c r="P40" s="611"/>
      <c r="Q40" s="653" t="s">
        <v>732</v>
      </c>
      <c r="R40" s="611"/>
      <c r="S40" s="611"/>
      <c r="T40" s="611"/>
      <c r="U40" s="611"/>
      <c r="V40" s="612"/>
      <c r="W40" s="611"/>
    </row>
    <row r="41" spans="1:23">
      <c r="A41" s="611" t="s">
        <v>782</v>
      </c>
      <c r="B41" s="646" t="s">
        <v>915</v>
      </c>
      <c r="C41" s="647"/>
      <c r="D41" s="611"/>
      <c r="E41" s="646"/>
      <c r="F41" s="647"/>
      <c r="G41" s="611"/>
      <c r="H41" s="611"/>
      <c r="I41" s="611"/>
      <c r="J41" s="611"/>
      <c r="K41" s="611"/>
      <c r="L41" s="611"/>
      <c r="M41" s="611"/>
      <c r="N41" s="655"/>
      <c r="O41" s="611"/>
      <c r="P41" s="611"/>
      <c r="Q41" s="611"/>
      <c r="R41" s="611"/>
      <c r="S41" s="611"/>
      <c r="T41" s="611"/>
      <c r="U41" s="611"/>
      <c r="V41" s="612"/>
      <c r="W41" s="611"/>
    </row>
    <row r="42" spans="1:23">
      <c r="A42" s="611" t="s">
        <v>22</v>
      </c>
      <c r="B42" s="646" t="s">
        <v>916</v>
      </c>
      <c r="C42" s="647"/>
      <c r="D42" s="611"/>
      <c r="E42" s="646"/>
      <c r="F42" s="647"/>
      <c r="G42" s="611"/>
      <c r="H42" s="611"/>
      <c r="I42" s="611"/>
      <c r="J42" s="611"/>
      <c r="K42" s="611"/>
      <c r="L42" s="611"/>
      <c r="M42" s="611"/>
      <c r="N42" s="655"/>
      <c r="O42" s="611"/>
      <c r="P42" s="611"/>
      <c r="Q42" s="611"/>
      <c r="R42" s="611"/>
      <c r="S42" s="611"/>
      <c r="T42" s="611"/>
      <c r="U42" s="611"/>
      <c r="V42" s="612"/>
      <c r="W42" s="611"/>
    </row>
    <row r="43" spans="1:23"/>
  </sheetData>
  <mergeCells count="9">
    <mergeCell ref="C30:E30"/>
    <mergeCell ref="C31:E31"/>
    <mergeCell ref="C32:E32"/>
    <mergeCell ref="A1:W1"/>
    <mergeCell ref="A4:W4"/>
    <mergeCell ref="A5:W5"/>
    <mergeCell ref="A8:W8"/>
    <mergeCell ref="C28:E28"/>
    <mergeCell ref="C29:E29"/>
  </mergeCells>
  <conditionalFormatting sqref="E11:R14 E15:K15 M15:R15">
    <cfRule type="containsText" dxfId="75" priority="7" stopIfTrue="1" operator="containsText" text="P">
      <formula>NOT(ISERROR(SEARCH("P",E11)))</formula>
    </cfRule>
    <cfRule type="containsText" dxfId="74" priority="8" stopIfTrue="1" operator="containsText" text="C">
      <formula>NOT(ISERROR(SEARCH("C",E11)))</formula>
    </cfRule>
    <cfRule type="cellIs" dxfId="73" priority="12" stopIfTrue="1" operator="lessThan">
      <formula>40</formula>
    </cfRule>
  </conditionalFormatting>
  <conditionalFormatting sqref="E11:R14 E15:K15 M15:R15">
    <cfRule type="cellIs" dxfId="72" priority="11" stopIfTrue="1" operator="lessThan">
      <formula>40</formula>
    </cfRule>
  </conditionalFormatting>
  <conditionalFormatting sqref="M11:R15">
    <cfRule type="cellIs" dxfId="71" priority="10" stopIfTrue="1" operator="lessThan">
      <formula>39.5</formula>
    </cfRule>
  </conditionalFormatting>
  <conditionalFormatting sqref="E11:R14 E15:K15 M15:R15">
    <cfRule type="cellIs" dxfId="70" priority="9" stopIfTrue="1" operator="lessThan">
      <formula>40</formula>
    </cfRule>
  </conditionalFormatting>
  <conditionalFormatting sqref="E16:R17 L15">
    <cfRule type="containsText" dxfId="69" priority="1" stopIfTrue="1" operator="containsText" text="P">
      <formula>NOT(ISERROR(SEARCH("P",E15)))</formula>
    </cfRule>
    <cfRule type="containsText" dxfId="68" priority="2" stopIfTrue="1" operator="containsText" text="C">
      <formula>NOT(ISERROR(SEARCH("C",E15)))</formula>
    </cfRule>
    <cfRule type="cellIs" dxfId="67" priority="6" stopIfTrue="1" operator="lessThan">
      <formula>40</formula>
    </cfRule>
  </conditionalFormatting>
  <conditionalFormatting sqref="E16:R17 L15">
    <cfRule type="cellIs" dxfId="66" priority="5" stopIfTrue="1" operator="lessThan">
      <formula>40</formula>
    </cfRule>
  </conditionalFormatting>
  <conditionalFormatting sqref="M16:R17">
    <cfRule type="cellIs" dxfId="65" priority="4" stopIfTrue="1" operator="lessThan">
      <formula>39.5</formula>
    </cfRule>
  </conditionalFormatting>
  <conditionalFormatting sqref="E16:R17 L15">
    <cfRule type="cellIs" dxfId="64" priority="3" stopIfTrue="1" operator="lessThan">
      <formula>40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topLeftCell="A102" zoomScale="55" zoomScaleNormal="55" workbookViewId="0">
      <selection activeCell="W131" sqref="W131"/>
    </sheetView>
  </sheetViews>
  <sheetFormatPr defaultColWidth="0" defaultRowHeight="12.75" zeroHeight="1"/>
  <cols>
    <col min="1" max="1" width="8.42578125" style="98" customWidth="1"/>
    <col min="2" max="2" width="36.42578125" style="96" customWidth="1"/>
    <col min="3" max="3" width="50.5703125" style="96" customWidth="1"/>
    <col min="4" max="6" width="10.7109375" style="96" customWidth="1"/>
    <col min="7" max="7" width="15.42578125" style="97" customWidth="1"/>
    <col min="8" max="9" width="10.7109375" style="96" customWidth="1"/>
    <col min="10" max="10" width="12.28515625" style="96" bestFit="1" customWidth="1"/>
    <col min="11" max="13" width="10.7109375" style="96" customWidth="1"/>
    <col min="14" max="14" width="14" style="96" bestFit="1" customWidth="1"/>
    <col min="15" max="15" width="14" style="96" customWidth="1"/>
    <col min="16" max="20" width="10.7109375" style="96" customWidth="1"/>
    <col min="21" max="21" width="15.140625" style="96" customWidth="1"/>
    <col min="22" max="22" width="12.5703125" style="99" bestFit="1" customWidth="1"/>
    <col min="23" max="24" width="10.7109375" style="96" customWidth="1"/>
    <col min="25" max="25" width="21.140625" style="96" bestFit="1" customWidth="1"/>
    <col min="26" max="26" width="9.140625" customWidth="1"/>
    <col min="27" max="16384" width="9.140625" hidden="1"/>
  </cols>
  <sheetData>
    <row r="1" spans="1:25"/>
    <row r="2" spans="1:25"/>
    <row r="3" spans="1:25"/>
    <row r="4" spans="1:25"/>
    <row r="5" spans="1:25"/>
    <row r="6" spans="1:25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</row>
    <row r="7" spans="1:25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</row>
    <row r="8" spans="1:25" ht="22.5">
      <c r="A8" s="1034" t="s">
        <v>390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</row>
    <row r="9" spans="1:25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</row>
    <row r="10" spans="1:25" ht="22.5">
      <c r="A10" s="511"/>
      <c r="B10" s="226"/>
      <c r="C10" s="226"/>
      <c r="D10" s="226"/>
      <c r="E10" s="1036" t="s">
        <v>297</v>
      </c>
      <c r="F10" s="1036"/>
      <c r="G10" s="1037" t="s">
        <v>283</v>
      </c>
      <c r="H10" s="1037"/>
      <c r="I10" s="552"/>
      <c r="J10" s="551"/>
      <c r="K10" s="551"/>
      <c r="L10" s="230"/>
      <c r="M10" s="230"/>
      <c r="N10" s="1036" t="s">
        <v>298</v>
      </c>
      <c r="O10" s="1036"/>
      <c r="P10" s="1035" t="s">
        <v>834</v>
      </c>
      <c r="Q10" s="1035"/>
      <c r="R10" s="1035"/>
      <c r="S10" s="1035"/>
      <c r="T10" s="1035"/>
      <c r="U10" s="551"/>
      <c r="V10" s="551"/>
      <c r="W10" s="226"/>
      <c r="X10" s="226"/>
      <c r="Y10" s="226"/>
    </row>
    <row r="11" spans="1:25" ht="15.75">
      <c r="A11" s="511"/>
      <c r="B11" s="226"/>
      <c r="C11" s="226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32"/>
      <c r="W11" s="226"/>
      <c r="X11" s="226"/>
      <c r="Y11" s="226"/>
    </row>
    <row r="12" spans="1:25" ht="18" customHeight="1">
      <c r="A12" s="1027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305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</row>
    <row r="13" spans="1:25" ht="103.5" customHeight="1">
      <c r="A13" s="1027"/>
      <c r="B13" s="1028"/>
      <c r="C13" s="1028"/>
      <c r="D13" s="106" t="s">
        <v>311</v>
      </c>
      <c r="E13" s="106" t="s">
        <v>312</v>
      </c>
      <c r="F13" s="106" t="s">
        <v>313</v>
      </c>
      <c r="G13" s="554" t="s">
        <v>24</v>
      </c>
      <c r="H13" s="108" t="s">
        <v>314</v>
      </c>
      <c r="I13" s="108" t="s">
        <v>315</v>
      </c>
      <c r="J13" s="555" t="s">
        <v>24</v>
      </c>
      <c r="K13" s="108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</row>
    <row r="14" spans="1:25" ht="20.25">
      <c r="A14" s="1027"/>
      <c r="B14" s="1028"/>
      <c r="C14" s="1028"/>
      <c r="D14" s="558">
        <v>10</v>
      </c>
      <c r="E14" s="558">
        <v>10</v>
      </c>
      <c r="F14" s="558">
        <v>10</v>
      </c>
      <c r="G14" s="112">
        <v>10</v>
      </c>
      <c r="H14" s="558">
        <v>15</v>
      </c>
      <c r="I14" s="558">
        <v>10</v>
      </c>
      <c r="J14" s="113">
        <v>5</v>
      </c>
      <c r="K14" s="558">
        <v>15</v>
      </c>
      <c r="L14" s="558">
        <v>15</v>
      </c>
      <c r="M14" s="558">
        <v>15</v>
      </c>
      <c r="N14" s="113">
        <v>15</v>
      </c>
      <c r="O14" s="1031"/>
      <c r="P14" s="553">
        <v>30</v>
      </c>
      <c r="Q14" s="553">
        <v>20</v>
      </c>
      <c r="R14" s="553">
        <v>20</v>
      </c>
      <c r="S14" s="553">
        <v>20</v>
      </c>
      <c r="T14" s="553">
        <v>20</v>
      </c>
      <c r="U14" s="116">
        <v>70</v>
      </c>
      <c r="V14" s="1032"/>
      <c r="W14" s="1026"/>
      <c r="X14" s="1026"/>
      <c r="Y14" s="1026"/>
    </row>
    <row r="15" spans="1:25" ht="26.25">
      <c r="A15" s="117">
        <v>1</v>
      </c>
      <c r="B15" s="118" t="s">
        <v>45</v>
      </c>
      <c r="C15" s="118" t="s">
        <v>46</v>
      </c>
      <c r="D15" s="234">
        <v>4</v>
      </c>
      <c r="E15" s="234">
        <v>6</v>
      </c>
      <c r="F15" s="234"/>
      <c r="G15" s="120">
        <f>IF(COUNTA($D15:$F15)&gt;0,SUM($D15/$D$14,$E15/$E$14,$F15/$F$14)*$G$14/COUNTA($D15:$F15),0)</f>
        <v>5</v>
      </c>
      <c r="H15" s="234">
        <v>9</v>
      </c>
      <c r="I15" s="234">
        <v>7</v>
      </c>
      <c r="J15" s="120">
        <f>IF(COUNTA($H15:$I15)&gt;0,SUM($H15/$H$14,$I15/$I$14)*$J$14/COUNTA($H15:$I15),0)</f>
        <v>3.2499999999999996</v>
      </c>
      <c r="K15" s="234">
        <v>10</v>
      </c>
      <c r="L15" s="234"/>
      <c r="M15" s="234"/>
      <c r="N15" s="120">
        <f>IF(COUNTA($K15:$M15)&gt;0,SUM($K15/$K$14,$L15/$L$14,$M15/$M$14)*$N$14/COUNTA($K15:$M15),0)</f>
        <v>10</v>
      </c>
      <c r="O15" s="121">
        <f t="shared" ref="O15:O79" si="0">IF(ROUNDDOWN(SUM($G15,$J15,$N15,0.05),1)&gt;0,ROUNDDOWN(SUM($G15,$J15,$N15,0.05),1),"")</f>
        <v>18.3</v>
      </c>
      <c r="P15" s="234">
        <v>23</v>
      </c>
      <c r="Q15" s="234"/>
      <c r="R15" s="234">
        <v>8</v>
      </c>
      <c r="S15" s="234">
        <v>6</v>
      </c>
      <c r="T15" s="234"/>
      <c r="U15" s="122">
        <f>IF(OR(COUNTIF($P15:$T15,"&gt;0")=0,COUNTA($P$14)=0),"",(IF(COUNTA($Q15:$T15)&lt;=2,SUM($P15:$T15),IF(COUNTA($Q15:$T15)=3,SUM($P15:$T15)-MIN($Q15:$T15),SUM($P15:$T15)-MIN($Q15:$T15)-SMALL($Q15:$T15,2))))*7/(SUM($P$14:$R$14)/10))</f>
        <v>37</v>
      </c>
      <c r="V15" s="235">
        <f>IF(ROUNDDOWN(SUM($O15,$U15,0.5),0)&gt;0,ROUNDDOWN(SUM($O15,$U15,0.5),0),"")</f>
        <v>55</v>
      </c>
      <c r="W15" s="235"/>
      <c r="X15" s="235"/>
      <c r="Y15" s="236" t="str">
        <f>IF(AND(N15&lt;$N$14/2,COUNTIF($P15:$T15,"&gt;0")&gt;0),"FAIL LABS",IF(OR($U15=0,$U15=""),"",IF($V15&gt;=70,"A",IF($V15&gt;=60,"B",IF($V15&gt;=50,"C",IF($V15&gt;=40,"D","E"))))))</f>
        <v>C</v>
      </c>
    </row>
    <row r="16" spans="1:25" ht="26.25">
      <c r="A16" s="117">
        <v>2</v>
      </c>
      <c r="B16" s="118" t="s">
        <v>47</v>
      </c>
      <c r="C16" s="118" t="s">
        <v>48</v>
      </c>
      <c r="D16" s="234">
        <v>9</v>
      </c>
      <c r="E16" s="234">
        <v>6</v>
      </c>
      <c r="F16" s="234"/>
      <c r="G16" s="120">
        <f t="shared" ref="G16:G80" si="1">IF(COUNTA($D16:$F16)&gt;0,SUM($D16/$D$14,$E16/$E$14,$F16/$F$14)*$G$14/COUNTA($D16:$F16),0)</f>
        <v>7.5</v>
      </c>
      <c r="H16" s="234">
        <v>9</v>
      </c>
      <c r="I16" s="234">
        <v>8</v>
      </c>
      <c r="J16" s="120">
        <f t="shared" ref="J16:J80" si="2">IF(COUNTA($H16:$I16)&gt;0,SUM($H16/$H$14,$I16/$I$14)*$J$14/COUNTA($H16:$I16),0)</f>
        <v>3.5</v>
      </c>
      <c r="K16" s="234">
        <v>13</v>
      </c>
      <c r="L16" s="234"/>
      <c r="M16" s="234"/>
      <c r="N16" s="120">
        <f t="shared" ref="N16:N80" si="3">IF(COUNTA($K16:$M16)&gt;0,SUM($K16/$K$14,$L16/$L$14,$M16/$M$14)*$N$14/COUNTA($K16:$M16),0)</f>
        <v>13</v>
      </c>
      <c r="O16" s="121">
        <f t="shared" si="0"/>
        <v>24</v>
      </c>
      <c r="P16" s="234">
        <v>26</v>
      </c>
      <c r="Q16" s="234"/>
      <c r="R16" s="234">
        <v>9</v>
      </c>
      <c r="S16" s="234">
        <v>10</v>
      </c>
      <c r="T16" s="234"/>
      <c r="U16" s="122">
        <f t="shared" ref="U16:U80" si="4">IF(OR(COUNTIF($P16:$T16,"&gt;0")=0,COUNTA($P$14)=0),"",(IF(COUNTA($Q16:$T16)&lt;=2,SUM($P16:$T16),IF(COUNTA($Q16:$T16)=3,SUM($P16:$T16)-MIN($Q16:$T16),SUM($P16:$T16)-MIN($Q16:$T16)-SMALL($Q16:$T16,2))))*7/(SUM($P$14:$R$14)/10))</f>
        <v>45</v>
      </c>
      <c r="V16" s="235">
        <f t="shared" ref="V16:V80" si="5">IF(ROUNDDOWN(SUM($O16,$U16,0.5),0)&gt;0,ROUNDDOWN(SUM($O16,$U16,0.5),0),"")</f>
        <v>69</v>
      </c>
      <c r="W16" s="235"/>
      <c r="X16" s="235"/>
      <c r="Y16" s="236" t="str">
        <f t="shared" ref="Y16:Y80" si="6">IF(AND(N16&lt;$N$14/2,COUNTIF($P16:$T16,"&gt;0")&gt;0),"FAIL LABS",IF(OR($U16=0,$U16=""),"",IF($V16&gt;=70,"A",IF($V16&gt;=60,"B",IF($V16&gt;=50,"C",IF($V16&gt;=40,"D","E"))))))</f>
        <v>B</v>
      </c>
    </row>
    <row r="17" spans="1:25" ht="26.25">
      <c r="A17" s="117">
        <v>3</v>
      </c>
      <c r="B17" s="118" t="s">
        <v>49</v>
      </c>
      <c r="C17" s="118" t="s">
        <v>50</v>
      </c>
      <c r="D17" s="234">
        <v>6</v>
      </c>
      <c r="E17" s="234">
        <v>7</v>
      </c>
      <c r="F17" s="234"/>
      <c r="G17" s="120">
        <f t="shared" si="1"/>
        <v>6.4999999999999991</v>
      </c>
      <c r="H17" s="234">
        <v>7</v>
      </c>
      <c r="I17" s="234">
        <v>10</v>
      </c>
      <c r="J17" s="120">
        <f t="shared" si="2"/>
        <v>3.666666666666667</v>
      </c>
      <c r="K17" s="234"/>
      <c r="L17" s="234"/>
      <c r="M17" s="234"/>
      <c r="N17" s="120">
        <f t="shared" si="3"/>
        <v>0</v>
      </c>
      <c r="O17" s="121">
        <f t="shared" si="0"/>
        <v>10.199999999999999</v>
      </c>
      <c r="P17" s="234">
        <v>23</v>
      </c>
      <c r="Q17" s="234">
        <v>2</v>
      </c>
      <c r="R17" s="234"/>
      <c r="S17" s="234">
        <v>6</v>
      </c>
      <c r="T17" s="234"/>
      <c r="U17" s="122">
        <f t="shared" si="4"/>
        <v>31</v>
      </c>
      <c r="V17" s="235">
        <f t="shared" si="5"/>
        <v>41</v>
      </c>
      <c r="W17" s="235"/>
      <c r="X17" s="235"/>
      <c r="Y17" s="236" t="s">
        <v>366</v>
      </c>
    </row>
    <row r="18" spans="1:25" ht="26.25">
      <c r="A18" s="117">
        <v>4</v>
      </c>
      <c r="B18" s="118" t="s">
        <v>51</v>
      </c>
      <c r="C18" s="118" t="s">
        <v>52</v>
      </c>
      <c r="D18" s="234">
        <v>8</v>
      </c>
      <c r="E18" s="234">
        <v>7</v>
      </c>
      <c r="F18" s="234"/>
      <c r="G18" s="120">
        <f t="shared" si="1"/>
        <v>7.5</v>
      </c>
      <c r="H18" s="234">
        <v>5</v>
      </c>
      <c r="I18" s="234">
        <v>7</v>
      </c>
      <c r="J18" s="120">
        <f t="shared" si="2"/>
        <v>2.583333333333333</v>
      </c>
      <c r="K18" s="234">
        <v>14</v>
      </c>
      <c r="L18" s="234"/>
      <c r="M18" s="234"/>
      <c r="N18" s="120">
        <f t="shared" si="3"/>
        <v>14</v>
      </c>
      <c r="O18" s="121">
        <f t="shared" si="0"/>
        <v>24.1</v>
      </c>
      <c r="P18" s="234">
        <v>26</v>
      </c>
      <c r="Q18" s="234">
        <v>5</v>
      </c>
      <c r="R18" s="234"/>
      <c r="S18" s="234">
        <v>13</v>
      </c>
      <c r="T18" s="234"/>
      <c r="U18" s="122">
        <f t="shared" si="4"/>
        <v>44</v>
      </c>
      <c r="V18" s="235">
        <f t="shared" si="5"/>
        <v>68</v>
      </c>
      <c r="W18" s="235"/>
      <c r="X18" s="235"/>
      <c r="Y18" s="236" t="str">
        <f t="shared" si="6"/>
        <v>B</v>
      </c>
    </row>
    <row r="19" spans="1:25" ht="26.25">
      <c r="A19" s="117">
        <v>5</v>
      </c>
      <c r="B19" s="118" t="s">
        <v>53</v>
      </c>
      <c r="C19" s="118" t="s">
        <v>54</v>
      </c>
      <c r="D19" s="234">
        <v>8</v>
      </c>
      <c r="E19" s="234">
        <v>7</v>
      </c>
      <c r="F19" s="234"/>
      <c r="G19" s="120">
        <f t="shared" si="1"/>
        <v>7.5</v>
      </c>
      <c r="H19" s="234">
        <v>10</v>
      </c>
      <c r="I19" s="234">
        <v>10</v>
      </c>
      <c r="J19" s="120">
        <f t="shared" si="2"/>
        <v>4.1666666666666661</v>
      </c>
      <c r="K19" s="234">
        <v>14</v>
      </c>
      <c r="L19" s="234"/>
      <c r="M19" s="234"/>
      <c r="N19" s="120">
        <f t="shared" si="3"/>
        <v>14</v>
      </c>
      <c r="O19" s="121">
        <f t="shared" si="0"/>
        <v>25.7</v>
      </c>
      <c r="P19" s="234">
        <v>17</v>
      </c>
      <c r="Q19" s="234"/>
      <c r="R19" s="234">
        <v>9</v>
      </c>
      <c r="S19" s="234">
        <v>6</v>
      </c>
      <c r="T19" s="234"/>
      <c r="U19" s="122">
        <f t="shared" si="4"/>
        <v>32</v>
      </c>
      <c r="V19" s="235">
        <f t="shared" si="5"/>
        <v>58</v>
      </c>
      <c r="W19" s="235"/>
      <c r="X19" s="235"/>
      <c r="Y19" s="236" t="str">
        <f t="shared" si="6"/>
        <v>C</v>
      </c>
    </row>
    <row r="20" spans="1:25" ht="26.25">
      <c r="A20" s="117">
        <v>6</v>
      </c>
      <c r="B20" s="118" t="s">
        <v>55</v>
      </c>
      <c r="C20" s="118" t="s">
        <v>56</v>
      </c>
      <c r="D20" s="234"/>
      <c r="E20" s="234"/>
      <c r="F20" s="234"/>
      <c r="G20" s="120">
        <f t="shared" si="1"/>
        <v>0</v>
      </c>
      <c r="H20" s="234">
        <v>8</v>
      </c>
      <c r="I20" s="234">
        <v>8</v>
      </c>
      <c r="J20" s="120">
        <f t="shared" si="2"/>
        <v>3.3333333333333339</v>
      </c>
      <c r="K20" s="234">
        <v>13</v>
      </c>
      <c r="L20" s="234"/>
      <c r="M20" s="234"/>
      <c r="N20" s="120">
        <f t="shared" si="3"/>
        <v>13</v>
      </c>
      <c r="O20" s="121">
        <f t="shared" si="0"/>
        <v>16.3</v>
      </c>
      <c r="P20" s="234">
        <v>26</v>
      </c>
      <c r="Q20" s="234"/>
      <c r="R20" s="234">
        <v>16</v>
      </c>
      <c r="S20" s="234">
        <v>15</v>
      </c>
      <c r="T20" s="234"/>
      <c r="U20" s="122">
        <f t="shared" si="4"/>
        <v>57</v>
      </c>
      <c r="V20" s="235">
        <f t="shared" si="5"/>
        <v>73</v>
      </c>
      <c r="W20" s="235"/>
      <c r="X20" s="235"/>
      <c r="Y20" s="236" t="str">
        <f t="shared" si="6"/>
        <v>A</v>
      </c>
    </row>
    <row r="21" spans="1:25" ht="26.25">
      <c r="A21" s="117">
        <v>7</v>
      </c>
      <c r="B21" s="118" t="s">
        <v>57</v>
      </c>
      <c r="C21" s="118" t="s">
        <v>58</v>
      </c>
      <c r="D21" s="234">
        <v>8</v>
      </c>
      <c r="E21" s="234">
        <v>4</v>
      </c>
      <c r="F21" s="234"/>
      <c r="G21" s="120">
        <f t="shared" si="1"/>
        <v>6.0000000000000009</v>
      </c>
      <c r="H21" s="234">
        <v>8</v>
      </c>
      <c r="I21" s="234">
        <v>10</v>
      </c>
      <c r="J21" s="120">
        <f t="shared" si="2"/>
        <v>3.833333333333333</v>
      </c>
      <c r="K21" s="234">
        <v>13</v>
      </c>
      <c r="L21" s="234"/>
      <c r="M21" s="234"/>
      <c r="N21" s="120">
        <f t="shared" si="3"/>
        <v>13</v>
      </c>
      <c r="O21" s="121">
        <f t="shared" si="0"/>
        <v>22.8</v>
      </c>
      <c r="P21" s="234">
        <v>12</v>
      </c>
      <c r="Q21" s="234">
        <v>3</v>
      </c>
      <c r="R21" s="234"/>
      <c r="S21" s="234">
        <v>9</v>
      </c>
      <c r="T21" s="234"/>
      <c r="U21" s="122">
        <f t="shared" si="4"/>
        <v>24</v>
      </c>
      <c r="V21" s="235">
        <f t="shared" si="5"/>
        <v>47</v>
      </c>
      <c r="W21" s="235"/>
      <c r="X21" s="235"/>
      <c r="Y21" s="236" t="str">
        <f t="shared" si="6"/>
        <v>D</v>
      </c>
    </row>
    <row r="22" spans="1:25" ht="26.25">
      <c r="A22" s="117">
        <v>8</v>
      </c>
      <c r="B22" s="118" t="s">
        <v>59</v>
      </c>
      <c r="C22" s="118" t="s">
        <v>60</v>
      </c>
      <c r="D22" s="234">
        <v>7</v>
      </c>
      <c r="E22" s="234">
        <v>9</v>
      </c>
      <c r="F22" s="234"/>
      <c r="G22" s="120">
        <f t="shared" si="1"/>
        <v>8</v>
      </c>
      <c r="H22" s="234">
        <v>8</v>
      </c>
      <c r="I22" s="234">
        <v>10</v>
      </c>
      <c r="J22" s="120">
        <f t="shared" si="2"/>
        <v>3.833333333333333</v>
      </c>
      <c r="K22" s="234">
        <v>14</v>
      </c>
      <c r="L22" s="234"/>
      <c r="M22" s="234"/>
      <c r="N22" s="120">
        <f t="shared" si="3"/>
        <v>14</v>
      </c>
      <c r="O22" s="121">
        <f t="shared" si="0"/>
        <v>25.8</v>
      </c>
      <c r="P22" s="234">
        <v>19</v>
      </c>
      <c r="Q22" s="234">
        <v>0</v>
      </c>
      <c r="R22" s="234"/>
      <c r="S22" s="234"/>
      <c r="T22" s="234">
        <v>5</v>
      </c>
      <c r="U22" s="122">
        <f t="shared" si="4"/>
        <v>24</v>
      </c>
      <c r="V22" s="235">
        <f t="shared" si="5"/>
        <v>50</v>
      </c>
      <c r="W22" s="235"/>
      <c r="X22" s="235"/>
      <c r="Y22" s="236" t="str">
        <f t="shared" si="6"/>
        <v>C</v>
      </c>
    </row>
    <row r="23" spans="1:25" ht="26.25">
      <c r="A23" s="117">
        <v>9</v>
      </c>
      <c r="B23" s="118" t="s">
        <v>61</v>
      </c>
      <c r="C23" s="118" t="s">
        <v>62</v>
      </c>
      <c r="D23" s="234">
        <v>5</v>
      </c>
      <c r="E23" s="234">
        <v>6</v>
      </c>
      <c r="F23" s="234"/>
      <c r="G23" s="120">
        <f t="shared" si="1"/>
        <v>5.5</v>
      </c>
      <c r="H23" s="234">
        <v>11</v>
      </c>
      <c r="I23" s="234">
        <v>10</v>
      </c>
      <c r="J23" s="120">
        <f t="shared" si="2"/>
        <v>4.3333333333333339</v>
      </c>
      <c r="K23" s="234">
        <v>15</v>
      </c>
      <c r="L23" s="234"/>
      <c r="M23" s="234"/>
      <c r="N23" s="120">
        <f t="shared" si="3"/>
        <v>15</v>
      </c>
      <c r="O23" s="121">
        <f t="shared" si="0"/>
        <v>24.8</v>
      </c>
      <c r="P23" s="234">
        <v>26</v>
      </c>
      <c r="Q23" s="234"/>
      <c r="R23" s="234">
        <v>6</v>
      </c>
      <c r="S23" s="234">
        <v>15</v>
      </c>
      <c r="T23" s="234"/>
      <c r="U23" s="122">
        <f t="shared" si="4"/>
        <v>47</v>
      </c>
      <c r="V23" s="235">
        <f t="shared" si="5"/>
        <v>72</v>
      </c>
      <c r="W23" s="235"/>
      <c r="X23" s="235"/>
      <c r="Y23" s="236" t="str">
        <f t="shared" si="6"/>
        <v>A</v>
      </c>
    </row>
    <row r="24" spans="1:25" ht="26.25">
      <c r="A24" s="117">
        <v>10</v>
      </c>
      <c r="B24" s="118" t="s">
        <v>63</v>
      </c>
      <c r="C24" s="118" t="s">
        <v>64</v>
      </c>
      <c r="D24" s="234">
        <v>7</v>
      </c>
      <c r="E24" s="234">
        <v>5</v>
      </c>
      <c r="F24" s="234"/>
      <c r="G24" s="120">
        <f t="shared" si="1"/>
        <v>6</v>
      </c>
      <c r="H24" s="234">
        <v>13</v>
      </c>
      <c r="I24" s="234">
        <v>7</v>
      </c>
      <c r="J24" s="120">
        <f t="shared" si="2"/>
        <v>3.9166666666666665</v>
      </c>
      <c r="K24" s="234">
        <v>12</v>
      </c>
      <c r="L24" s="234"/>
      <c r="M24" s="234"/>
      <c r="N24" s="120">
        <f t="shared" si="3"/>
        <v>12</v>
      </c>
      <c r="O24" s="121">
        <f t="shared" si="0"/>
        <v>21.9</v>
      </c>
      <c r="P24" s="234">
        <v>21</v>
      </c>
      <c r="Q24" s="234"/>
      <c r="R24" s="234">
        <v>12.5</v>
      </c>
      <c r="S24" s="234">
        <v>4</v>
      </c>
      <c r="T24" s="234"/>
      <c r="U24" s="122">
        <f t="shared" si="4"/>
        <v>37.5</v>
      </c>
      <c r="V24" s="235">
        <f t="shared" si="5"/>
        <v>59</v>
      </c>
      <c r="W24" s="235"/>
      <c r="X24" s="235"/>
      <c r="Y24" s="236" t="str">
        <f t="shared" si="6"/>
        <v>C</v>
      </c>
    </row>
    <row r="25" spans="1:25" ht="26.25">
      <c r="A25" s="117">
        <v>11</v>
      </c>
      <c r="B25" s="118" t="s">
        <v>65</v>
      </c>
      <c r="C25" s="118" t="s">
        <v>66</v>
      </c>
      <c r="D25" s="234">
        <v>7</v>
      </c>
      <c r="E25" s="234">
        <v>5</v>
      </c>
      <c r="F25" s="234"/>
      <c r="G25" s="120">
        <f t="shared" si="1"/>
        <v>6</v>
      </c>
      <c r="H25" s="234">
        <v>7</v>
      </c>
      <c r="I25" s="234">
        <v>10</v>
      </c>
      <c r="J25" s="120">
        <f t="shared" si="2"/>
        <v>3.666666666666667</v>
      </c>
      <c r="K25" s="234">
        <v>15</v>
      </c>
      <c r="L25" s="234"/>
      <c r="M25" s="234"/>
      <c r="N25" s="120">
        <f t="shared" si="3"/>
        <v>15</v>
      </c>
      <c r="O25" s="121">
        <f t="shared" si="0"/>
        <v>24.7</v>
      </c>
      <c r="P25" s="234">
        <v>22</v>
      </c>
      <c r="Q25" s="234"/>
      <c r="R25" s="234">
        <v>5</v>
      </c>
      <c r="S25" s="234">
        <v>5</v>
      </c>
      <c r="T25" s="234"/>
      <c r="U25" s="122">
        <f t="shared" si="4"/>
        <v>32</v>
      </c>
      <c r="V25" s="235">
        <f t="shared" si="5"/>
        <v>57</v>
      </c>
      <c r="W25" s="235"/>
      <c r="X25" s="235"/>
      <c r="Y25" s="236" t="str">
        <f t="shared" si="6"/>
        <v>C</v>
      </c>
    </row>
    <row r="26" spans="1:25" ht="26.25">
      <c r="A26" s="117">
        <v>12</v>
      </c>
      <c r="B26" s="118" t="s">
        <v>67</v>
      </c>
      <c r="C26" s="118" t="s">
        <v>68</v>
      </c>
      <c r="D26" s="234">
        <v>7</v>
      </c>
      <c r="E26" s="234">
        <v>7</v>
      </c>
      <c r="F26" s="234"/>
      <c r="G26" s="120">
        <f t="shared" si="1"/>
        <v>7</v>
      </c>
      <c r="H26" s="234">
        <v>9</v>
      </c>
      <c r="I26" s="234">
        <v>10</v>
      </c>
      <c r="J26" s="120">
        <f t="shared" si="2"/>
        <v>4</v>
      </c>
      <c r="K26" s="234">
        <v>15</v>
      </c>
      <c r="L26" s="234"/>
      <c r="M26" s="234"/>
      <c r="N26" s="120">
        <f t="shared" si="3"/>
        <v>15</v>
      </c>
      <c r="O26" s="121">
        <f t="shared" si="0"/>
        <v>26</v>
      </c>
      <c r="P26" s="234">
        <v>24</v>
      </c>
      <c r="Q26" s="234"/>
      <c r="R26" s="234">
        <v>8</v>
      </c>
      <c r="S26" s="234">
        <v>15</v>
      </c>
      <c r="T26" s="234"/>
      <c r="U26" s="122">
        <f t="shared" si="4"/>
        <v>47</v>
      </c>
      <c r="V26" s="235">
        <f t="shared" si="5"/>
        <v>73</v>
      </c>
      <c r="W26" s="235"/>
      <c r="X26" s="235"/>
      <c r="Y26" s="236" t="str">
        <f t="shared" si="6"/>
        <v>A</v>
      </c>
    </row>
    <row r="27" spans="1:25" ht="26.25">
      <c r="A27" s="117">
        <v>13</v>
      </c>
      <c r="B27" s="118" t="s">
        <v>69</v>
      </c>
      <c r="C27" s="118" t="s">
        <v>70</v>
      </c>
      <c r="D27" s="234">
        <v>6</v>
      </c>
      <c r="E27" s="234">
        <v>7</v>
      </c>
      <c r="F27" s="234"/>
      <c r="G27" s="120">
        <f t="shared" si="1"/>
        <v>6.4999999999999991</v>
      </c>
      <c r="H27" s="234">
        <v>8</v>
      </c>
      <c r="I27" s="234">
        <v>8</v>
      </c>
      <c r="J27" s="120">
        <f t="shared" si="2"/>
        <v>3.3333333333333339</v>
      </c>
      <c r="K27" s="234">
        <v>13</v>
      </c>
      <c r="L27" s="234"/>
      <c r="M27" s="234"/>
      <c r="N27" s="120">
        <f t="shared" si="3"/>
        <v>13</v>
      </c>
      <c r="O27" s="121">
        <f t="shared" si="0"/>
        <v>22.8</v>
      </c>
      <c r="P27" s="234">
        <v>23</v>
      </c>
      <c r="Q27" s="234"/>
      <c r="R27" s="234">
        <v>9</v>
      </c>
      <c r="S27" s="234">
        <v>15</v>
      </c>
      <c r="T27" s="234"/>
      <c r="U27" s="122">
        <f t="shared" si="4"/>
        <v>47</v>
      </c>
      <c r="V27" s="235">
        <f t="shared" si="5"/>
        <v>70</v>
      </c>
      <c r="W27" s="235"/>
      <c r="X27" s="235"/>
      <c r="Y27" s="236" t="str">
        <f t="shared" si="6"/>
        <v>A</v>
      </c>
    </row>
    <row r="28" spans="1:25" ht="26.25">
      <c r="A28" s="117">
        <v>14</v>
      </c>
      <c r="B28" s="118" t="s">
        <v>71</v>
      </c>
      <c r="C28" s="118" t="s">
        <v>72</v>
      </c>
      <c r="D28" s="234">
        <v>6</v>
      </c>
      <c r="E28" s="234">
        <v>7</v>
      </c>
      <c r="F28" s="234"/>
      <c r="G28" s="120">
        <f t="shared" si="1"/>
        <v>6.4999999999999991</v>
      </c>
      <c r="H28" s="234">
        <v>8</v>
      </c>
      <c r="I28" s="234">
        <v>8</v>
      </c>
      <c r="J28" s="120">
        <f t="shared" si="2"/>
        <v>3.3333333333333339</v>
      </c>
      <c r="K28" s="234">
        <v>15</v>
      </c>
      <c r="L28" s="234"/>
      <c r="M28" s="234"/>
      <c r="N28" s="120">
        <f t="shared" si="3"/>
        <v>15</v>
      </c>
      <c r="O28" s="121">
        <f t="shared" si="0"/>
        <v>24.8</v>
      </c>
      <c r="P28" s="234">
        <v>24</v>
      </c>
      <c r="Q28" s="234"/>
      <c r="R28" s="234">
        <v>8</v>
      </c>
      <c r="S28" s="234">
        <v>16</v>
      </c>
      <c r="T28" s="234"/>
      <c r="U28" s="122">
        <f t="shared" si="4"/>
        <v>48</v>
      </c>
      <c r="V28" s="235">
        <f t="shared" si="5"/>
        <v>73</v>
      </c>
      <c r="W28" s="235"/>
      <c r="X28" s="235"/>
      <c r="Y28" s="236" t="str">
        <f t="shared" si="6"/>
        <v>A</v>
      </c>
    </row>
    <row r="29" spans="1:25" ht="26.25">
      <c r="A29" s="117">
        <v>15</v>
      </c>
      <c r="B29" s="118" t="s">
        <v>73</v>
      </c>
      <c r="C29" s="118" t="s">
        <v>74</v>
      </c>
      <c r="D29" s="234">
        <v>8</v>
      </c>
      <c r="E29" s="234">
        <v>4</v>
      </c>
      <c r="F29" s="234"/>
      <c r="G29" s="120">
        <f t="shared" si="1"/>
        <v>6.0000000000000009</v>
      </c>
      <c r="H29" s="234">
        <v>8</v>
      </c>
      <c r="I29" s="234">
        <v>8</v>
      </c>
      <c r="J29" s="120">
        <f t="shared" si="2"/>
        <v>3.3333333333333339</v>
      </c>
      <c r="K29" s="234">
        <v>12</v>
      </c>
      <c r="L29" s="234"/>
      <c r="M29" s="234"/>
      <c r="N29" s="120">
        <f t="shared" si="3"/>
        <v>12</v>
      </c>
      <c r="O29" s="121">
        <f t="shared" si="0"/>
        <v>21.3</v>
      </c>
      <c r="P29" s="234">
        <v>25</v>
      </c>
      <c r="Q29" s="234"/>
      <c r="R29" s="234">
        <v>16</v>
      </c>
      <c r="S29" s="234">
        <v>9</v>
      </c>
      <c r="T29" s="234"/>
      <c r="U29" s="122">
        <f t="shared" si="4"/>
        <v>50</v>
      </c>
      <c r="V29" s="235">
        <f t="shared" si="5"/>
        <v>71</v>
      </c>
      <c r="W29" s="235"/>
      <c r="X29" s="235"/>
      <c r="Y29" s="236" t="str">
        <f t="shared" si="6"/>
        <v>A</v>
      </c>
    </row>
    <row r="30" spans="1:25" ht="26.25">
      <c r="A30" s="117">
        <v>16</v>
      </c>
      <c r="B30" s="118" t="s">
        <v>75</v>
      </c>
      <c r="C30" s="118" t="s">
        <v>76</v>
      </c>
      <c r="D30" s="234">
        <v>5</v>
      </c>
      <c r="E30" s="234">
        <v>5</v>
      </c>
      <c r="F30" s="234"/>
      <c r="G30" s="120">
        <f t="shared" si="1"/>
        <v>5</v>
      </c>
      <c r="H30" s="234">
        <v>10</v>
      </c>
      <c r="I30" s="234">
        <v>6</v>
      </c>
      <c r="J30" s="120">
        <f t="shared" si="2"/>
        <v>3.1666666666666665</v>
      </c>
      <c r="K30" s="234">
        <v>13</v>
      </c>
      <c r="L30" s="234"/>
      <c r="M30" s="234"/>
      <c r="N30" s="120">
        <f t="shared" si="3"/>
        <v>13</v>
      </c>
      <c r="O30" s="121">
        <f t="shared" si="0"/>
        <v>21.2</v>
      </c>
      <c r="P30" s="234">
        <v>23</v>
      </c>
      <c r="Q30" s="234"/>
      <c r="R30" s="234">
        <v>8</v>
      </c>
      <c r="S30" s="234">
        <v>4</v>
      </c>
      <c r="T30" s="234"/>
      <c r="U30" s="122">
        <f t="shared" si="4"/>
        <v>35</v>
      </c>
      <c r="V30" s="235">
        <f t="shared" si="5"/>
        <v>56</v>
      </c>
      <c r="W30" s="235"/>
      <c r="X30" s="235"/>
      <c r="Y30" s="236" t="str">
        <f t="shared" si="6"/>
        <v>C</v>
      </c>
    </row>
    <row r="31" spans="1:25" ht="26.25">
      <c r="A31" s="117">
        <v>17</v>
      </c>
      <c r="B31" s="118" t="s">
        <v>77</v>
      </c>
      <c r="C31" s="118" t="s">
        <v>78</v>
      </c>
      <c r="D31" s="234">
        <v>7</v>
      </c>
      <c r="E31" s="234">
        <v>5</v>
      </c>
      <c r="F31" s="234"/>
      <c r="G31" s="120">
        <f t="shared" si="1"/>
        <v>6</v>
      </c>
      <c r="H31" s="234">
        <v>13</v>
      </c>
      <c r="I31" s="234">
        <v>10</v>
      </c>
      <c r="J31" s="120">
        <f t="shared" si="2"/>
        <v>4.666666666666667</v>
      </c>
      <c r="K31" s="234">
        <v>14</v>
      </c>
      <c r="L31" s="234"/>
      <c r="M31" s="234"/>
      <c r="N31" s="120">
        <f t="shared" si="3"/>
        <v>14</v>
      </c>
      <c r="O31" s="121">
        <f t="shared" si="0"/>
        <v>24.7</v>
      </c>
      <c r="P31" s="234">
        <v>21</v>
      </c>
      <c r="Q31" s="234">
        <v>5</v>
      </c>
      <c r="R31" s="234"/>
      <c r="S31" s="234">
        <v>8</v>
      </c>
      <c r="T31" s="234"/>
      <c r="U31" s="122">
        <f t="shared" si="4"/>
        <v>34</v>
      </c>
      <c r="V31" s="235">
        <f t="shared" si="5"/>
        <v>59</v>
      </c>
      <c r="W31" s="235"/>
      <c r="X31" s="235"/>
      <c r="Y31" s="236" t="str">
        <f t="shared" si="6"/>
        <v>C</v>
      </c>
    </row>
    <row r="32" spans="1:25" ht="26.25">
      <c r="A32" s="117">
        <v>18</v>
      </c>
      <c r="B32" s="118" t="s">
        <v>79</v>
      </c>
      <c r="C32" s="118" t="s">
        <v>80</v>
      </c>
      <c r="D32" s="234">
        <v>4</v>
      </c>
      <c r="E32" s="234">
        <v>6</v>
      </c>
      <c r="F32" s="234"/>
      <c r="G32" s="120">
        <f t="shared" si="1"/>
        <v>5</v>
      </c>
      <c r="H32" s="234">
        <v>0</v>
      </c>
      <c r="I32" s="234">
        <v>8</v>
      </c>
      <c r="J32" s="120">
        <f t="shared" si="2"/>
        <v>2</v>
      </c>
      <c r="K32" s="234">
        <v>14</v>
      </c>
      <c r="L32" s="234"/>
      <c r="M32" s="234"/>
      <c r="N32" s="120">
        <f t="shared" si="3"/>
        <v>14</v>
      </c>
      <c r="O32" s="121">
        <f t="shared" si="0"/>
        <v>21</v>
      </c>
      <c r="P32" s="234">
        <v>18</v>
      </c>
      <c r="Q32" s="234">
        <v>5</v>
      </c>
      <c r="R32" s="234"/>
      <c r="S32" s="234">
        <v>10</v>
      </c>
      <c r="T32" s="234"/>
      <c r="U32" s="122">
        <f t="shared" si="4"/>
        <v>33</v>
      </c>
      <c r="V32" s="235">
        <f t="shared" si="5"/>
        <v>54</v>
      </c>
      <c r="W32" s="235"/>
      <c r="X32" s="235"/>
      <c r="Y32" s="236" t="str">
        <f t="shared" si="6"/>
        <v>C</v>
      </c>
    </row>
    <row r="33" spans="1:25" s="510" customFormat="1" ht="26.25">
      <c r="A33" s="590">
        <v>19</v>
      </c>
      <c r="B33" s="591" t="s">
        <v>81</v>
      </c>
      <c r="C33" s="591" t="s">
        <v>82</v>
      </c>
      <c r="D33" s="576">
        <v>6</v>
      </c>
      <c r="E33" s="576">
        <v>2</v>
      </c>
      <c r="F33" s="576"/>
      <c r="G33" s="592">
        <f t="shared" si="1"/>
        <v>4</v>
      </c>
      <c r="H33" s="576">
        <v>8</v>
      </c>
      <c r="I33" s="576">
        <v>8</v>
      </c>
      <c r="J33" s="592">
        <f t="shared" si="2"/>
        <v>3.3333333333333339</v>
      </c>
      <c r="K33" s="576">
        <v>13</v>
      </c>
      <c r="L33" s="576"/>
      <c r="M33" s="576"/>
      <c r="N33" s="592">
        <f t="shared" si="3"/>
        <v>13</v>
      </c>
      <c r="O33" s="593">
        <f t="shared" si="0"/>
        <v>20.3</v>
      </c>
      <c r="P33" s="576"/>
      <c r="Q33" s="576"/>
      <c r="R33" s="576"/>
      <c r="S33" s="576"/>
      <c r="T33" s="576"/>
      <c r="U33" s="594" t="str">
        <f t="shared" si="4"/>
        <v/>
      </c>
      <c r="V33" s="580">
        <f t="shared" si="5"/>
        <v>20</v>
      </c>
      <c r="W33" s="580"/>
      <c r="X33" s="580"/>
      <c r="Y33" s="581" t="str">
        <f t="shared" si="6"/>
        <v/>
      </c>
    </row>
    <row r="34" spans="1:25" ht="26.25">
      <c r="A34" s="117">
        <v>20</v>
      </c>
      <c r="B34" s="118" t="s">
        <v>83</v>
      </c>
      <c r="C34" s="118" t="s">
        <v>84</v>
      </c>
      <c r="D34" s="234">
        <v>7</v>
      </c>
      <c r="E34" s="234">
        <v>3</v>
      </c>
      <c r="F34" s="234"/>
      <c r="G34" s="120">
        <f t="shared" si="1"/>
        <v>5</v>
      </c>
      <c r="H34" s="234">
        <v>0</v>
      </c>
      <c r="I34" s="234">
        <v>7</v>
      </c>
      <c r="J34" s="120">
        <f t="shared" si="2"/>
        <v>1.75</v>
      </c>
      <c r="K34" s="234">
        <v>14</v>
      </c>
      <c r="L34" s="234"/>
      <c r="M34" s="234"/>
      <c r="N34" s="120">
        <f t="shared" si="3"/>
        <v>14</v>
      </c>
      <c r="O34" s="121">
        <f t="shared" si="0"/>
        <v>20.8</v>
      </c>
      <c r="P34" s="234">
        <v>23</v>
      </c>
      <c r="Q34" s="234">
        <v>8</v>
      </c>
      <c r="R34" s="234"/>
      <c r="S34" s="234">
        <v>9</v>
      </c>
      <c r="T34" s="234"/>
      <c r="U34" s="122">
        <f t="shared" si="4"/>
        <v>40</v>
      </c>
      <c r="V34" s="235">
        <f t="shared" si="5"/>
        <v>61</v>
      </c>
      <c r="W34" s="235"/>
      <c r="X34" s="235"/>
      <c r="Y34" s="236" t="str">
        <f t="shared" si="6"/>
        <v>B</v>
      </c>
    </row>
    <row r="35" spans="1:25" ht="26.25">
      <c r="A35" s="117">
        <v>21</v>
      </c>
      <c r="B35" s="118" t="s">
        <v>85</v>
      </c>
      <c r="C35" s="118" t="s">
        <v>86</v>
      </c>
      <c r="D35" s="234">
        <v>7</v>
      </c>
      <c r="E35" s="234">
        <v>7</v>
      </c>
      <c r="F35" s="234"/>
      <c r="G35" s="120">
        <f t="shared" si="1"/>
        <v>7</v>
      </c>
      <c r="H35" s="234">
        <v>9</v>
      </c>
      <c r="I35" s="234">
        <v>10</v>
      </c>
      <c r="J35" s="120">
        <f t="shared" si="2"/>
        <v>4</v>
      </c>
      <c r="K35" s="234">
        <v>13</v>
      </c>
      <c r="L35" s="234"/>
      <c r="M35" s="234"/>
      <c r="N35" s="120">
        <f t="shared" si="3"/>
        <v>13</v>
      </c>
      <c r="O35" s="121">
        <f t="shared" si="0"/>
        <v>24</v>
      </c>
      <c r="P35" s="234">
        <v>15</v>
      </c>
      <c r="Q35" s="234">
        <v>3</v>
      </c>
      <c r="R35" s="234"/>
      <c r="S35" s="234">
        <v>4</v>
      </c>
      <c r="T35" s="234"/>
      <c r="U35" s="122">
        <f t="shared" si="4"/>
        <v>22</v>
      </c>
      <c r="V35" s="235">
        <f t="shared" si="5"/>
        <v>46</v>
      </c>
      <c r="W35" s="235"/>
      <c r="X35" s="235"/>
      <c r="Y35" s="236" t="str">
        <f t="shared" si="6"/>
        <v>D</v>
      </c>
    </row>
    <row r="36" spans="1:25" ht="26.25">
      <c r="A36" s="117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1"/>
        <v>0</v>
      </c>
      <c r="H36" s="234"/>
      <c r="I36" s="234"/>
      <c r="J36" s="120">
        <f t="shared" si="2"/>
        <v>0</v>
      </c>
      <c r="K36" s="234"/>
      <c r="L36" s="234"/>
      <c r="M36" s="234"/>
      <c r="N36" s="120">
        <f t="shared" si="3"/>
        <v>0</v>
      </c>
      <c r="O36" s="121" t="str">
        <f t="shared" si="0"/>
        <v/>
      </c>
      <c r="P36" s="234"/>
      <c r="Q36" s="234"/>
      <c r="R36" s="234"/>
      <c r="S36" s="234"/>
      <c r="T36" s="234"/>
      <c r="U36" s="122" t="str">
        <f t="shared" si="4"/>
        <v/>
      </c>
      <c r="V36" s="235" t="str">
        <f t="shared" si="5"/>
        <v/>
      </c>
      <c r="W36" s="235"/>
      <c r="X36" s="235"/>
      <c r="Y36" s="236" t="str">
        <f t="shared" si="6"/>
        <v/>
      </c>
    </row>
    <row r="37" spans="1:25" ht="26.25">
      <c r="A37" s="117">
        <v>23</v>
      </c>
      <c r="B37" s="118" t="s">
        <v>87</v>
      </c>
      <c r="C37" s="118" t="s">
        <v>88</v>
      </c>
      <c r="D37" s="234">
        <v>7</v>
      </c>
      <c r="E37" s="234">
        <v>5</v>
      </c>
      <c r="F37" s="234"/>
      <c r="G37" s="120">
        <f t="shared" si="1"/>
        <v>6</v>
      </c>
      <c r="H37" s="234">
        <v>7</v>
      </c>
      <c r="I37" s="234">
        <v>9</v>
      </c>
      <c r="J37" s="120">
        <f t="shared" si="2"/>
        <v>3.416666666666667</v>
      </c>
      <c r="K37" s="234">
        <v>15</v>
      </c>
      <c r="L37" s="234"/>
      <c r="M37" s="234"/>
      <c r="N37" s="120">
        <f t="shared" si="3"/>
        <v>15</v>
      </c>
      <c r="O37" s="121">
        <f t="shared" si="0"/>
        <v>24.4</v>
      </c>
      <c r="P37" s="234">
        <v>23</v>
      </c>
      <c r="Q37" s="234"/>
      <c r="R37" s="234">
        <v>10</v>
      </c>
      <c r="S37" s="234">
        <v>7</v>
      </c>
      <c r="T37" s="234"/>
      <c r="U37" s="122">
        <f t="shared" si="4"/>
        <v>40</v>
      </c>
      <c r="V37" s="235">
        <f t="shared" si="5"/>
        <v>64</v>
      </c>
      <c r="W37" s="235"/>
      <c r="X37" s="235"/>
      <c r="Y37" s="236" t="str">
        <f t="shared" si="6"/>
        <v>B</v>
      </c>
    </row>
    <row r="38" spans="1:25" ht="26.25">
      <c r="A38" s="117">
        <v>24</v>
      </c>
      <c r="B38" s="118" t="s">
        <v>89</v>
      </c>
      <c r="C38" s="118" t="s">
        <v>90</v>
      </c>
      <c r="D38" s="234">
        <v>7</v>
      </c>
      <c r="E38" s="234">
        <v>5</v>
      </c>
      <c r="F38" s="234"/>
      <c r="G38" s="120">
        <f t="shared" si="1"/>
        <v>6</v>
      </c>
      <c r="H38" s="234">
        <v>7</v>
      </c>
      <c r="I38" s="234">
        <v>9</v>
      </c>
      <c r="J38" s="120">
        <f t="shared" si="2"/>
        <v>3.416666666666667</v>
      </c>
      <c r="K38" s="234">
        <v>15</v>
      </c>
      <c r="L38" s="234"/>
      <c r="M38" s="234"/>
      <c r="N38" s="120">
        <f t="shared" si="3"/>
        <v>15</v>
      </c>
      <c r="O38" s="121">
        <f t="shared" si="0"/>
        <v>24.4</v>
      </c>
      <c r="P38" s="234">
        <v>24</v>
      </c>
      <c r="Q38" s="234">
        <v>6</v>
      </c>
      <c r="R38" s="234"/>
      <c r="S38" s="234"/>
      <c r="T38" s="234">
        <v>4</v>
      </c>
      <c r="U38" s="122">
        <f t="shared" si="4"/>
        <v>34</v>
      </c>
      <c r="V38" s="235">
        <f t="shared" si="5"/>
        <v>58</v>
      </c>
      <c r="W38" s="235"/>
      <c r="X38" s="235"/>
      <c r="Y38" s="236" t="str">
        <f t="shared" si="6"/>
        <v>C</v>
      </c>
    </row>
    <row r="39" spans="1:25" ht="26.25">
      <c r="A39" s="117">
        <v>25</v>
      </c>
      <c r="B39" s="118" t="s">
        <v>91</v>
      </c>
      <c r="C39" s="118" t="s">
        <v>92</v>
      </c>
      <c r="D39" s="234">
        <v>4</v>
      </c>
      <c r="E39" s="234">
        <v>6</v>
      </c>
      <c r="F39" s="234"/>
      <c r="G39" s="120">
        <f t="shared" si="1"/>
        <v>5</v>
      </c>
      <c r="H39" s="234">
        <v>0</v>
      </c>
      <c r="I39" s="234">
        <v>9</v>
      </c>
      <c r="J39" s="120">
        <f t="shared" si="2"/>
        <v>2.25</v>
      </c>
      <c r="K39" s="234">
        <v>10</v>
      </c>
      <c r="L39" s="234"/>
      <c r="M39" s="234"/>
      <c r="N39" s="120">
        <f t="shared" si="3"/>
        <v>10</v>
      </c>
      <c r="O39" s="121">
        <f t="shared" si="0"/>
        <v>17.3</v>
      </c>
      <c r="P39" s="234">
        <v>18</v>
      </c>
      <c r="Q39" s="234"/>
      <c r="R39" s="234">
        <v>6</v>
      </c>
      <c r="S39" s="234">
        <v>9</v>
      </c>
      <c r="T39" s="234"/>
      <c r="U39" s="122">
        <f t="shared" si="4"/>
        <v>33</v>
      </c>
      <c r="V39" s="235">
        <f t="shared" si="5"/>
        <v>50</v>
      </c>
      <c r="W39" s="235"/>
      <c r="X39" s="235"/>
      <c r="Y39" s="236" t="str">
        <f t="shared" si="6"/>
        <v>C</v>
      </c>
    </row>
    <row r="40" spans="1:25" ht="26.25">
      <c r="A40" s="117">
        <v>26</v>
      </c>
      <c r="B40" s="118" t="s">
        <v>93</v>
      </c>
      <c r="C40" s="118" t="s">
        <v>94</v>
      </c>
      <c r="D40" s="234">
        <v>8</v>
      </c>
      <c r="E40" s="234">
        <v>6</v>
      </c>
      <c r="F40" s="234"/>
      <c r="G40" s="120">
        <f t="shared" si="1"/>
        <v>7</v>
      </c>
      <c r="H40" s="234">
        <v>8</v>
      </c>
      <c r="I40" s="234">
        <v>8</v>
      </c>
      <c r="J40" s="120">
        <f t="shared" si="2"/>
        <v>3.3333333333333339</v>
      </c>
      <c r="K40" s="234">
        <v>15</v>
      </c>
      <c r="L40" s="234"/>
      <c r="M40" s="234"/>
      <c r="N40" s="120">
        <f t="shared" si="3"/>
        <v>15</v>
      </c>
      <c r="O40" s="121">
        <f t="shared" si="0"/>
        <v>25.3</v>
      </c>
      <c r="P40" s="234">
        <v>23</v>
      </c>
      <c r="Q40" s="234"/>
      <c r="R40" s="234">
        <v>10</v>
      </c>
      <c r="S40" s="234"/>
      <c r="T40" s="234">
        <v>0</v>
      </c>
      <c r="U40" s="122">
        <f t="shared" si="4"/>
        <v>33</v>
      </c>
      <c r="V40" s="235">
        <f t="shared" si="5"/>
        <v>58</v>
      </c>
      <c r="W40" s="235"/>
      <c r="X40" s="235"/>
      <c r="Y40" s="236" t="str">
        <f t="shared" si="6"/>
        <v>C</v>
      </c>
    </row>
    <row r="41" spans="1:25" ht="26.25">
      <c r="A41" s="117">
        <v>27</v>
      </c>
      <c r="B41" s="118" t="s">
        <v>95</v>
      </c>
      <c r="C41" s="118" t="s">
        <v>96</v>
      </c>
      <c r="D41" s="234">
        <v>5</v>
      </c>
      <c r="E41" s="234">
        <v>6</v>
      </c>
      <c r="F41" s="234"/>
      <c r="G41" s="120">
        <f t="shared" si="1"/>
        <v>5.5</v>
      </c>
      <c r="H41" s="234">
        <v>8</v>
      </c>
      <c r="I41" s="234">
        <v>10</v>
      </c>
      <c r="J41" s="120">
        <f t="shared" si="2"/>
        <v>3.833333333333333</v>
      </c>
      <c r="K41" s="234">
        <v>13</v>
      </c>
      <c r="L41" s="234"/>
      <c r="M41" s="234"/>
      <c r="N41" s="120">
        <f t="shared" si="3"/>
        <v>13</v>
      </c>
      <c r="O41" s="121">
        <f t="shared" si="0"/>
        <v>22.3</v>
      </c>
      <c r="P41" s="234">
        <v>20</v>
      </c>
      <c r="Q41" s="234"/>
      <c r="R41" s="234">
        <v>11</v>
      </c>
      <c r="S41" s="234">
        <v>10</v>
      </c>
      <c r="T41" s="234"/>
      <c r="U41" s="122">
        <f t="shared" si="4"/>
        <v>41</v>
      </c>
      <c r="V41" s="235">
        <f t="shared" si="5"/>
        <v>63</v>
      </c>
      <c r="W41" s="235"/>
      <c r="X41" s="235"/>
      <c r="Y41" s="236" t="str">
        <f t="shared" si="6"/>
        <v>B</v>
      </c>
    </row>
    <row r="42" spans="1:25" ht="26.25">
      <c r="A42" s="117">
        <v>28</v>
      </c>
      <c r="B42" s="118" t="s">
        <v>97</v>
      </c>
      <c r="C42" s="118" t="s">
        <v>98</v>
      </c>
      <c r="D42" s="234">
        <v>6</v>
      </c>
      <c r="E42" s="234">
        <v>7</v>
      </c>
      <c r="F42" s="234"/>
      <c r="G42" s="120">
        <f t="shared" si="1"/>
        <v>6.4999999999999991</v>
      </c>
      <c r="H42" s="234">
        <v>0</v>
      </c>
      <c r="I42" s="234">
        <v>9</v>
      </c>
      <c r="J42" s="120">
        <f t="shared" si="2"/>
        <v>2.25</v>
      </c>
      <c r="K42" s="234">
        <v>15</v>
      </c>
      <c r="L42" s="234"/>
      <c r="M42" s="234"/>
      <c r="N42" s="120">
        <f t="shared" si="3"/>
        <v>15</v>
      </c>
      <c r="O42" s="121">
        <f t="shared" si="0"/>
        <v>23.8</v>
      </c>
      <c r="P42" s="234">
        <v>20</v>
      </c>
      <c r="Q42" s="234"/>
      <c r="R42" s="234">
        <v>5</v>
      </c>
      <c r="S42" s="234">
        <v>5</v>
      </c>
      <c r="T42" s="234"/>
      <c r="U42" s="122">
        <f t="shared" si="4"/>
        <v>30</v>
      </c>
      <c r="V42" s="235">
        <f t="shared" si="5"/>
        <v>54</v>
      </c>
      <c r="W42" s="235"/>
      <c r="X42" s="235"/>
      <c r="Y42" s="236" t="str">
        <f t="shared" si="6"/>
        <v>C</v>
      </c>
    </row>
    <row r="43" spans="1:25" ht="26.25">
      <c r="A43" s="117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1"/>
        <v>0</v>
      </c>
      <c r="H43" s="234"/>
      <c r="I43" s="234"/>
      <c r="J43" s="120">
        <f t="shared" si="2"/>
        <v>0</v>
      </c>
      <c r="K43" s="234"/>
      <c r="L43" s="234"/>
      <c r="M43" s="234"/>
      <c r="N43" s="120">
        <f t="shared" si="3"/>
        <v>0</v>
      </c>
      <c r="O43" s="121" t="str">
        <f t="shared" si="0"/>
        <v/>
      </c>
      <c r="P43" s="234"/>
      <c r="Q43" s="234"/>
      <c r="R43" s="234"/>
      <c r="S43" s="234"/>
      <c r="T43" s="234"/>
      <c r="U43" s="122" t="str">
        <f t="shared" si="4"/>
        <v/>
      </c>
      <c r="V43" s="235" t="str">
        <f t="shared" si="5"/>
        <v/>
      </c>
      <c r="W43" s="235"/>
      <c r="X43" s="235"/>
      <c r="Y43" s="236" t="str">
        <f t="shared" si="6"/>
        <v/>
      </c>
    </row>
    <row r="44" spans="1:25" ht="26.25">
      <c r="A44" s="117">
        <v>30</v>
      </c>
      <c r="B44" s="118" t="s">
        <v>99</v>
      </c>
      <c r="C44" s="118" t="s">
        <v>100</v>
      </c>
      <c r="D44" s="234">
        <v>7</v>
      </c>
      <c r="E44" s="234">
        <v>8</v>
      </c>
      <c r="F44" s="234"/>
      <c r="G44" s="120">
        <f t="shared" si="1"/>
        <v>7.5</v>
      </c>
      <c r="H44" s="234">
        <v>7</v>
      </c>
      <c r="I44" s="234">
        <v>10</v>
      </c>
      <c r="J44" s="120">
        <f t="shared" si="2"/>
        <v>3.666666666666667</v>
      </c>
      <c r="K44" s="234">
        <v>15</v>
      </c>
      <c r="L44" s="234"/>
      <c r="M44" s="234"/>
      <c r="N44" s="120">
        <f t="shared" si="3"/>
        <v>15</v>
      </c>
      <c r="O44" s="121">
        <f t="shared" si="0"/>
        <v>26.2</v>
      </c>
      <c r="P44" s="234">
        <v>9</v>
      </c>
      <c r="Q44" s="234"/>
      <c r="R44" s="234">
        <v>4</v>
      </c>
      <c r="S44" s="234">
        <v>8</v>
      </c>
      <c r="T44" s="234"/>
      <c r="U44" s="122">
        <f t="shared" si="4"/>
        <v>21</v>
      </c>
      <c r="V44" s="235">
        <f t="shared" si="5"/>
        <v>47</v>
      </c>
      <c r="W44" s="235"/>
      <c r="X44" s="235"/>
      <c r="Y44" s="236" t="str">
        <f t="shared" si="6"/>
        <v>D</v>
      </c>
    </row>
    <row r="45" spans="1:25" ht="26.25">
      <c r="A45" s="117">
        <v>31</v>
      </c>
      <c r="B45" s="118" t="s">
        <v>101</v>
      </c>
      <c r="C45" s="118" t="s">
        <v>102</v>
      </c>
      <c r="D45" s="234">
        <v>7</v>
      </c>
      <c r="E45" s="234">
        <v>5</v>
      </c>
      <c r="F45" s="234"/>
      <c r="G45" s="120">
        <f t="shared" si="1"/>
        <v>6</v>
      </c>
      <c r="H45" s="234">
        <v>9</v>
      </c>
      <c r="I45" s="234">
        <v>8</v>
      </c>
      <c r="J45" s="120">
        <f t="shared" si="2"/>
        <v>3.5</v>
      </c>
      <c r="K45" s="234">
        <v>15</v>
      </c>
      <c r="L45" s="234"/>
      <c r="M45" s="234"/>
      <c r="N45" s="120">
        <f t="shared" si="3"/>
        <v>15</v>
      </c>
      <c r="O45" s="121">
        <f t="shared" si="0"/>
        <v>24.5</v>
      </c>
      <c r="P45" s="234">
        <v>24</v>
      </c>
      <c r="Q45" s="234"/>
      <c r="R45" s="234">
        <v>4</v>
      </c>
      <c r="S45" s="234">
        <v>11</v>
      </c>
      <c r="T45" s="234"/>
      <c r="U45" s="122">
        <f t="shared" si="4"/>
        <v>39</v>
      </c>
      <c r="V45" s="235">
        <f t="shared" si="5"/>
        <v>64</v>
      </c>
      <c r="W45" s="235"/>
      <c r="X45" s="235"/>
      <c r="Y45" s="236" t="str">
        <f t="shared" si="6"/>
        <v>B</v>
      </c>
    </row>
    <row r="46" spans="1:25" ht="26.25">
      <c r="A46" s="117">
        <v>32</v>
      </c>
      <c r="B46" s="118" t="s">
        <v>103</v>
      </c>
      <c r="C46" s="118" t="s">
        <v>104</v>
      </c>
      <c r="D46" s="234">
        <v>7</v>
      </c>
      <c r="E46" s="234">
        <v>5</v>
      </c>
      <c r="F46" s="234"/>
      <c r="G46" s="120">
        <f t="shared" si="1"/>
        <v>6</v>
      </c>
      <c r="H46" s="234">
        <v>9</v>
      </c>
      <c r="I46" s="234">
        <v>8</v>
      </c>
      <c r="J46" s="120">
        <f t="shared" si="2"/>
        <v>3.5</v>
      </c>
      <c r="K46" s="234">
        <v>15</v>
      </c>
      <c r="L46" s="234"/>
      <c r="M46" s="234"/>
      <c r="N46" s="120">
        <f t="shared" si="3"/>
        <v>15</v>
      </c>
      <c r="O46" s="121">
        <f t="shared" si="0"/>
        <v>24.5</v>
      </c>
      <c r="P46" s="234">
        <v>27</v>
      </c>
      <c r="Q46" s="234"/>
      <c r="R46" s="234">
        <v>8</v>
      </c>
      <c r="S46" s="234"/>
      <c r="T46" s="234">
        <v>2</v>
      </c>
      <c r="U46" s="122">
        <f t="shared" si="4"/>
        <v>37</v>
      </c>
      <c r="V46" s="235">
        <f t="shared" si="5"/>
        <v>62</v>
      </c>
      <c r="W46" s="235"/>
      <c r="X46" s="235"/>
      <c r="Y46" s="236" t="str">
        <f t="shared" si="6"/>
        <v>B</v>
      </c>
    </row>
    <row r="47" spans="1:25" ht="26.25">
      <c r="A47" s="117">
        <v>33</v>
      </c>
      <c r="B47" s="118" t="s">
        <v>105</v>
      </c>
      <c r="C47" s="118" t="s">
        <v>106</v>
      </c>
      <c r="D47" s="234">
        <v>5</v>
      </c>
      <c r="E47" s="234">
        <v>6</v>
      </c>
      <c r="F47" s="234"/>
      <c r="G47" s="120">
        <f t="shared" si="1"/>
        <v>5.5</v>
      </c>
      <c r="H47" s="234">
        <v>8</v>
      </c>
      <c r="I47" s="234">
        <v>8</v>
      </c>
      <c r="J47" s="120">
        <f t="shared" si="2"/>
        <v>3.3333333333333339</v>
      </c>
      <c r="K47" s="234">
        <v>14</v>
      </c>
      <c r="L47" s="234"/>
      <c r="M47" s="234"/>
      <c r="N47" s="120">
        <f t="shared" si="3"/>
        <v>14</v>
      </c>
      <c r="O47" s="121">
        <f t="shared" si="0"/>
        <v>22.8</v>
      </c>
      <c r="P47" s="234">
        <v>12</v>
      </c>
      <c r="Q47" s="234"/>
      <c r="R47" s="234">
        <v>2.5</v>
      </c>
      <c r="S47" s="234"/>
      <c r="T47" s="234">
        <v>5</v>
      </c>
      <c r="U47" s="122">
        <f t="shared" si="4"/>
        <v>19.5</v>
      </c>
      <c r="V47" s="235">
        <f t="shared" si="5"/>
        <v>42</v>
      </c>
      <c r="W47" s="235"/>
      <c r="X47" s="235"/>
      <c r="Y47" s="236" t="str">
        <f t="shared" si="6"/>
        <v>D</v>
      </c>
    </row>
    <row r="48" spans="1:25" ht="26.25">
      <c r="A48" s="117">
        <v>34</v>
      </c>
      <c r="B48" s="118" t="s">
        <v>107</v>
      </c>
      <c r="C48" s="118" t="s">
        <v>108</v>
      </c>
      <c r="D48" s="234">
        <v>7</v>
      </c>
      <c r="E48" s="234">
        <v>7</v>
      </c>
      <c r="F48" s="234"/>
      <c r="G48" s="120">
        <f t="shared" si="1"/>
        <v>7</v>
      </c>
      <c r="H48" s="234">
        <v>10</v>
      </c>
      <c r="I48" s="234">
        <v>6</v>
      </c>
      <c r="J48" s="120">
        <f t="shared" si="2"/>
        <v>3.1666666666666665</v>
      </c>
      <c r="K48" s="234">
        <v>14</v>
      </c>
      <c r="L48" s="234"/>
      <c r="M48" s="234"/>
      <c r="N48" s="120">
        <f t="shared" si="3"/>
        <v>14</v>
      </c>
      <c r="O48" s="121">
        <f t="shared" si="0"/>
        <v>24.2</v>
      </c>
      <c r="P48" s="234">
        <v>11</v>
      </c>
      <c r="Q48" s="234"/>
      <c r="R48" s="234">
        <v>5.5</v>
      </c>
      <c r="S48" s="234">
        <v>6</v>
      </c>
      <c r="T48" s="234"/>
      <c r="U48" s="122">
        <f t="shared" si="4"/>
        <v>22.5</v>
      </c>
      <c r="V48" s="235">
        <f t="shared" si="5"/>
        <v>47</v>
      </c>
      <c r="W48" s="235"/>
      <c r="X48" s="235"/>
      <c r="Y48" s="236" t="str">
        <f t="shared" si="6"/>
        <v>D</v>
      </c>
    </row>
    <row r="49" spans="1:25" ht="26.25">
      <c r="A49" s="117">
        <v>35</v>
      </c>
      <c r="B49" s="118" t="s">
        <v>109</v>
      </c>
      <c r="C49" s="118" t="s">
        <v>110</v>
      </c>
      <c r="D49" s="234">
        <v>7</v>
      </c>
      <c r="E49" s="234">
        <v>7</v>
      </c>
      <c r="F49" s="234"/>
      <c r="G49" s="120">
        <f t="shared" si="1"/>
        <v>7</v>
      </c>
      <c r="H49" s="234">
        <v>10</v>
      </c>
      <c r="I49" s="234">
        <v>6</v>
      </c>
      <c r="J49" s="120">
        <f t="shared" si="2"/>
        <v>3.1666666666666665</v>
      </c>
      <c r="K49" s="234">
        <v>13</v>
      </c>
      <c r="L49" s="234"/>
      <c r="M49" s="234"/>
      <c r="N49" s="120">
        <f t="shared" si="3"/>
        <v>13</v>
      </c>
      <c r="O49" s="121">
        <f t="shared" si="0"/>
        <v>23.2</v>
      </c>
      <c r="P49" s="234">
        <v>27</v>
      </c>
      <c r="Q49" s="234"/>
      <c r="R49" s="234">
        <v>10</v>
      </c>
      <c r="S49" s="234">
        <v>7</v>
      </c>
      <c r="T49" s="234"/>
      <c r="U49" s="122">
        <f t="shared" si="4"/>
        <v>44</v>
      </c>
      <c r="V49" s="235">
        <f t="shared" si="5"/>
        <v>67</v>
      </c>
      <c r="W49" s="235"/>
      <c r="X49" s="235"/>
      <c r="Y49" s="236" t="str">
        <f t="shared" si="6"/>
        <v>B</v>
      </c>
    </row>
    <row r="50" spans="1:25" ht="26.25">
      <c r="A50" s="117">
        <v>36</v>
      </c>
      <c r="B50" s="118" t="s">
        <v>111</v>
      </c>
      <c r="C50" s="118" t="s">
        <v>112</v>
      </c>
      <c r="D50" s="234">
        <v>7</v>
      </c>
      <c r="E50" s="234">
        <v>3</v>
      </c>
      <c r="F50" s="234"/>
      <c r="G50" s="120">
        <f t="shared" si="1"/>
        <v>5</v>
      </c>
      <c r="H50" s="234">
        <v>6</v>
      </c>
      <c r="I50" s="234">
        <v>8</v>
      </c>
      <c r="J50" s="120">
        <f t="shared" si="2"/>
        <v>3.0000000000000004</v>
      </c>
      <c r="K50" s="234">
        <v>14</v>
      </c>
      <c r="L50" s="234"/>
      <c r="M50" s="234"/>
      <c r="N50" s="120">
        <f t="shared" si="3"/>
        <v>14</v>
      </c>
      <c r="O50" s="121">
        <f t="shared" si="0"/>
        <v>22</v>
      </c>
      <c r="P50" s="234">
        <v>16</v>
      </c>
      <c r="Q50" s="234"/>
      <c r="R50" s="234">
        <v>7</v>
      </c>
      <c r="S50" s="234">
        <v>6</v>
      </c>
      <c r="T50" s="234"/>
      <c r="U50" s="122">
        <f t="shared" si="4"/>
        <v>29</v>
      </c>
      <c r="V50" s="235">
        <f t="shared" si="5"/>
        <v>51</v>
      </c>
      <c r="W50" s="235"/>
      <c r="X50" s="235"/>
      <c r="Y50" s="236" t="str">
        <f t="shared" si="6"/>
        <v>C</v>
      </c>
    </row>
    <row r="51" spans="1:25" ht="26.25">
      <c r="A51" s="117">
        <v>37</v>
      </c>
      <c r="B51" s="118" t="s">
        <v>113</v>
      </c>
      <c r="C51" s="118" t="s">
        <v>114</v>
      </c>
      <c r="D51" s="234"/>
      <c r="E51" s="234"/>
      <c r="F51" s="234"/>
      <c r="G51" s="120">
        <f t="shared" si="1"/>
        <v>0</v>
      </c>
      <c r="H51" s="234"/>
      <c r="I51" s="234"/>
      <c r="J51" s="120">
        <f t="shared" si="2"/>
        <v>0</v>
      </c>
      <c r="K51" s="234"/>
      <c r="L51" s="234"/>
      <c r="M51" s="234"/>
      <c r="N51" s="120">
        <f t="shared" si="3"/>
        <v>0</v>
      </c>
      <c r="O51" s="121" t="str">
        <f t="shared" si="0"/>
        <v/>
      </c>
      <c r="P51" s="234"/>
      <c r="Q51" s="234"/>
      <c r="R51" s="234"/>
      <c r="S51" s="234"/>
      <c r="T51" s="234"/>
      <c r="U51" s="122" t="str">
        <f t="shared" si="4"/>
        <v/>
      </c>
      <c r="V51" s="235" t="str">
        <f t="shared" si="5"/>
        <v/>
      </c>
      <c r="W51" s="235"/>
      <c r="X51" s="235"/>
      <c r="Y51" s="236" t="str">
        <f t="shared" si="6"/>
        <v/>
      </c>
    </row>
    <row r="52" spans="1:25" ht="26.25">
      <c r="A52" s="117">
        <v>38</v>
      </c>
      <c r="B52" s="118" t="s">
        <v>115</v>
      </c>
      <c r="C52" s="118" t="s">
        <v>116</v>
      </c>
      <c r="D52" s="234">
        <v>4</v>
      </c>
      <c r="E52" s="234">
        <v>6</v>
      </c>
      <c r="F52" s="234"/>
      <c r="G52" s="120">
        <f t="shared" si="1"/>
        <v>5</v>
      </c>
      <c r="H52" s="234">
        <v>11</v>
      </c>
      <c r="I52" s="234">
        <v>10</v>
      </c>
      <c r="J52" s="120">
        <f t="shared" si="2"/>
        <v>4.3333333333333339</v>
      </c>
      <c r="K52" s="234">
        <v>14</v>
      </c>
      <c r="L52" s="234"/>
      <c r="M52" s="234"/>
      <c r="N52" s="120">
        <f t="shared" si="3"/>
        <v>14</v>
      </c>
      <c r="O52" s="121">
        <f t="shared" si="0"/>
        <v>23.3</v>
      </c>
      <c r="P52" s="234">
        <v>21</v>
      </c>
      <c r="Q52" s="234">
        <v>6</v>
      </c>
      <c r="R52" s="234"/>
      <c r="S52" s="234">
        <v>12</v>
      </c>
      <c r="T52" s="234"/>
      <c r="U52" s="122">
        <f t="shared" si="4"/>
        <v>39</v>
      </c>
      <c r="V52" s="235">
        <f t="shared" si="5"/>
        <v>62</v>
      </c>
      <c r="W52" s="235"/>
      <c r="X52" s="235"/>
      <c r="Y52" s="236" t="str">
        <f t="shared" si="6"/>
        <v>B</v>
      </c>
    </row>
    <row r="53" spans="1:25" ht="26.25">
      <c r="A53" s="117">
        <v>39</v>
      </c>
      <c r="B53" s="118" t="s">
        <v>117</v>
      </c>
      <c r="C53" s="118" t="s">
        <v>118</v>
      </c>
      <c r="D53" s="234">
        <v>8</v>
      </c>
      <c r="E53" s="234">
        <v>4</v>
      </c>
      <c r="F53" s="234"/>
      <c r="G53" s="120">
        <f t="shared" si="1"/>
        <v>6.0000000000000009</v>
      </c>
      <c r="H53" s="234">
        <v>8</v>
      </c>
      <c r="I53" s="234">
        <v>10</v>
      </c>
      <c r="J53" s="120">
        <f t="shared" si="2"/>
        <v>3.833333333333333</v>
      </c>
      <c r="K53" s="234">
        <v>14</v>
      </c>
      <c r="L53" s="234"/>
      <c r="M53" s="234"/>
      <c r="N53" s="120">
        <f t="shared" si="3"/>
        <v>14</v>
      </c>
      <c r="O53" s="121">
        <f t="shared" si="0"/>
        <v>23.8</v>
      </c>
      <c r="P53" s="234">
        <v>26</v>
      </c>
      <c r="Q53" s="234"/>
      <c r="R53" s="234">
        <v>3</v>
      </c>
      <c r="S53" s="234">
        <v>6</v>
      </c>
      <c r="T53" s="234"/>
      <c r="U53" s="122">
        <f t="shared" si="4"/>
        <v>35</v>
      </c>
      <c r="V53" s="235">
        <f t="shared" si="5"/>
        <v>59</v>
      </c>
      <c r="W53" s="235"/>
      <c r="X53" s="235"/>
      <c r="Y53" s="236" t="str">
        <f t="shared" si="6"/>
        <v>C</v>
      </c>
    </row>
    <row r="54" spans="1:25" ht="26.25">
      <c r="A54" s="117">
        <v>40</v>
      </c>
      <c r="B54" s="118" t="s">
        <v>119</v>
      </c>
      <c r="C54" s="118" t="s">
        <v>120</v>
      </c>
      <c r="D54" s="234">
        <v>8</v>
      </c>
      <c r="E54" s="234">
        <v>4</v>
      </c>
      <c r="F54" s="234"/>
      <c r="G54" s="120">
        <f t="shared" si="1"/>
        <v>6.0000000000000009</v>
      </c>
      <c r="H54" s="234">
        <v>8</v>
      </c>
      <c r="I54" s="234">
        <v>7</v>
      </c>
      <c r="J54" s="120">
        <f t="shared" si="2"/>
        <v>3.0833333333333335</v>
      </c>
      <c r="K54" s="234">
        <v>13</v>
      </c>
      <c r="L54" s="234"/>
      <c r="M54" s="234"/>
      <c r="N54" s="120">
        <f t="shared" si="3"/>
        <v>13</v>
      </c>
      <c r="O54" s="121">
        <f t="shared" si="0"/>
        <v>22.1</v>
      </c>
      <c r="P54" s="234">
        <v>17</v>
      </c>
      <c r="Q54" s="234">
        <v>5</v>
      </c>
      <c r="R54" s="234"/>
      <c r="S54" s="234">
        <v>11</v>
      </c>
      <c r="T54" s="234"/>
      <c r="U54" s="122">
        <f t="shared" si="4"/>
        <v>33</v>
      </c>
      <c r="V54" s="235">
        <f t="shared" si="5"/>
        <v>55</v>
      </c>
      <c r="W54" s="235"/>
      <c r="X54" s="235"/>
      <c r="Y54" s="236" t="str">
        <f t="shared" si="6"/>
        <v>C</v>
      </c>
    </row>
    <row r="55" spans="1:25" ht="26.25">
      <c r="A55" s="117">
        <v>41</v>
      </c>
      <c r="B55" s="118" t="s">
        <v>121</v>
      </c>
      <c r="C55" s="118" t="s">
        <v>122</v>
      </c>
      <c r="D55" s="234">
        <v>8</v>
      </c>
      <c r="E55" s="234">
        <v>4</v>
      </c>
      <c r="F55" s="234"/>
      <c r="G55" s="120">
        <f t="shared" si="1"/>
        <v>6.0000000000000009</v>
      </c>
      <c r="H55" s="234">
        <v>8</v>
      </c>
      <c r="I55" s="234">
        <v>7</v>
      </c>
      <c r="J55" s="120">
        <f t="shared" si="2"/>
        <v>3.0833333333333335</v>
      </c>
      <c r="K55" s="234">
        <v>13</v>
      </c>
      <c r="L55" s="234"/>
      <c r="M55" s="234"/>
      <c r="N55" s="120">
        <f t="shared" si="3"/>
        <v>13</v>
      </c>
      <c r="O55" s="121">
        <f t="shared" si="0"/>
        <v>22.1</v>
      </c>
      <c r="P55" s="234">
        <v>29</v>
      </c>
      <c r="Q55" s="234"/>
      <c r="R55" s="234">
        <v>1.5</v>
      </c>
      <c r="S55" s="234">
        <v>8</v>
      </c>
      <c r="T55" s="234"/>
      <c r="U55" s="122">
        <f t="shared" si="4"/>
        <v>38.5</v>
      </c>
      <c r="V55" s="235">
        <f t="shared" si="5"/>
        <v>61</v>
      </c>
      <c r="W55" s="235"/>
      <c r="X55" s="235"/>
      <c r="Y55" s="236" t="str">
        <f t="shared" si="6"/>
        <v>B</v>
      </c>
    </row>
    <row r="56" spans="1:25" ht="26.25">
      <c r="A56" s="117">
        <v>42</v>
      </c>
      <c r="B56" s="118" t="s">
        <v>123</v>
      </c>
      <c r="C56" s="118" t="s">
        <v>124</v>
      </c>
      <c r="D56" s="234">
        <v>7</v>
      </c>
      <c r="E56" s="234">
        <v>3</v>
      </c>
      <c r="F56" s="234"/>
      <c r="G56" s="120">
        <f t="shared" si="1"/>
        <v>5</v>
      </c>
      <c r="H56" s="234">
        <v>8</v>
      </c>
      <c r="I56" s="234">
        <v>7</v>
      </c>
      <c r="J56" s="120">
        <f t="shared" si="2"/>
        <v>3.0833333333333335</v>
      </c>
      <c r="K56" s="234">
        <v>12</v>
      </c>
      <c r="L56" s="234"/>
      <c r="M56" s="234"/>
      <c r="N56" s="120">
        <f t="shared" si="3"/>
        <v>12</v>
      </c>
      <c r="O56" s="121">
        <f t="shared" si="0"/>
        <v>20.100000000000001</v>
      </c>
      <c r="P56" s="234">
        <v>28</v>
      </c>
      <c r="Q56" s="234"/>
      <c r="R56" s="234">
        <v>6</v>
      </c>
      <c r="S56" s="234">
        <v>14</v>
      </c>
      <c r="T56" s="234"/>
      <c r="U56" s="122">
        <f t="shared" si="4"/>
        <v>48</v>
      </c>
      <c r="V56" s="235">
        <f t="shared" si="5"/>
        <v>68</v>
      </c>
      <c r="W56" s="235"/>
      <c r="X56" s="235"/>
      <c r="Y56" s="236" t="str">
        <f t="shared" si="6"/>
        <v>B</v>
      </c>
    </row>
    <row r="57" spans="1:25" ht="26.25">
      <c r="A57" s="117">
        <v>43</v>
      </c>
      <c r="B57" s="118" t="s">
        <v>125</v>
      </c>
      <c r="C57" s="118" t="s">
        <v>126</v>
      </c>
      <c r="D57" s="234">
        <v>9</v>
      </c>
      <c r="E57" s="234">
        <v>7</v>
      </c>
      <c r="F57" s="234"/>
      <c r="G57" s="120">
        <f t="shared" si="1"/>
        <v>8</v>
      </c>
      <c r="H57" s="234">
        <v>8</v>
      </c>
      <c r="I57" s="234">
        <v>10</v>
      </c>
      <c r="J57" s="120">
        <f t="shared" si="2"/>
        <v>3.833333333333333</v>
      </c>
      <c r="K57" s="234">
        <v>14</v>
      </c>
      <c r="L57" s="234"/>
      <c r="M57" s="234"/>
      <c r="N57" s="120">
        <f t="shared" si="3"/>
        <v>14</v>
      </c>
      <c r="O57" s="121">
        <f t="shared" si="0"/>
        <v>25.8</v>
      </c>
      <c r="P57" s="234">
        <v>28</v>
      </c>
      <c r="Q57" s="234"/>
      <c r="R57" s="234">
        <v>11</v>
      </c>
      <c r="S57" s="234">
        <v>8</v>
      </c>
      <c r="T57" s="234"/>
      <c r="U57" s="122">
        <f t="shared" si="4"/>
        <v>47</v>
      </c>
      <c r="V57" s="235">
        <f t="shared" si="5"/>
        <v>73</v>
      </c>
      <c r="W57" s="235"/>
      <c r="X57" s="235"/>
      <c r="Y57" s="236" t="str">
        <f t="shared" si="6"/>
        <v>A</v>
      </c>
    </row>
    <row r="58" spans="1:25" ht="26.25">
      <c r="A58" s="117">
        <v>44</v>
      </c>
      <c r="B58" s="118" t="s">
        <v>127</v>
      </c>
      <c r="C58" s="118" t="s">
        <v>128</v>
      </c>
      <c r="D58" s="234">
        <v>6</v>
      </c>
      <c r="E58" s="234">
        <v>7</v>
      </c>
      <c r="F58" s="234"/>
      <c r="G58" s="120">
        <f t="shared" si="1"/>
        <v>6.4999999999999991</v>
      </c>
      <c r="H58" s="234">
        <v>8</v>
      </c>
      <c r="I58" s="234">
        <v>10</v>
      </c>
      <c r="J58" s="120">
        <f t="shared" si="2"/>
        <v>3.833333333333333</v>
      </c>
      <c r="K58" s="234">
        <v>14</v>
      </c>
      <c r="L58" s="234"/>
      <c r="M58" s="234"/>
      <c r="N58" s="120">
        <f t="shared" si="3"/>
        <v>14</v>
      </c>
      <c r="O58" s="121">
        <f t="shared" si="0"/>
        <v>24.3</v>
      </c>
      <c r="P58" s="234">
        <v>17</v>
      </c>
      <c r="Q58" s="234"/>
      <c r="R58" s="234">
        <v>7</v>
      </c>
      <c r="S58" s="234">
        <v>5</v>
      </c>
      <c r="T58" s="234"/>
      <c r="U58" s="122">
        <f t="shared" si="4"/>
        <v>29</v>
      </c>
      <c r="V58" s="235">
        <f t="shared" si="5"/>
        <v>53</v>
      </c>
      <c r="W58" s="235"/>
      <c r="X58" s="235"/>
      <c r="Y58" s="236" t="str">
        <f t="shared" si="6"/>
        <v>C</v>
      </c>
    </row>
    <row r="59" spans="1:25" ht="26.25">
      <c r="A59" s="117">
        <v>45</v>
      </c>
      <c r="B59" s="118" t="s">
        <v>129</v>
      </c>
      <c r="C59" s="118" t="s">
        <v>130</v>
      </c>
      <c r="D59" s="234">
        <v>7</v>
      </c>
      <c r="E59" s="234">
        <v>7</v>
      </c>
      <c r="F59" s="234"/>
      <c r="G59" s="120">
        <f t="shared" si="1"/>
        <v>7</v>
      </c>
      <c r="H59" s="234">
        <v>9</v>
      </c>
      <c r="I59" s="234">
        <v>7</v>
      </c>
      <c r="J59" s="120">
        <f t="shared" si="2"/>
        <v>3.2499999999999996</v>
      </c>
      <c r="K59" s="234">
        <v>13</v>
      </c>
      <c r="L59" s="234"/>
      <c r="M59" s="234"/>
      <c r="N59" s="120">
        <f t="shared" si="3"/>
        <v>13</v>
      </c>
      <c r="O59" s="121">
        <f t="shared" si="0"/>
        <v>23.3</v>
      </c>
      <c r="P59" s="234">
        <v>23</v>
      </c>
      <c r="Q59" s="234">
        <v>6</v>
      </c>
      <c r="R59" s="234"/>
      <c r="S59" s="234">
        <v>9</v>
      </c>
      <c r="T59" s="234"/>
      <c r="U59" s="122">
        <f t="shared" si="4"/>
        <v>38</v>
      </c>
      <c r="V59" s="235">
        <f t="shared" si="5"/>
        <v>61</v>
      </c>
      <c r="W59" s="235"/>
      <c r="X59" s="235"/>
      <c r="Y59" s="236" t="str">
        <f t="shared" si="6"/>
        <v>B</v>
      </c>
    </row>
    <row r="60" spans="1:25" ht="26.25">
      <c r="A60" s="117">
        <v>46</v>
      </c>
      <c r="B60" s="118" t="s">
        <v>131</v>
      </c>
      <c r="C60" s="118" t="s">
        <v>132</v>
      </c>
      <c r="D60" s="234">
        <v>7</v>
      </c>
      <c r="E60" s="234">
        <v>5</v>
      </c>
      <c r="F60" s="234"/>
      <c r="G60" s="120">
        <f t="shared" si="1"/>
        <v>6</v>
      </c>
      <c r="H60" s="234">
        <v>7</v>
      </c>
      <c r="I60" s="234"/>
      <c r="J60" s="120">
        <f t="shared" si="2"/>
        <v>2.3333333333333335</v>
      </c>
      <c r="K60" s="234">
        <v>15</v>
      </c>
      <c r="L60" s="234"/>
      <c r="M60" s="234"/>
      <c r="N60" s="120">
        <f t="shared" si="3"/>
        <v>15</v>
      </c>
      <c r="O60" s="121">
        <f t="shared" si="0"/>
        <v>23.3</v>
      </c>
      <c r="P60" s="234">
        <v>28</v>
      </c>
      <c r="Q60" s="234"/>
      <c r="R60" s="234">
        <v>6</v>
      </c>
      <c r="S60" s="234">
        <v>15</v>
      </c>
      <c r="T60" s="234"/>
      <c r="U60" s="122">
        <f t="shared" si="4"/>
        <v>49</v>
      </c>
      <c r="V60" s="235">
        <f t="shared" si="5"/>
        <v>72</v>
      </c>
      <c r="W60" s="235"/>
      <c r="X60" s="235"/>
      <c r="Y60" s="236" t="str">
        <f t="shared" si="6"/>
        <v>A</v>
      </c>
    </row>
    <row r="61" spans="1:25" ht="26.25">
      <c r="A61" s="117">
        <v>47</v>
      </c>
      <c r="B61" s="118" t="s">
        <v>133</v>
      </c>
      <c r="C61" s="118" t="s">
        <v>134</v>
      </c>
      <c r="D61" s="234">
        <v>7</v>
      </c>
      <c r="E61" s="234">
        <v>7</v>
      </c>
      <c r="F61" s="234"/>
      <c r="G61" s="120">
        <f t="shared" si="1"/>
        <v>7</v>
      </c>
      <c r="H61" s="234">
        <v>8</v>
      </c>
      <c r="I61" s="234">
        <v>8</v>
      </c>
      <c r="J61" s="120">
        <f t="shared" si="2"/>
        <v>3.3333333333333339</v>
      </c>
      <c r="K61" s="234">
        <v>13</v>
      </c>
      <c r="L61" s="234"/>
      <c r="M61" s="234"/>
      <c r="N61" s="120">
        <f t="shared" si="3"/>
        <v>13</v>
      </c>
      <c r="O61" s="121">
        <f t="shared" si="0"/>
        <v>23.3</v>
      </c>
      <c r="P61" s="234">
        <v>21</v>
      </c>
      <c r="Q61" s="234"/>
      <c r="R61" s="234">
        <v>1</v>
      </c>
      <c r="S61" s="234">
        <v>11</v>
      </c>
      <c r="T61" s="234"/>
      <c r="U61" s="122">
        <f t="shared" si="4"/>
        <v>33</v>
      </c>
      <c r="V61" s="235">
        <f t="shared" si="5"/>
        <v>56</v>
      </c>
      <c r="W61" s="235"/>
      <c r="X61" s="235"/>
      <c r="Y61" s="236" t="str">
        <f t="shared" si="6"/>
        <v>C</v>
      </c>
    </row>
    <row r="62" spans="1:25" ht="26.25">
      <c r="A62" s="117">
        <v>48</v>
      </c>
      <c r="B62" s="118" t="s">
        <v>135</v>
      </c>
      <c r="C62" s="118" t="s">
        <v>136</v>
      </c>
      <c r="D62" s="234">
        <v>8</v>
      </c>
      <c r="E62" s="234">
        <v>6</v>
      </c>
      <c r="F62" s="234"/>
      <c r="G62" s="120">
        <f t="shared" si="1"/>
        <v>7</v>
      </c>
      <c r="H62" s="234">
        <v>0</v>
      </c>
      <c r="I62" s="234">
        <v>0</v>
      </c>
      <c r="J62" s="120">
        <f t="shared" si="2"/>
        <v>0</v>
      </c>
      <c r="K62" s="234"/>
      <c r="L62" s="234"/>
      <c r="M62" s="234"/>
      <c r="N62" s="120">
        <f t="shared" si="3"/>
        <v>0</v>
      </c>
      <c r="O62" s="121">
        <f t="shared" si="0"/>
        <v>7</v>
      </c>
      <c r="P62" s="234"/>
      <c r="Q62" s="234"/>
      <c r="R62" s="234"/>
      <c r="S62" s="234"/>
      <c r="T62" s="234"/>
      <c r="U62" s="122" t="str">
        <f t="shared" si="4"/>
        <v/>
      </c>
      <c r="V62" s="235">
        <f t="shared" si="5"/>
        <v>7</v>
      </c>
      <c r="W62" s="235"/>
      <c r="X62" s="235"/>
      <c r="Y62" s="236" t="str">
        <f t="shared" si="6"/>
        <v/>
      </c>
    </row>
    <row r="63" spans="1:25" ht="26.25">
      <c r="A63" s="117">
        <v>49</v>
      </c>
      <c r="B63" s="118" t="s">
        <v>137</v>
      </c>
      <c r="C63" s="118" t="s">
        <v>138</v>
      </c>
      <c r="D63" s="234">
        <v>7</v>
      </c>
      <c r="E63" s="234">
        <v>7</v>
      </c>
      <c r="F63" s="234"/>
      <c r="G63" s="120">
        <f t="shared" si="1"/>
        <v>7</v>
      </c>
      <c r="H63" s="234">
        <v>6</v>
      </c>
      <c r="I63" s="234">
        <v>8</v>
      </c>
      <c r="J63" s="120">
        <f t="shared" si="2"/>
        <v>3.0000000000000004</v>
      </c>
      <c r="K63" s="234">
        <v>13</v>
      </c>
      <c r="L63" s="234"/>
      <c r="M63" s="234"/>
      <c r="N63" s="120">
        <f t="shared" si="3"/>
        <v>13</v>
      </c>
      <c r="O63" s="121">
        <f t="shared" si="0"/>
        <v>23</v>
      </c>
      <c r="P63" s="234">
        <v>7</v>
      </c>
      <c r="Q63" s="234">
        <v>9</v>
      </c>
      <c r="R63" s="234"/>
      <c r="S63" s="234">
        <v>8</v>
      </c>
      <c r="T63" s="234"/>
      <c r="U63" s="122">
        <f t="shared" si="4"/>
        <v>24</v>
      </c>
      <c r="V63" s="235">
        <f t="shared" si="5"/>
        <v>47</v>
      </c>
      <c r="W63" s="235"/>
      <c r="X63" s="235"/>
      <c r="Y63" s="236" t="str">
        <f t="shared" si="6"/>
        <v>D</v>
      </c>
    </row>
    <row r="64" spans="1:25" ht="26.25">
      <c r="A64" s="117">
        <v>50</v>
      </c>
      <c r="B64" s="118" t="s">
        <v>139</v>
      </c>
      <c r="C64" s="118" t="s">
        <v>140</v>
      </c>
      <c r="D64" s="234">
        <v>5</v>
      </c>
      <c r="E64" s="234">
        <v>6</v>
      </c>
      <c r="F64" s="234"/>
      <c r="G64" s="120">
        <f t="shared" si="1"/>
        <v>5.5</v>
      </c>
      <c r="H64" s="234">
        <v>13</v>
      </c>
      <c r="I64" s="234">
        <v>10</v>
      </c>
      <c r="J64" s="120">
        <f t="shared" si="2"/>
        <v>4.666666666666667</v>
      </c>
      <c r="K64" s="234">
        <v>15</v>
      </c>
      <c r="L64" s="234"/>
      <c r="M64" s="234"/>
      <c r="N64" s="120">
        <f t="shared" si="3"/>
        <v>15</v>
      </c>
      <c r="O64" s="121">
        <f t="shared" si="0"/>
        <v>25.2</v>
      </c>
      <c r="P64" s="234">
        <v>24</v>
      </c>
      <c r="Q64" s="234">
        <v>4</v>
      </c>
      <c r="R64" s="234"/>
      <c r="S64" s="234">
        <v>10</v>
      </c>
      <c r="T64" s="234"/>
      <c r="U64" s="122">
        <f t="shared" si="4"/>
        <v>38</v>
      </c>
      <c r="V64" s="235">
        <f t="shared" si="5"/>
        <v>63</v>
      </c>
      <c r="W64" s="235"/>
      <c r="X64" s="235"/>
      <c r="Y64" s="236" t="str">
        <f t="shared" si="6"/>
        <v>B</v>
      </c>
    </row>
    <row r="65" spans="1:25" ht="26.25">
      <c r="A65" s="117">
        <v>51</v>
      </c>
      <c r="B65" s="118" t="s">
        <v>141</v>
      </c>
      <c r="C65" s="118" t="s">
        <v>142</v>
      </c>
      <c r="D65" s="234">
        <v>6</v>
      </c>
      <c r="E65" s="234">
        <v>8</v>
      </c>
      <c r="F65" s="234"/>
      <c r="G65" s="120">
        <f t="shared" si="1"/>
        <v>7</v>
      </c>
      <c r="H65" s="234">
        <v>10</v>
      </c>
      <c r="I65" s="234">
        <v>10</v>
      </c>
      <c r="J65" s="120">
        <f t="shared" si="2"/>
        <v>4.1666666666666661</v>
      </c>
      <c r="K65" s="234"/>
      <c r="L65" s="234"/>
      <c r="M65" s="234"/>
      <c r="N65" s="120">
        <f t="shared" si="3"/>
        <v>0</v>
      </c>
      <c r="O65" s="121">
        <f t="shared" si="0"/>
        <v>11.2</v>
      </c>
      <c r="P65" s="234">
        <v>19</v>
      </c>
      <c r="Q65" s="234">
        <v>5</v>
      </c>
      <c r="R65" s="234"/>
      <c r="S65" s="234">
        <v>9</v>
      </c>
      <c r="T65" s="234"/>
      <c r="U65" s="122">
        <f t="shared" si="4"/>
        <v>33</v>
      </c>
      <c r="V65" s="235">
        <f t="shared" si="5"/>
        <v>44</v>
      </c>
      <c r="W65" s="235"/>
      <c r="X65" s="235"/>
      <c r="Y65" s="236" t="s">
        <v>366</v>
      </c>
    </row>
    <row r="66" spans="1:25" ht="26.25">
      <c r="A66" s="117">
        <v>52</v>
      </c>
      <c r="B66" s="118" t="s">
        <v>143</v>
      </c>
      <c r="C66" s="118" t="s">
        <v>144</v>
      </c>
      <c r="D66" s="234">
        <v>6</v>
      </c>
      <c r="E66" s="234">
        <v>8</v>
      </c>
      <c r="F66" s="234"/>
      <c r="G66" s="120">
        <f t="shared" si="1"/>
        <v>7</v>
      </c>
      <c r="H66" s="234">
        <v>11</v>
      </c>
      <c r="I66" s="234">
        <v>8</v>
      </c>
      <c r="J66" s="120">
        <f t="shared" si="2"/>
        <v>3.833333333333333</v>
      </c>
      <c r="K66" s="234">
        <v>14</v>
      </c>
      <c r="L66" s="234"/>
      <c r="M66" s="234"/>
      <c r="N66" s="120">
        <f t="shared" si="3"/>
        <v>14</v>
      </c>
      <c r="O66" s="121">
        <f t="shared" si="0"/>
        <v>24.8</v>
      </c>
      <c r="P66" s="234">
        <v>24</v>
      </c>
      <c r="Q66" s="234"/>
      <c r="R66" s="234">
        <v>9</v>
      </c>
      <c r="S66" s="234">
        <v>9</v>
      </c>
      <c r="T66" s="234"/>
      <c r="U66" s="122">
        <f t="shared" si="4"/>
        <v>42</v>
      </c>
      <c r="V66" s="235">
        <f t="shared" si="5"/>
        <v>67</v>
      </c>
      <c r="W66" s="235"/>
      <c r="X66" s="235"/>
      <c r="Y66" s="236" t="str">
        <f t="shared" si="6"/>
        <v>B</v>
      </c>
    </row>
    <row r="67" spans="1:25" ht="26.25">
      <c r="A67" s="117">
        <v>53</v>
      </c>
      <c r="B67" s="118" t="s">
        <v>145</v>
      </c>
      <c r="C67" s="118" t="s">
        <v>146</v>
      </c>
      <c r="D67" s="234">
        <v>5</v>
      </c>
      <c r="E67" s="234">
        <v>5</v>
      </c>
      <c r="F67" s="234"/>
      <c r="G67" s="120">
        <f t="shared" si="1"/>
        <v>5</v>
      </c>
      <c r="H67" s="234">
        <v>6</v>
      </c>
      <c r="I67" s="234">
        <v>8</v>
      </c>
      <c r="J67" s="120">
        <f t="shared" si="2"/>
        <v>3.0000000000000004</v>
      </c>
      <c r="K67" s="234">
        <v>10</v>
      </c>
      <c r="L67" s="234"/>
      <c r="M67" s="234"/>
      <c r="N67" s="120">
        <f t="shared" si="3"/>
        <v>10</v>
      </c>
      <c r="O67" s="121">
        <f t="shared" si="0"/>
        <v>18</v>
      </c>
      <c r="P67" s="234">
        <v>18</v>
      </c>
      <c r="Q67" s="234"/>
      <c r="R67" s="234">
        <v>4</v>
      </c>
      <c r="S67" s="234">
        <v>14</v>
      </c>
      <c r="T67" s="234"/>
      <c r="U67" s="122">
        <f t="shared" si="4"/>
        <v>36</v>
      </c>
      <c r="V67" s="235">
        <f t="shared" si="5"/>
        <v>54</v>
      </c>
      <c r="W67" s="235"/>
      <c r="X67" s="235"/>
      <c r="Y67" s="236" t="str">
        <f t="shared" si="6"/>
        <v>C</v>
      </c>
    </row>
    <row r="68" spans="1:25" ht="26.25">
      <c r="A68" s="117">
        <v>54</v>
      </c>
      <c r="B68" s="118" t="s">
        <v>147</v>
      </c>
      <c r="C68" s="118" t="s">
        <v>148</v>
      </c>
      <c r="D68" s="234"/>
      <c r="E68" s="234"/>
      <c r="F68" s="234"/>
      <c r="G68" s="120">
        <f t="shared" si="1"/>
        <v>0</v>
      </c>
      <c r="H68" s="234"/>
      <c r="I68" s="234"/>
      <c r="J68" s="120">
        <f t="shared" si="2"/>
        <v>0</v>
      </c>
      <c r="K68" s="234"/>
      <c r="L68" s="234"/>
      <c r="M68" s="234"/>
      <c r="N68" s="120">
        <f t="shared" si="3"/>
        <v>0</v>
      </c>
      <c r="O68" s="121" t="str">
        <f t="shared" si="0"/>
        <v/>
      </c>
      <c r="P68" s="234"/>
      <c r="Q68" s="234"/>
      <c r="R68" s="234"/>
      <c r="S68" s="234"/>
      <c r="T68" s="234"/>
      <c r="U68" s="122" t="str">
        <f t="shared" si="4"/>
        <v/>
      </c>
      <c r="V68" s="235" t="str">
        <f t="shared" si="5"/>
        <v/>
      </c>
      <c r="W68" s="235"/>
      <c r="X68" s="235"/>
      <c r="Y68" s="236" t="str">
        <f t="shared" si="6"/>
        <v/>
      </c>
    </row>
    <row r="69" spans="1:25" s="603" customFormat="1" ht="26.25">
      <c r="A69" s="595">
        <v>55</v>
      </c>
      <c r="B69" s="596" t="s">
        <v>149</v>
      </c>
      <c r="C69" s="596" t="s">
        <v>150</v>
      </c>
      <c r="D69" s="597">
        <v>5</v>
      </c>
      <c r="E69" s="597">
        <v>5</v>
      </c>
      <c r="F69" s="597"/>
      <c r="G69" s="598">
        <f t="shared" si="1"/>
        <v>5</v>
      </c>
      <c r="H69" s="597">
        <v>6</v>
      </c>
      <c r="I69" s="597">
        <v>8</v>
      </c>
      <c r="J69" s="598">
        <f t="shared" si="2"/>
        <v>3.0000000000000004</v>
      </c>
      <c r="K69" s="597">
        <v>14</v>
      </c>
      <c r="L69" s="597"/>
      <c r="M69" s="597"/>
      <c r="N69" s="598">
        <f t="shared" si="3"/>
        <v>14</v>
      </c>
      <c r="O69" s="599">
        <f t="shared" si="0"/>
        <v>22</v>
      </c>
      <c r="P69" s="597"/>
      <c r="Q69" s="597"/>
      <c r="R69" s="597"/>
      <c r="S69" s="597"/>
      <c r="T69" s="597"/>
      <c r="U69" s="600" t="str">
        <f t="shared" si="4"/>
        <v/>
      </c>
      <c r="V69" s="601">
        <f t="shared" si="5"/>
        <v>22</v>
      </c>
      <c r="W69" s="601"/>
      <c r="X69" s="601"/>
      <c r="Y69" s="602" t="str">
        <f t="shared" si="6"/>
        <v/>
      </c>
    </row>
    <row r="70" spans="1:25" ht="26.25">
      <c r="A70" s="117">
        <v>56</v>
      </c>
      <c r="B70" s="118" t="s">
        <v>151</v>
      </c>
      <c r="C70" s="118" t="s">
        <v>152</v>
      </c>
      <c r="D70" s="234">
        <v>7</v>
      </c>
      <c r="E70" s="234">
        <v>3</v>
      </c>
      <c r="F70" s="234"/>
      <c r="G70" s="120">
        <f t="shared" si="1"/>
        <v>5</v>
      </c>
      <c r="H70" s="234">
        <v>12</v>
      </c>
      <c r="I70" s="234">
        <v>9</v>
      </c>
      <c r="J70" s="120">
        <f t="shared" si="2"/>
        <v>4.25</v>
      </c>
      <c r="K70" s="234">
        <v>12</v>
      </c>
      <c r="L70" s="234"/>
      <c r="M70" s="234"/>
      <c r="N70" s="120">
        <f t="shared" si="3"/>
        <v>12</v>
      </c>
      <c r="O70" s="121">
        <f t="shared" si="0"/>
        <v>21.3</v>
      </c>
      <c r="P70" s="234">
        <v>29</v>
      </c>
      <c r="Q70" s="234"/>
      <c r="R70" s="234">
        <v>20</v>
      </c>
      <c r="S70" s="234">
        <v>13</v>
      </c>
      <c r="T70" s="234"/>
      <c r="U70" s="122">
        <f t="shared" si="4"/>
        <v>62</v>
      </c>
      <c r="V70" s="235">
        <f t="shared" si="5"/>
        <v>83</v>
      </c>
      <c r="W70" s="235"/>
      <c r="X70" s="235"/>
      <c r="Y70" s="236" t="str">
        <f t="shared" si="6"/>
        <v>A</v>
      </c>
    </row>
    <row r="71" spans="1:25" ht="26.25">
      <c r="A71" s="117">
        <v>57</v>
      </c>
      <c r="B71" s="118" t="s">
        <v>153</v>
      </c>
      <c r="C71" s="118" t="s">
        <v>154</v>
      </c>
      <c r="D71" s="234">
        <v>5</v>
      </c>
      <c r="E71" s="234">
        <v>4</v>
      </c>
      <c r="F71" s="234"/>
      <c r="G71" s="120">
        <f t="shared" si="1"/>
        <v>4.5</v>
      </c>
      <c r="H71" s="234">
        <v>11</v>
      </c>
      <c r="I71" s="234">
        <v>10</v>
      </c>
      <c r="J71" s="120">
        <f t="shared" si="2"/>
        <v>4.3333333333333339</v>
      </c>
      <c r="K71" s="234">
        <v>12</v>
      </c>
      <c r="L71" s="234"/>
      <c r="M71" s="234"/>
      <c r="N71" s="120">
        <f t="shared" si="3"/>
        <v>12</v>
      </c>
      <c r="O71" s="121">
        <f t="shared" si="0"/>
        <v>20.8</v>
      </c>
      <c r="P71" s="234">
        <v>15</v>
      </c>
      <c r="Q71" s="234"/>
      <c r="R71" s="234">
        <v>6</v>
      </c>
      <c r="S71" s="234"/>
      <c r="T71" s="234"/>
      <c r="U71" s="122">
        <f t="shared" si="4"/>
        <v>21</v>
      </c>
      <c r="V71" s="235">
        <f t="shared" si="5"/>
        <v>42</v>
      </c>
      <c r="W71" s="235"/>
      <c r="X71" s="235"/>
      <c r="Y71" s="236" t="str">
        <f t="shared" si="6"/>
        <v>D</v>
      </c>
    </row>
    <row r="72" spans="1:25" ht="26.25">
      <c r="A72" s="117">
        <v>58</v>
      </c>
      <c r="B72" s="118" t="s">
        <v>155</v>
      </c>
      <c r="C72" s="118" t="s">
        <v>156</v>
      </c>
      <c r="D72" s="234">
        <v>7</v>
      </c>
      <c r="E72" s="234">
        <v>8</v>
      </c>
      <c r="F72" s="234"/>
      <c r="G72" s="120">
        <f t="shared" si="1"/>
        <v>7.5</v>
      </c>
      <c r="H72" s="234">
        <v>8</v>
      </c>
      <c r="I72" s="234">
        <v>7</v>
      </c>
      <c r="J72" s="120">
        <f t="shared" si="2"/>
        <v>3.0833333333333335</v>
      </c>
      <c r="K72" s="234">
        <v>12</v>
      </c>
      <c r="L72" s="234"/>
      <c r="M72" s="234"/>
      <c r="N72" s="120">
        <f t="shared" si="3"/>
        <v>12</v>
      </c>
      <c r="O72" s="121">
        <f t="shared" si="0"/>
        <v>22.6</v>
      </c>
      <c r="P72" s="234">
        <v>19</v>
      </c>
      <c r="Q72" s="234"/>
      <c r="R72" s="234">
        <v>11</v>
      </c>
      <c r="S72" s="234">
        <v>9</v>
      </c>
      <c r="T72" s="234"/>
      <c r="U72" s="122">
        <f t="shared" si="4"/>
        <v>39</v>
      </c>
      <c r="V72" s="235">
        <f t="shared" si="5"/>
        <v>62</v>
      </c>
      <c r="W72" s="235"/>
      <c r="X72" s="235"/>
      <c r="Y72" s="236" t="str">
        <f t="shared" si="6"/>
        <v>B</v>
      </c>
    </row>
    <row r="73" spans="1:25" ht="26.25">
      <c r="A73" s="117">
        <v>59</v>
      </c>
      <c r="B73" s="118" t="s">
        <v>157</v>
      </c>
      <c r="C73" s="118" t="s">
        <v>158</v>
      </c>
      <c r="D73" s="234">
        <v>9</v>
      </c>
      <c r="E73" s="234">
        <v>6</v>
      </c>
      <c r="F73" s="234"/>
      <c r="G73" s="120">
        <f t="shared" si="1"/>
        <v>7.5</v>
      </c>
      <c r="H73" s="234">
        <v>11</v>
      </c>
      <c r="I73" s="234">
        <v>10</v>
      </c>
      <c r="J73" s="120">
        <f t="shared" si="2"/>
        <v>4.3333333333333339</v>
      </c>
      <c r="K73" s="234">
        <v>13</v>
      </c>
      <c r="L73" s="234"/>
      <c r="M73" s="234"/>
      <c r="N73" s="120">
        <f t="shared" si="3"/>
        <v>13</v>
      </c>
      <c r="O73" s="121">
        <f t="shared" si="0"/>
        <v>24.8</v>
      </c>
      <c r="P73" s="234">
        <v>17</v>
      </c>
      <c r="Q73" s="234"/>
      <c r="R73" s="234">
        <v>6</v>
      </c>
      <c r="S73" s="234">
        <v>14</v>
      </c>
      <c r="T73" s="234"/>
      <c r="U73" s="122">
        <f t="shared" si="4"/>
        <v>37</v>
      </c>
      <c r="V73" s="235">
        <f t="shared" si="5"/>
        <v>62</v>
      </c>
      <c r="W73" s="235"/>
      <c r="X73" s="235"/>
      <c r="Y73" s="236" t="str">
        <f t="shared" si="6"/>
        <v>B</v>
      </c>
    </row>
    <row r="74" spans="1:25" ht="26.25">
      <c r="A74" s="117">
        <v>60</v>
      </c>
      <c r="B74" s="118" t="s">
        <v>159</v>
      </c>
      <c r="C74" s="118" t="s">
        <v>160</v>
      </c>
      <c r="D74" s="234">
        <v>5</v>
      </c>
      <c r="E74" s="234">
        <v>5</v>
      </c>
      <c r="F74" s="234"/>
      <c r="G74" s="120">
        <f t="shared" si="1"/>
        <v>5</v>
      </c>
      <c r="H74" s="234">
        <v>8</v>
      </c>
      <c r="I74" s="234">
        <v>7</v>
      </c>
      <c r="J74" s="120">
        <f t="shared" si="2"/>
        <v>3.0833333333333335</v>
      </c>
      <c r="K74" s="234">
        <v>15</v>
      </c>
      <c r="L74" s="234"/>
      <c r="M74" s="234"/>
      <c r="N74" s="120">
        <f t="shared" si="3"/>
        <v>15</v>
      </c>
      <c r="O74" s="121">
        <f t="shared" si="0"/>
        <v>23.1</v>
      </c>
      <c r="P74" s="234">
        <v>26</v>
      </c>
      <c r="Q74" s="234"/>
      <c r="R74" s="234">
        <v>13</v>
      </c>
      <c r="S74" s="234">
        <v>19</v>
      </c>
      <c r="T74" s="234"/>
      <c r="U74" s="122">
        <f t="shared" si="4"/>
        <v>58</v>
      </c>
      <c r="V74" s="235">
        <f t="shared" si="5"/>
        <v>81</v>
      </c>
      <c r="W74" s="235"/>
      <c r="X74" s="235"/>
      <c r="Y74" s="236" t="str">
        <f t="shared" si="6"/>
        <v>A</v>
      </c>
    </row>
    <row r="75" spans="1:25" ht="26.25">
      <c r="A75" s="117">
        <v>61</v>
      </c>
      <c r="B75" s="118" t="s">
        <v>161</v>
      </c>
      <c r="C75" s="118" t="s">
        <v>162</v>
      </c>
      <c r="D75" s="234">
        <v>9</v>
      </c>
      <c r="E75" s="234">
        <v>7</v>
      </c>
      <c r="F75" s="234"/>
      <c r="G75" s="120">
        <f t="shared" si="1"/>
        <v>8</v>
      </c>
      <c r="H75" s="234">
        <v>7</v>
      </c>
      <c r="I75" s="234">
        <v>10</v>
      </c>
      <c r="J75" s="120">
        <f t="shared" si="2"/>
        <v>3.666666666666667</v>
      </c>
      <c r="K75" s="234">
        <v>14</v>
      </c>
      <c r="L75" s="234"/>
      <c r="M75" s="234"/>
      <c r="N75" s="120">
        <f t="shared" si="3"/>
        <v>14</v>
      </c>
      <c r="O75" s="121">
        <f t="shared" si="0"/>
        <v>25.7</v>
      </c>
      <c r="P75" s="234">
        <v>27</v>
      </c>
      <c r="Q75" s="234"/>
      <c r="R75" s="234">
        <v>11</v>
      </c>
      <c r="S75" s="234">
        <v>11</v>
      </c>
      <c r="T75" s="234"/>
      <c r="U75" s="122">
        <f t="shared" si="4"/>
        <v>49</v>
      </c>
      <c r="V75" s="235">
        <f t="shared" si="5"/>
        <v>75</v>
      </c>
      <c r="W75" s="235"/>
      <c r="X75" s="235"/>
      <c r="Y75" s="236" t="str">
        <f t="shared" si="6"/>
        <v>A</v>
      </c>
    </row>
    <row r="76" spans="1:25" ht="26.25">
      <c r="A76" s="117">
        <v>62</v>
      </c>
      <c r="B76" s="118" t="s">
        <v>342</v>
      </c>
      <c r="C76" s="118" t="s">
        <v>343</v>
      </c>
      <c r="D76" s="234"/>
      <c r="E76" s="234"/>
      <c r="F76" s="234"/>
      <c r="G76" s="120">
        <f t="shared" si="1"/>
        <v>0</v>
      </c>
      <c r="H76" s="234"/>
      <c r="I76" s="234"/>
      <c r="J76" s="120">
        <f t="shared" si="2"/>
        <v>0</v>
      </c>
      <c r="K76" s="234"/>
      <c r="L76" s="234"/>
      <c r="M76" s="234"/>
      <c r="N76" s="120">
        <f t="shared" si="3"/>
        <v>0</v>
      </c>
      <c r="O76" s="121" t="str">
        <f t="shared" si="0"/>
        <v/>
      </c>
      <c r="P76" s="234"/>
      <c r="Q76" s="234"/>
      <c r="R76" s="234"/>
      <c r="S76" s="234"/>
      <c r="T76" s="234"/>
      <c r="U76" s="122" t="str">
        <f t="shared" si="4"/>
        <v/>
      </c>
      <c r="V76" s="235" t="str">
        <f t="shared" si="5"/>
        <v/>
      </c>
      <c r="W76" s="235"/>
      <c r="X76" s="235"/>
      <c r="Y76" s="236" t="str">
        <f t="shared" si="6"/>
        <v/>
      </c>
    </row>
    <row r="77" spans="1:25" ht="26.25">
      <c r="A77" s="117">
        <v>63</v>
      </c>
      <c r="B77" s="118" t="s">
        <v>163</v>
      </c>
      <c r="C77" s="118" t="s">
        <v>164</v>
      </c>
      <c r="D77" s="234">
        <v>7</v>
      </c>
      <c r="E77" s="234">
        <v>7</v>
      </c>
      <c r="F77" s="234"/>
      <c r="G77" s="120">
        <f t="shared" si="1"/>
        <v>7</v>
      </c>
      <c r="H77" s="234">
        <v>11</v>
      </c>
      <c r="I77" s="234">
        <v>7</v>
      </c>
      <c r="J77" s="120">
        <f t="shared" si="2"/>
        <v>3.583333333333333</v>
      </c>
      <c r="K77" s="234">
        <v>15</v>
      </c>
      <c r="L77" s="234"/>
      <c r="M77" s="234"/>
      <c r="N77" s="120">
        <f t="shared" si="3"/>
        <v>15</v>
      </c>
      <c r="O77" s="121">
        <f t="shared" si="0"/>
        <v>25.6</v>
      </c>
      <c r="P77" s="234">
        <v>25</v>
      </c>
      <c r="Q77" s="234"/>
      <c r="R77" s="234">
        <v>5</v>
      </c>
      <c r="S77" s="234">
        <v>7</v>
      </c>
      <c r="T77" s="234"/>
      <c r="U77" s="122">
        <f t="shared" si="4"/>
        <v>37</v>
      </c>
      <c r="V77" s="235">
        <f t="shared" si="5"/>
        <v>63</v>
      </c>
      <c r="W77" s="235"/>
      <c r="X77" s="235"/>
      <c r="Y77" s="236" t="str">
        <f t="shared" si="6"/>
        <v>B</v>
      </c>
    </row>
    <row r="78" spans="1:25" ht="26.25">
      <c r="A78" s="117">
        <v>64</v>
      </c>
      <c r="B78" s="118" t="s">
        <v>165</v>
      </c>
      <c r="C78" s="118" t="s">
        <v>166</v>
      </c>
      <c r="D78" s="234">
        <v>8</v>
      </c>
      <c r="E78" s="234">
        <v>5</v>
      </c>
      <c r="F78" s="234"/>
      <c r="G78" s="120">
        <f t="shared" si="1"/>
        <v>6.5</v>
      </c>
      <c r="H78" s="234">
        <v>9</v>
      </c>
      <c r="I78" s="234">
        <v>8</v>
      </c>
      <c r="J78" s="120">
        <f t="shared" si="2"/>
        <v>3.5</v>
      </c>
      <c r="K78" s="234">
        <v>14</v>
      </c>
      <c r="L78" s="234"/>
      <c r="M78" s="234"/>
      <c r="N78" s="120">
        <f t="shared" si="3"/>
        <v>14</v>
      </c>
      <c r="O78" s="121">
        <f t="shared" si="0"/>
        <v>24</v>
      </c>
      <c r="P78" s="234">
        <v>16</v>
      </c>
      <c r="Q78" s="234"/>
      <c r="R78" s="234">
        <v>6.5</v>
      </c>
      <c r="S78" s="234">
        <v>12</v>
      </c>
      <c r="T78" s="234"/>
      <c r="U78" s="122">
        <f t="shared" si="4"/>
        <v>34.5</v>
      </c>
      <c r="V78" s="235">
        <f t="shared" si="5"/>
        <v>59</v>
      </c>
      <c r="W78" s="235"/>
      <c r="X78" s="235"/>
      <c r="Y78" s="236" t="str">
        <f t="shared" si="6"/>
        <v>C</v>
      </c>
    </row>
    <row r="79" spans="1:25" ht="26.25">
      <c r="A79" s="117">
        <v>65</v>
      </c>
      <c r="B79" s="118" t="s">
        <v>167</v>
      </c>
      <c r="C79" s="118" t="s">
        <v>168</v>
      </c>
      <c r="D79" s="234">
        <v>8</v>
      </c>
      <c r="E79" s="234">
        <v>5</v>
      </c>
      <c r="F79" s="234"/>
      <c r="G79" s="120">
        <f t="shared" si="1"/>
        <v>6.5</v>
      </c>
      <c r="H79" s="234">
        <v>8</v>
      </c>
      <c r="I79" s="234">
        <v>9</v>
      </c>
      <c r="J79" s="120">
        <f t="shared" si="2"/>
        <v>3.5833333333333335</v>
      </c>
      <c r="K79" s="234">
        <v>13</v>
      </c>
      <c r="L79" s="234"/>
      <c r="M79" s="234"/>
      <c r="N79" s="120">
        <f t="shared" si="3"/>
        <v>13</v>
      </c>
      <c r="O79" s="121">
        <f t="shared" si="0"/>
        <v>23.1</v>
      </c>
      <c r="P79" s="234">
        <v>22</v>
      </c>
      <c r="Q79" s="234"/>
      <c r="R79" s="234">
        <v>5</v>
      </c>
      <c r="S79" s="234">
        <v>5</v>
      </c>
      <c r="T79" s="234"/>
      <c r="U79" s="122">
        <f t="shared" si="4"/>
        <v>32</v>
      </c>
      <c r="V79" s="235">
        <f t="shared" si="5"/>
        <v>55</v>
      </c>
      <c r="W79" s="235"/>
      <c r="X79" s="235"/>
      <c r="Y79" s="236" t="str">
        <f t="shared" si="6"/>
        <v>C</v>
      </c>
    </row>
    <row r="80" spans="1:25" ht="26.25">
      <c r="A80" s="117">
        <v>66</v>
      </c>
      <c r="B80" s="118" t="s">
        <v>169</v>
      </c>
      <c r="C80" s="118" t="s">
        <v>170</v>
      </c>
      <c r="D80" s="234">
        <v>7</v>
      </c>
      <c r="E80" s="234">
        <v>3</v>
      </c>
      <c r="F80" s="234"/>
      <c r="G80" s="120">
        <f t="shared" si="1"/>
        <v>5</v>
      </c>
      <c r="H80" s="234">
        <v>7</v>
      </c>
      <c r="I80" s="234">
        <v>10</v>
      </c>
      <c r="J80" s="120">
        <f t="shared" si="2"/>
        <v>3.666666666666667</v>
      </c>
      <c r="K80" s="234">
        <v>14</v>
      </c>
      <c r="L80" s="234"/>
      <c r="M80" s="234"/>
      <c r="N80" s="120">
        <f t="shared" si="3"/>
        <v>14</v>
      </c>
      <c r="O80" s="121">
        <f t="shared" ref="O80:O133" si="7">IF(ROUNDDOWN(SUM($G80,$J80,$N80,0.05),1)&gt;0,ROUNDDOWN(SUM($G80,$J80,$N80,0.05),1),"")</f>
        <v>22.7</v>
      </c>
      <c r="P80" s="234">
        <v>20</v>
      </c>
      <c r="Q80" s="234"/>
      <c r="R80" s="234">
        <v>6</v>
      </c>
      <c r="S80" s="234">
        <v>4</v>
      </c>
      <c r="T80" s="234"/>
      <c r="U80" s="122">
        <f t="shared" si="4"/>
        <v>30</v>
      </c>
      <c r="V80" s="235">
        <f t="shared" si="5"/>
        <v>53</v>
      </c>
      <c r="W80" s="235"/>
      <c r="X80" s="235"/>
      <c r="Y80" s="236" t="str">
        <f t="shared" si="6"/>
        <v>C</v>
      </c>
    </row>
    <row r="81" spans="1:25" ht="26.25">
      <c r="A81" s="117">
        <v>67</v>
      </c>
      <c r="B81" s="118" t="s">
        <v>171</v>
      </c>
      <c r="C81" s="118" t="s">
        <v>172</v>
      </c>
      <c r="D81" s="234">
        <v>7</v>
      </c>
      <c r="E81" s="234">
        <v>3</v>
      </c>
      <c r="F81" s="234"/>
      <c r="G81" s="120">
        <f t="shared" ref="G81:G133" si="8">IF(COUNTA($D81:$F81)&gt;0,SUM($D81/$D$14,$E81/$E$14,$F81/$F$14)*$G$14/COUNTA($D81:$F81),0)</f>
        <v>5</v>
      </c>
      <c r="H81" s="234">
        <v>7</v>
      </c>
      <c r="I81" s="234">
        <v>8</v>
      </c>
      <c r="J81" s="120">
        <f t="shared" ref="J81:J133" si="9">IF(COUNTA($H81:$I81)&gt;0,SUM($H81/$H$14,$I81/$I$14)*$J$14/COUNTA($H81:$I81),0)</f>
        <v>3.1666666666666665</v>
      </c>
      <c r="K81" s="234">
        <v>14</v>
      </c>
      <c r="L81" s="234"/>
      <c r="M81" s="234"/>
      <c r="N81" s="120">
        <f t="shared" ref="N81:N133" si="10">IF(COUNTA($K81:$M81)&gt;0,SUM($K81/$K$14,$L81/$L$14,$M81/$M$14)*$N$14/COUNTA($K81:$M81),0)</f>
        <v>14</v>
      </c>
      <c r="O81" s="121">
        <f t="shared" si="7"/>
        <v>22.2</v>
      </c>
      <c r="P81" s="234"/>
      <c r="Q81" s="234"/>
      <c r="R81" s="234"/>
      <c r="S81" s="234"/>
      <c r="T81" s="234"/>
      <c r="U81" s="122" t="str">
        <f t="shared" ref="U81:U133" si="11">IF(OR(COUNTIF($P81:$T81,"&gt;0")=0,COUNTA($P$14)=0),"",(IF(COUNTA($Q81:$T81)&lt;=2,SUM($P81:$T81),IF(COUNTA($Q81:$T81)=3,SUM($P81:$T81)-MIN($Q81:$T81),SUM($P81:$T81)-MIN($Q81:$T81)-SMALL($Q81:$T81,2))))*7/(SUM($P$14:$R$14)/10))</f>
        <v/>
      </c>
      <c r="V81" s="235">
        <f t="shared" ref="V81:V131" si="12">IF(ROUNDDOWN(SUM($O81,$U81,0.5),0)&gt;0,ROUNDDOWN(SUM($O81,$U81,0.5),0),"")</f>
        <v>22</v>
      </c>
      <c r="W81" s="235"/>
      <c r="X81" s="235"/>
      <c r="Y81" s="236" t="str">
        <f t="shared" ref="Y81:Y131" si="13">IF(AND(N81&lt;$N$14/2,COUNTIF($P81:$T81,"&gt;0")&gt;0),"FAIL LABS",IF(OR($U81=0,$U81=""),"",IF($V81&gt;=70,"A",IF($V81&gt;=60,"B",IF($V81&gt;=50,"C",IF($V81&gt;=40,"D","E"))))))</f>
        <v/>
      </c>
    </row>
    <row r="82" spans="1:25" ht="26.25">
      <c r="A82" s="117">
        <v>68</v>
      </c>
      <c r="B82" s="118" t="s">
        <v>173</v>
      </c>
      <c r="C82" s="118" t="s">
        <v>174</v>
      </c>
      <c r="D82" s="234">
        <v>9</v>
      </c>
      <c r="E82" s="234">
        <v>7</v>
      </c>
      <c r="F82" s="234"/>
      <c r="G82" s="120">
        <f t="shared" si="8"/>
        <v>8</v>
      </c>
      <c r="H82" s="234">
        <v>7</v>
      </c>
      <c r="I82" s="234">
        <v>10</v>
      </c>
      <c r="J82" s="120">
        <f t="shared" si="9"/>
        <v>3.666666666666667</v>
      </c>
      <c r="K82" s="234">
        <v>13</v>
      </c>
      <c r="L82" s="234"/>
      <c r="M82" s="234"/>
      <c r="N82" s="120">
        <f t="shared" si="10"/>
        <v>13</v>
      </c>
      <c r="O82" s="121">
        <f t="shared" si="7"/>
        <v>24.7</v>
      </c>
      <c r="P82" s="234">
        <v>26</v>
      </c>
      <c r="Q82" s="234"/>
      <c r="R82" s="234">
        <v>10</v>
      </c>
      <c r="S82" s="234">
        <v>13</v>
      </c>
      <c r="T82" s="234"/>
      <c r="U82" s="122">
        <f t="shared" si="11"/>
        <v>49</v>
      </c>
      <c r="V82" s="235">
        <f t="shared" si="12"/>
        <v>74</v>
      </c>
      <c r="W82" s="235"/>
      <c r="X82" s="235"/>
      <c r="Y82" s="236" t="str">
        <f t="shared" si="13"/>
        <v>A</v>
      </c>
    </row>
    <row r="83" spans="1:25" ht="26.25">
      <c r="A83" s="117">
        <v>69</v>
      </c>
      <c r="B83" s="118" t="s">
        <v>175</v>
      </c>
      <c r="C83" s="118" t="s">
        <v>176</v>
      </c>
      <c r="D83" s="234">
        <v>7</v>
      </c>
      <c r="E83" s="234">
        <v>5</v>
      </c>
      <c r="F83" s="234"/>
      <c r="G83" s="120">
        <f t="shared" si="8"/>
        <v>6</v>
      </c>
      <c r="H83" s="234">
        <v>14</v>
      </c>
      <c r="I83" s="234">
        <v>6</v>
      </c>
      <c r="J83" s="120">
        <f t="shared" si="9"/>
        <v>3.833333333333333</v>
      </c>
      <c r="K83" s="234">
        <v>13</v>
      </c>
      <c r="L83" s="234"/>
      <c r="M83" s="234"/>
      <c r="N83" s="120">
        <f t="shared" si="10"/>
        <v>13</v>
      </c>
      <c r="O83" s="121">
        <f t="shared" si="7"/>
        <v>22.8</v>
      </c>
      <c r="P83" s="234">
        <v>21</v>
      </c>
      <c r="Q83" s="234"/>
      <c r="R83" s="234">
        <v>8</v>
      </c>
      <c r="S83" s="234">
        <v>6</v>
      </c>
      <c r="T83" s="234"/>
      <c r="U83" s="122">
        <f t="shared" si="11"/>
        <v>35</v>
      </c>
      <c r="V83" s="235">
        <f t="shared" si="12"/>
        <v>58</v>
      </c>
      <c r="W83" s="235"/>
      <c r="X83" s="235"/>
      <c r="Y83" s="236" t="str">
        <f t="shared" si="13"/>
        <v>C</v>
      </c>
    </row>
    <row r="84" spans="1:25" ht="26.25">
      <c r="A84" s="117">
        <v>70</v>
      </c>
      <c r="B84" s="118" t="s">
        <v>177</v>
      </c>
      <c r="C84" s="118" t="s">
        <v>178</v>
      </c>
      <c r="D84" s="234">
        <v>5</v>
      </c>
      <c r="E84" s="234">
        <v>6</v>
      </c>
      <c r="F84" s="234"/>
      <c r="G84" s="120">
        <f t="shared" si="8"/>
        <v>5.5</v>
      </c>
      <c r="H84" s="234">
        <v>9</v>
      </c>
      <c r="I84" s="234">
        <v>10</v>
      </c>
      <c r="J84" s="120">
        <f t="shared" si="9"/>
        <v>4</v>
      </c>
      <c r="K84" s="234">
        <v>13</v>
      </c>
      <c r="L84" s="234"/>
      <c r="M84" s="234"/>
      <c r="N84" s="120">
        <f t="shared" si="10"/>
        <v>13</v>
      </c>
      <c r="O84" s="121">
        <f t="shared" si="7"/>
        <v>22.5</v>
      </c>
      <c r="P84" s="234">
        <v>14</v>
      </c>
      <c r="Q84" s="234">
        <v>3</v>
      </c>
      <c r="R84" s="234"/>
      <c r="S84" s="234"/>
      <c r="T84" s="234">
        <v>6</v>
      </c>
      <c r="U84" s="122">
        <f t="shared" si="11"/>
        <v>23</v>
      </c>
      <c r="V84" s="235">
        <f t="shared" si="12"/>
        <v>46</v>
      </c>
      <c r="W84" s="235"/>
      <c r="X84" s="235"/>
      <c r="Y84" s="236" t="str">
        <f t="shared" si="13"/>
        <v>D</v>
      </c>
    </row>
    <row r="85" spans="1:25" ht="26.25">
      <c r="A85" s="117">
        <v>71</v>
      </c>
      <c r="B85" s="118" t="s">
        <v>179</v>
      </c>
      <c r="C85" s="118" t="s">
        <v>180</v>
      </c>
      <c r="D85" s="234">
        <v>7</v>
      </c>
      <c r="E85" s="234">
        <v>5</v>
      </c>
      <c r="F85" s="234"/>
      <c r="G85" s="120">
        <f t="shared" si="8"/>
        <v>6</v>
      </c>
      <c r="H85" s="234">
        <v>14</v>
      </c>
      <c r="I85" s="234">
        <v>6</v>
      </c>
      <c r="J85" s="120">
        <f t="shared" si="9"/>
        <v>3.833333333333333</v>
      </c>
      <c r="K85" s="234">
        <v>13</v>
      </c>
      <c r="L85" s="234"/>
      <c r="M85" s="234"/>
      <c r="N85" s="120">
        <f t="shared" si="10"/>
        <v>13</v>
      </c>
      <c r="O85" s="121">
        <f t="shared" si="7"/>
        <v>22.8</v>
      </c>
      <c r="P85" s="234">
        <v>16</v>
      </c>
      <c r="Q85" s="234"/>
      <c r="R85" s="234">
        <v>7</v>
      </c>
      <c r="S85" s="234">
        <v>5</v>
      </c>
      <c r="T85" s="234"/>
      <c r="U85" s="122">
        <f t="shared" si="11"/>
        <v>28</v>
      </c>
      <c r="V85" s="235">
        <f t="shared" si="12"/>
        <v>51</v>
      </c>
      <c r="W85" s="235"/>
      <c r="X85" s="235"/>
      <c r="Y85" s="236" t="str">
        <f t="shared" si="13"/>
        <v>C</v>
      </c>
    </row>
    <row r="86" spans="1:25" ht="26.25">
      <c r="A86" s="117">
        <v>72</v>
      </c>
      <c r="B86" s="118" t="s">
        <v>181</v>
      </c>
      <c r="C86" s="118" t="s">
        <v>182</v>
      </c>
      <c r="D86" s="234">
        <v>7</v>
      </c>
      <c r="E86" s="234">
        <v>4</v>
      </c>
      <c r="F86" s="234"/>
      <c r="G86" s="120">
        <f t="shared" si="8"/>
        <v>5.5</v>
      </c>
      <c r="H86" s="234">
        <v>9</v>
      </c>
      <c r="I86" s="234">
        <v>10</v>
      </c>
      <c r="J86" s="120">
        <f t="shared" si="9"/>
        <v>4</v>
      </c>
      <c r="K86" s="234">
        <v>13</v>
      </c>
      <c r="L86" s="234"/>
      <c r="M86" s="234"/>
      <c r="N86" s="120">
        <f t="shared" si="10"/>
        <v>13</v>
      </c>
      <c r="O86" s="121">
        <f t="shared" si="7"/>
        <v>22.5</v>
      </c>
      <c r="P86" s="234">
        <v>12</v>
      </c>
      <c r="Q86" s="234">
        <v>6</v>
      </c>
      <c r="R86" s="234"/>
      <c r="S86" s="234">
        <v>5</v>
      </c>
      <c r="T86" s="234"/>
      <c r="U86" s="122">
        <f t="shared" si="11"/>
        <v>23</v>
      </c>
      <c r="V86" s="235">
        <f t="shared" si="12"/>
        <v>46</v>
      </c>
      <c r="W86" s="235"/>
      <c r="X86" s="235"/>
      <c r="Y86" s="236" t="str">
        <f t="shared" si="13"/>
        <v>D</v>
      </c>
    </row>
    <row r="87" spans="1:25" ht="26.25">
      <c r="A87" s="117">
        <v>73</v>
      </c>
      <c r="B87" s="118" t="s">
        <v>183</v>
      </c>
      <c r="C87" s="118" t="s">
        <v>184</v>
      </c>
      <c r="D87" s="234">
        <v>9</v>
      </c>
      <c r="E87" s="234">
        <v>7</v>
      </c>
      <c r="F87" s="234"/>
      <c r="G87" s="120">
        <f t="shared" si="8"/>
        <v>8</v>
      </c>
      <c r="H87" s="234">
        <v>11</v>
      </c>
      <c r="I87" s="234">
        <v>10</v>
      </c>
      <c r="J87" s="120">
        <f t="shared" si="9"/>
        <v>4.3333333333333339</v>
      </c>
      <c r="K87" s="234">
        <v>14</v>
      </c>
      <c r="L87" s="234"/>
      <c r="M87" s="234"/>
      <c r="N87" s="120">
        <f t="shared" si="10"/>
        <v>14</v>
      </c>
      <c r="O87" s="121">
        <f t="shared" si="7"/>
        <v>26.3</v>
      </c>
      <c r="P87" s="234">
        <v>17</v>
      </c>
      <c r="Q87" s="234">
        <v>3</v>
      </c>
      <c r="R87" s="234"/>
      <c r="S87" s="234">
        <v>5</v>
      </c>
      <c r="T87" s="234"/>
      <c r="U87" s="122">
        <f t="shared" si="11"/>
        <v>25</v>
      </c>
      <c r="V87" s="235">
        <f t="shared" si="12"/>
        <v>51</v>
      </c>
      <c r="W87" s="235"/>
      <c r="X87" s="235"/>
      <c r="Y87" s="236" t="str">
        <f t="shared" si="13"/>
        <v>C</v>
      </c>
    </row>
    <row r="88" spans="1:25" ht="26.25">
      <c r="A88" s="117">
        <v>74</v>
      </c>
      <c r="B88" s="118" t="s">
        <v>185</v>
      </c>
      <c r="C88" s="118" t="s">
        <v>186</v>
      </c>
      <c r="D88" s="234">
        <v>8</v>
      </c>
      <c r="E88" s="234">
        <v>7</v>
      </c>
      <c r="F88" s="234"/>
      <c r="G88" s="120">
        <f t="shared" si="8"/>
        <v>7.5</v>
      </c>
      <c r="H88" s="234">
        <v>7</v>
      </c>
      <c r="I88" s="234">
        <v>10</v>
      </c>
      <c r="J88" s="120">
        <f t="shared" si="9"/>
        <v>3.666666666666667</v>
      </c>
      <c r="K88" s="234">
        <v>14</v>
      </c>
      <c r="L88" s="234"/>
      <c r="M88" s="234"/>
      <c r="N88" s="120">
        <f t="shared" si="10"/>
        <v>14</v>
      </c>
      <c r="O88" s="121">
        <f t="shared" si="7"/>
        <v>25.2</v>
      </c>
      <c r="P88" s="234">
        <v>23</v>
      </c>
      <c r="Q88" s="234"/>
      <c r="R88" s="234">
        <v>10</v>
      </c>
      <c r="S88" s="234">
        <v>13</v>
      </c>
      <c r="T88" s="234"/>
      <c r="U88" s="122">
        <f t="shared" si="11"/>
        <v>46</v>
      </c>
      <c r="V88" s="235">
        <f t="shared" si="12"/>
        <v>71</v>
      </c>
      <c r="W88" s="235"/>
      <c r="X88" s="235"/>
      <c r="Y88" s="236" t="str">
        <f t="shared" si="13"/>
        <v>A</v>
      </c>
    </row>
    <row r="89" spans="1:25" ht="26.25">
      <c r="A89" s="117">
        <v>75</v>
      </c>
      <c r="B89" s="118" t="s">
        <v>187</v>
      </c>
      <c r="C89" s="118" t="s">
        <v>188</v>
      </c>
      <c r="D89" s="234">
        <v>5</v>
      </c>
      <c r="E89" s="234">
        <v>4</v>
      </c>
      <c r="F89" s="234"/>
      <c r="G89" s="120">
        <f t="shared" si="8"/>
        <v>4.5</v>
      </c>
      <c r="H89" s="234">
        <v>11</v>
      </c>
      <c r="I89" s="234">
        <v>8</v>
      </c>
      <c r="J89" s="120">
        <f t="shared" si="9"/>
        <v>3.833333333333333</v>
      </c>
      <c r="K89" s="234">
        <v>10</v>
      </c>
      <c r="L89" s="234"/>
      <c r="M89" s="234"/>
      <c r="N89" s="120">
        <f t="shared" si="10"/>
        <v>10</v>
      </c>
      <c r="O89" s="121">
        <f t="shared" si="7"/>
        <v>18.3</v>
      </c>
      <c r="P89" s="234">
        <v>25</v>
      </c>
      <c r="Q89" s="234"/>
      <c r="R89" s="234">
        <v>13</v>
      </c>
      <c r="S89" s="234">
        <v>1</v>
      </c>
      <c r="T89" s="234"/>
      <c r="U89" s="122">
        <f t="shared" si="11"/>
        <v>39</v>
      </c>
      <c r="V89" s="235">
        <f t="shared" si="12"/>
        <v>57</v>
      </c>
      <c r="W89" s="235"/>
      <c r="X89" s="235"/>
      <c r="Y89" s="236" t="str">
        <f t="shared" si="13"/>
        <v>C</v>
      </c>
    </row>
    <row r="90" spans="1:25" ht="26.25">
      <c r="A90" s="117">
        <v>76</v>
      </c>
      <c r="B90" s="118" t="s">
        <v>189</v>
      </c>
      <c r="C90" s="118" t="s">
        <v>190</v>
      </c>
      <c r="D90" s="234">
        <v>9</v>
      </c>
      <c r="E90" s="234">
        <v>6</v>
      </c>
      <c r="F90" s="234"/>
      <c r="G90" s="120">
        <f t="shared" si="8"/>
        <v>7.5</v>
      </c>
      <c r="H90" s="234">
        <v>9</v>
      </c>
      <c r="I90" s="234">
        <v>8</v>
      </c>
      <c r="J90" s="120">
        <f t="shared" si="9"/>
        <v>3.5</v>
      </c>
      <c r="K90" s="234">
        <v>15</v>
      </c>
      <c r="L90" s="234"/>
      <c r="M90" s="234"/>
      <c r="N90" s="120">
        <f t="shared" si="10"/>
        <v>15</v>
      </c>
      <c r="O90" s="121">
        <f t="shared" si="7"/>
        <v>26</v>
      </c>
      <c r="P90" s="234">
        <v>16</v>
      </c>
      <c r="Q90" s="234"/>
      <c r="R90" s="234">
        <v>4.5</v>
      </c>
      <c r="S90" s="234">
        <v>11</v>
      </c>
      <c r="T90" s="234"/>
      <c r="U90" s="122">
        <f t="shared" si="11"/>
        <v>31.5</v>
      </c>
      <c r="V90" s="235">
        <f t="shared" si="12"/>
        <v>58</v>
      </c>
      <c r="W90" s="235"/>
      <c r="X90" s="235"/>
      <c r="Y90" s="236" t="str">
        <f t="shared" si="13"/>
        <v>C</v>
      </c>
    </row>
    <row r="91" spans="1:25" ht="26.25">
      <c r="A91" s="117">
        <v>77</v>
      </c>
      <c r="B91" s="118" t="s">
        <v>191</v>
      </c>
      <c r="C91" s="118" t="s">
        <v>192</v>
      </c>
      <c r="D91" s="234">
        <v>7</v>
      </c>
      <c r="E91" s="234">
        <v>5</v>
      </c>
      <c r="F91" s="234"/>
      <c r="G91" s="120">
        <f t="shared" si="8"/>
        <v>6</v>
      </c>
      <c r="H91" s="234">
        <v>9</v>
      </c>
      <c r="I91" s="234">
        <v>7</v>
      </c>
      <c r="J91" s="120">
        <f t="shared" si="9"/>
        <v>3.2499999999999996</v>
      </c>
      <c r="K91" s="234">
        <v>13</v>
      </c>
      <c r="L91" s="234"/>
      <c r="M91" s="234"/>
      <c r="N91" s="120">
        <f t="shared" si="10"/>
        <v>13</v>
      </c>
      <c r="O91" s="121">
        <f t="shared" si="7"/>
        <v>22.3</v>
      </c>
      <c r="P91" s="234">
        <v>27</v>
      </c>
      <c r="Q91" s="234">
        <v>2</v>
      </c>
      <c r="R91" s="234"/>
      <c r="S91" s="234">
        <v>8</v>
      </c>
      <c r="T91" s="234"/>
      <c r="U91" s="122">
        <f t="shared" si="11"/>
        <v>37</v>
      </c>
      <c r="V91" s="235">
        <f t="shared" si="12"/>
        <v>59</v>
      </c>
      <c r="W91" s="235"/>
      <c r="X91" s="235"/>
      <c r="Y91" s="236" t="str">
        <f t="shared" si="13"/>
        <v>C</v>
      </c>
    </row>
    <row r="92" spans="1:25" ht="26.25">
      <c r="A92" s="117">
        <v>78</v>
      </c>
      <c r="B92" s="118" t="s">
        <v>290</v>
      </c>
      <c r="C92" s="118" t="s">
        <v>348</v>
      </c>
      <c r="D92" s="234">
        <v>6</v>
      </c>
      <c r="E92" s="234">
        <v>4</v>
      </c>
      <c r="F92" s="234"/>
      <c r="G92" s="120">
        <f t="shared" si="8"/>
        <v>5</v>
      </c>
      <c r="H92" s="234">
        <v>10</v>
      </c>
      <c r="I92" s="234">
        <v>10</v>
      </c>
      <c r="J92" s="120">
        <f t="shared" si="9"/>
        <v>4.1666666666666661</v>
      </c>
      <c r="K92" s="234">
        <v>14</v>
      </c>
      <c r="L92" s="234"/>
      <c r="M92" s="234"/>
      <c r="N92" s="120">
        <f t="shared" si="10"/>
        <v>14</v>
      </c>
      <c r="O92" s="121">
        <f t="shared" si="7"/>
        <v>23.2</v>
      </c>
      <c r="P92" s="234">
        <v>20</v>
      </c>
      <c r="Q92" s="234"/>
      <c r="R92" s="234">
        <v>10</v>
      </c>
      <c r="S92" s="234">
        <v>10</v>
      </c>
      <c r="T92" s="234"/>
      <c r="U92" s="122">
        <f t="shared" si="11"/>
        <v>40</v>
      </c>
      <c r="V92" s="235">
        <f t="shared" si="12"/>
        <v>63</v>
      </c>
      <c r="W92" s="235"/>
      <c r="X92" s="235"/>
      <c r="Y92" s="236" t="str">
        <f t="shared" si="13"/>
        <v>B</v>
      </c>
    </row>
    <row r="93" spans="1:25" ht="26.25">
      <c r="A93" s="117">
        <v>79</v>
      </c>
      <c r="B93" s="118" t="s">
        <v>194</v>
      </c>
      <c r="C93" s="118" t="s">
        <v>195</v>
      </c>
      <c r="D93" s="234">
        <v>8</v>
      </c>
      <c r="E93" s="234">
        <v>6</v>
      </c>
      <c r="F93" s="234"/>
      <c r="G93" s="120">
        <f t="shared" si="8"/>
        <v>7</v>
      </c>
      <c r="H93" s="234">
        <v>6</v>
      </c>
      <c r="I93" s="234">
        <v>10</v>
      </c>
      <c r="J93" s="120">
        <f t="shared" si="9"/>
        <v>3.5</v>
      </c>
      <c r="K93" s="234">
        <v>14</v>
      </c>
      <c r="L93" s="234"/>
      <c r="M93" s="234"/>
      <c r="N93" s="120">
        <f t="shared" si="10"/>
        <v>14</v>
      </c>
      <c r="O93" s="121">
        <f t="shared" si="7"/>
        <v>24.5</v>
      </c>
      <c r="P93" s="234">
        <v>25</v>
      </c>
      <c r="Q93" s="234"/>
      <c r="R93" s="234">
        <v>9</v>
      </c>
      <c r="S93" s="234">
        <v>9</v>
      </c>
      <c r="T93" s="234"/>
      <c r="U93" s="122">
        <f t="shared" si="11"/>
        <v>43</v>
      </c>
      <c r="V93" s="235">
        <f t="shared" si="12"/>
        <v>68</v>
      </c>
      <c r="W93" s="235"/>
      <c r="X93" s="235"/>
      <c r="Y93" s="236" t="str">
        <f t="shared" si="13"/>
        <v>B</v>
      </c>
    </row>
    <row r="94" spans="1:25" ht="26.25">
      <c r="A94" s="117">
        <v>80</v>
      </c>
      <c r="B94" s="118" t="s">
        <v>196</v>
      </c>
      <c r="C94" s="118" t="s">
        <v>197</v>
      </c>
      <c r="D94" s="234">
        <v>6</v>
      </c>
      <c r="E94" s="234">
        <v>4</v>
      </c>
      <c r="F94" s="234"/>
      <c r="G94" s="120">
        <f t="shared" si="8"/>
        <v>5</v>
      </c>
      <c r="H94" s="234">
        <v>9</v>
      </c>
      <c r="I94" s="234">
        <v>7</v>
      </c>
      <c r="J94" s="120">
        <f t="shared" si="9"/>
        <v>3.2499999999999996</v>
      </c>
      <c r="K94" s="234">
        <v>14</v>
      </c>
      <c r="L94" s="234"/>
      <c r="M94" s="234"/>
      <c r="N94" s="120">
        <f t="shared" si="10"/>
        <v>14</v>
      </c>
      <c r="O94" s="121">
        <f t="shared" si="7"/>
        <v>22.3</v>
      </c>
      <c r="P94" s="234">
        <v>18</v>
      </c>
      <c r="Q94" s="234">
        <v>6</v>
      </c>
      <c r="R94" s="234"/>
      <c r="S94" s="234"/>
      <c r="T94" s="234">
        <v>2</v>
      </c>
      <c r="U94" s="122">
        <f t="shared" si="11"/>
        <v>26</v>
      </c>
      <c r="V94" s="235">
        <f t="shared" si="12"/>
        <v>48</v>
      </c>
      <c r="W94" s="235"/>
      <c r="X94" s="235"/>
      <c r="Y94" s="236" t="str">
        <f t="shared" si="13"/>
        <v>D</v>
      </c>
    </row>
    <row r="95" spans="1:25" ht="26.25">
      <c r="A95" s="117">
        <v>81</v>
      </c>
      <c r="B95" s="118" t="s">
        <v>198</v>
      </c>
      <c r="C95" s="118" t="s">
        <v>199</v>
      </c>
      <c r="D95" s="234">
        <v>5</v>
      </c>
      <c r="E95" s="234">
        <v>7</v>
      </c>
      <c r="F95" s="234"/>
      <c r="G95" s="120">
        <f t="shared" si="8"/>
        <v>6</v>
      </c>
      <c r="H95" s="234">
        <v>9</v>
      </c>
      <c r="I95" s="234">
        <v>7</v>
      </c>
      <c r="J95" s="120">
        <f t="shared" si="9"/>
        <v>3.2499999999999996</v>
      </c>
      <c r="K95" s="234">
        <v>15</v>
      </c>
      <c r="L95" s="234"/>
      <c r="M95" s="234"/>
      <c r="N95" s="120">
        <f t="shared" si="10"/>
        <v>15</v>
      </c>
      <c r="O95" s="121">
        <f t="shared" si="7"/>
        <v>24.3</v>
      </c>
      <c r="P95" s="234">
        <v>27</v>
      </c>
      <c r="Q95" s="234"/>
      <c r="R95" s="234">
        <v>5</v>
      </c>
      <c r="S95" s="234">
        <v>8</v>
      </c>
      <c r="T95" s="234"/>
      <c r="U95" s="122">
        <f t="shared" si="11"/>
        <v>40</v>
      </c>
      <c r="V95" s="235">
        <f t="shared" si="12"/>
        <v>64</v>
      </c>
      <c r="W95" s="235"/>
      <c r="X95" s="235"/>
      <c r="Y95" s="236" t="str">
        <f t="shared" si="13"/>
        <v>B</v>
      </c>
    </row>
    <row r="96" spans="1:25" ht="26.25">
      <c r="A96" s="117">
        <v>82</v>
      </c>
      <c r="B96" s="118" t="s">
        <v>200</v>
      </c>
      <c r="C96" s="118" t="s">
        <v>201</v>
      </c>
      <c r="D96" s="234">
        <v>5</v>
      </c>
      <c r="E96" s="234">
        <v>5</v>
      </c>
      <c r="F96" s="234"/>
      <c r="G96" s="120">
        <f t="shared" si="8"/>
        <v>5</v>
      </c>
      <c r="H96" s="234">
        <v>8</v>
      </c>
      <c r="I96" s="234">
        <v>10</v>
      </c>
      <c r="J96" s="120">
        <f t="shared" si="9"/>
        <v>3.833333333333333</v>
      </c>
      <c r="K96" s="234">
        <v>14</v>
      </c>
      <c r="L96" s="234"/>
      <c r="M96" s="234"/>
      <c r="N96" s="120">
        <f t="shared" si="10"/>
        <v>14</v>
      </c>
      <c r="O96" s="121">
        <f t="shared" si="7"/>
        <v>22.8</v>
      </c>
      <c r="P96" s="234">
        <v>26</v>
      </c>
      <c r="Q96" s="234"/>
      <c r="R96" s="234">
        <v>13</v>
      </c>
      <c r="S96" s="234">
        <v>18</v>
      </c>
      <c r="T96" s="234"/>
      <c r="U96" s="122">
        <f t="shared" si="11"/>
        <v>57</v>
      </c>
      <c r="V96" s="235">
        <f t="shared" si="12"/>
        <v>80</v>
      </c>
      <c r="W96" s="235"/>
      <c r="X96" s="235"/>
      <c r="Y96" s="236" t="str">
        <f t="shared" si="13"/>
        <v>A</v>
      </c>
    </row>
    <row r="97" spans="1:25" ht="26.25">
      <c r="A97" s="117">
        <v>83</v>
      </c>
      <c r="B97" s="118" t="s">
        <v>202</v>
      </c>
      <c r="C97" s="118" t="s">
        <v>203</v>
      </c>
      <c r="D97" s="234">
        <v>8</v>
      </c>
      <c r="E97" s="234">
        <v>5</v>
      </c>
      <c r="F97" s="234"/>
      <c r="G97" s="120">
        <f t="shared" si="8"/>
        <v>6.5</v>
      </c>
      <c r="H97" s="234">
        <v>8</v>
      </c>
      <c r="I97" s="234">
        <v>9</v>
      </c>
      <c r="J97" s="120">
        <f t="shared" si="9"/>
        <v>3.5833333333333335</v>
      </c>
      <c r="K97" s="234">
        <v>13</v>
      </c>
      <c r="L97" s="234"/>
      <c r="M97" s="234"/>
      <c r="N97" s="120">
        <f t="shared" si="10"/>
        <v>13</v>
      </c>
      <c r="O97" s="121">
        <f t="shared" si="7"/>
        <v>23.1</v>
      </c>
      <c r="P97" s="234">
        <v>26</v>
      </c>
      <c r="Q97" s="234">
        <v>6</v>
      </c>
      <c r="R97" s="234"/>
      <c r="S97" s="234">
        <v>9</v>
      </c>
      <c r="T97" s="234"/>
      <c r="U97" s="122">
        <f t="shared" si="11"/>
        <v>41</v>
      </c>
      <c r="V97" s="235">
        <f t="shared" si="12"/>
        <v>64</v>
      </c>
      <c r="W97" s="235"/>
      <c r="X97" s="235"/>
      <c r="Y97" s="236" t="str">
        <f t="shared" si="13"/>
        <v>B</v>
      </c>
    </row>
    <row r="98" spans="1:25" ht="26.25">
      <c r="A98" s="117">
        <v>84</v>
      </c>
      <c r="B98" s="118" t="s">
        <v>204</v>
      </c>
      <c r="C98" s="118" t="s">
        <v>205</v>
      </c>
      <c r="D98" s="234">
        <v>5</v>
      </c>
      <c r="E98" s="234">
        <v>6</v>
      </c>
      <c r="F98" s="234"/>
      <c r="G98" s="120">
        <f t="shared" si="8"/>
        <v>5.5</v>
      </c>
      <c r="H98" s="234">
        <v>13</v>
      </c>
      <c r="I98" s="234">
        <v>9</v>
      </c>
      <c r="J98" s="120">
        <f t="shared" si="9"/>
        <v>4.4166666666666661</v>
      </c>
      <c r="K98" s="234">
        <v>12</v>
      </c>
      <c r="L98" s="234"/>
      <c r="M98" s="234"/>
      <c r="N98" s="120">
        <f t="shared" si="10"/>
        <v>12</v>
      </c>
      <c r="O98" s="121">
        <f t="shared" si="7"/>
        <v>21.9</v>
      </c>
      <c r="P98" s="234">
        <v>16</v>
      </c>
      <c r="Q98" s="234">
        <v>8</v>
      </c>
      <c r="R98" s="234"/>
      <c r="S98" s="234"/>
      <c r="T98" s="234"/>
      <c r="U98" s="122">
        <f t="shared" si="11"/>
        <v>24</v>
      </c>
      <c r="V98" s="235">
        <f t="shared" si="12"/>
        <v>46</v>
      </c>
      <c r="W98" s="235"/>
      <c r="X98" s="235"/>
      <c r="Y98" s="236" t="str">
        <f t="shared" si="13"/>
        <v>D</v>
      </c>
    </row>
    <row r="99" spans="1:25" ht="26.25">
      <c r="A99" s="117">
        <v>85</v>
      </c>
      <c r="B99" s="118" t="s">
        <v>206</v>
      </c>
      <c r="C99" s="118" t="s">
        <v>207</v>
      </c>
      <c r="D99" s="234">
        <v>7</v>
      </c>
      <c r="E99" s="234">
        <v>5</v>
      </c>
      <c r="F99" s="234"/>
      <c r="G99" s="120">
        <f t="shared" si="8"/>
        <v>6</v>
      </c>
      <c r="H99" s="234">
        <v>10</v>
      </c>
      <c r="I99" s="234">
        <v>7</v>
      </c>
      <c r="J99" s="120">
        <f t="shared" si="9"/>
        <v>3.416666666666667</v>
      </c>
      <c r="K99" s="234">
        <v>13</v>
      </c>
      <c r="L99" s="234"/>
      <c r="M99" s="234"/>
      <c r="N99" s="120">
        <f t="shared" si="10"/>
        <v>13</v>
      </c>
      <c r="O99" s="121">
        <f t="shared" si="7"/>
        <v>22.4</v>
      </c>
      <c r="P99" s="234">
        <v>28</v>
      </c>
      <c r="Q99" s="234">
        <v>12</v>
      </c>
      <c r="R99" s="234"/>
      <c r="S99" s="234">
        <v>17</v>
      </c>
      <c r="T99" s="234"/>
      <c r="U99" s="122">
        <f t="shared" si="11"/>
        <v>57</v>
      </c>
      <c r="V99" s="235">
        <f t="shared" si="12"/>
        <v>79</v>
      </c>
      <c r="W99" s="235"/>
      <c r="X99" s="235"/>
      <c r="Y99" s="236" t="str">
        <f t="shared" si="13"/>
        <v>A</v>
      </c>
    </row>
    <row r="100" spans="1:25" ht="26.25">
      <c r="A100" s="117">
        <v>86</v>
      </c>
      <c r="B100" s="118" t="s">
        <v>208</v>
      </c>
      <c r="C100" s="118" t="s">
        <v>209</v>
      </c>
      <c r="D100" s="234">
        <v>5</v>
      </c>
      <c r="E100" s="234">
        <v>7</v>
      </c>
      <c r="F100" s="234"/>
      <c r="G100" s="120">
        <f t="shared" si="8"/>
        <v>6</v>
      </c>
      <c r="H100" s="234">
        <v>11</v>
      </c>
      <c r="I100" s="234">
        <v>10</v>
      </c>
      <c r="J100" s="120">
        <f t="shared" si="9"/>
        <v>4.3333333333333339</v>
      </c>
      <c r="K100" s="234">
        <v>13</v>
      </c>
      <c r="L100" s="234"/>
      <c r="M100" s="234"/>
      <c r="N100" s="120">
        <f t="shared" si="10"/>
        <v>13</v>
      </c>
      <c r="O100" s="121">
        <f t="shared" si="7"/>
        <v>23.3</v>
      </c>
      <c r="P100" s="234">
        <v>23</v>
      </c>
      <c r="Q100" s="234"/>
      <c r="R100" s="234">
        <v>5</v>
      </c>
      <c r="S100" s="234">
        <v>6</v>
      </c>
      <c r="T100" s="234"/>
      <c r="U100" s="122">
        <f t="shared" si="11"/>
        <v>34</v>
      </c>
      <c r="V100" s="235">
        <f t="shared" si="12"/>
        <v>57</v>
      </c>
      <c r="W100" s="235"/>
      <c r="X100" s="235"/>
      <c r="Y100" s="236" t="str">
        <f t="shared" si="13"/>
        <v>C</v>
      </c>
    </row>
    <row r="101" spans="1:25" ht="26.25">
      <c r="A101" s="117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8"/>
        <v>0</v>
      </c>
      <c r="H101" s="234"/>
      <c r="I101" s="234"/>
      <c r="J101" s="120">
        <f t="shared" si="9"/>
        <v>0</v>
      </c>
      <c r="K101" s="234"/>
      <c r="L101" s="234"/>
      <c r="M101" s="234"/>
      <c r="N101" s="120">
        <f t="shared" si="10"/>
        <v>0</v>
      </c>
      <c r="O101" s="121" t="str">
        <f t="shared" si="7"/>
        <v/>
      </c>
      <c r="P101" s="234"/>
      <c r="Q101" s="234"/>
      <c r="R101" s="234"/>
      <c r="S101" s="234"/>
      <c r="T101" s="234"/>
      <c r="U101" s="122" t="str">
        <f t="shared" si="11"/>
        <v/>
      </c>
      <c r="V101" s="235" t="str">
        <f t="shared" si="12"/>
        <v/>
      </c>
      <c r="W101" s="235"/>
      <c r="X101" s="235"/>
      <c r="Y101" s="236" t="str">
        <f t="shared" si="13"/>
        <v/>
      </c>
    </row>
    <row r="102" spans="1:25" ht="26.25">
      <c r="A102" s="117">
        <v>88</v>
      </c>
      <c r="B102" s="118" t="s">
        <v>210</v>
      </c>
      <c r="C102" s="118" t="s">
        <v>211</v>
      </c>
      <c r="D102" s="234">
        <v>9</v>
      </c>
      <c r="E102" s="234">
        <v>7</v>
      </c>
      <c r="F102" s="234"/>
      <c r="G102" s="120">
        <f t="shared" si="8"/>
        <v>8</v>
      </c>
      <c r="H102" s="234">
        <v>7</v>
      </c>
      <c r="I102" s="234">
        <v>8</v>
      </c>
      <c r="J102" s="120">
        <f t="shared" si="9"/>
        <v>3.1666666666666665</v>
      </c>
      <c r="K102" s="234">
        <v>15</v>
      </c>
      <c r="L102" s="234"/>
      <c r="M102" s="234"/>
      <c r="N102" s="120">
        <f t="shared" si="10"/>
        <v>15</v>
      </c>
      <c r="O102" s="121">
        <f t="shared" si="7"/>
        <v>26.2</v>
      </c>
      <c r="P102" s="234">
        <v>17</v>
      </c>
      <c r="Q102" s="234"/>
      <c r="R102" s="234">
        <v>4</v>
      </c>
      <c r="S102" s="234">
        <v>5</v>
      </c>
      <c r="T102" s="234"/>
      <c r="U102" s="122">
        <f t="shared" si="11"/>
        <v>26</v>
      </c>
      <c r="V102" s="235">
        <f t="shared" si="12"/>
        <v>52</v>
      </c>
      <c r="W102" s="235"/>
      <c r="X102" s="235"/>
      <c r="Y102" s="236" t="str">
        <f t="shared" si="13"/>
        <v>C</v>
      </c>
    </row>
    <row r="103" spans="1:25" ht="26.25">
      <c r="A103" s="117">
        <v>89</v>
      </c>
      <c r="B103" s="118" t="s">
        <v>212</v>
      </c>
      <c r="C103" s="118" t="s">
        <v>213</v>
      </c>
      <c r="D103" s="234">
        <v>5</v>
      </c>
      <c r="E103" s="234">
        <v>4</v>
      </c>
      <c r="F103" s="234"/>
      <c r="G103" s="120">
        <f t="shared" si="8"/>
        <v>4.5</v>
      </c>
      <c r="H103" s="234">
        <v>8</v>
      </c>
      <c r="I103" s="234">
        <v>10</v>
      </c>
      <c r="J103" s="120">
        <f t="shared" si="9"/>
        <v>3.833333333333333</v>
      </c>
      <c r="K103" s="234">
        <v>13</v>
      </c>
      <c r="L103" s="234"/>
      <c r="M103" s="234"/>
      <c r="N103" s="120">
        <f t="shared" si="10"/>
        <v>13</v>
      </c>
      <c r="O103" s="121">
        <f t="shared" si="7"/>
        <v>21.3</v>
      </c>
      <c r="P103" s="234">
        <v>23</v>
      </c>
      <c r="Q103" s="234"/>
      <c r="R103" s="234">
        <v>6</v>
      </c>
      <c r="S103" s="234">
        <v>11</v>
      </c>
      <c r="T103" s="234"/>
      <c r="U103" s="122">
        <f t="shared" si="11"/>
        <v>40</v>
      </c>
      <c r="V103" s="235">
        <f t="shared" si="12"/>
        <v>61</v>
      </c>
      <c r="W103" s="235"/>
      <c r="X103" s="235"/>
      <c r="Y103" s="236" t="str">
        <f t="shared" si="13"/>
        <v>B</v>
      </c>
    </row>
    <row r="104" spans="1:25" ht="26.25">
      <c r="A104" s="117">
        <v>90</v>
      </c>
      <c r="B104" s="118" t="s">
        <v>214</v>
      </c>
      <c r="C104" s="118" t="s">
        <v>215</v>
      </c>
      <c r="D104" s="234">
        <v>8</v>
      </c>
      <c r="E104" s="234">
        <v>4</v>
      </c>
      <c r="F104" s="234"/>
      <c r="G104" s="120">
        <f t="shared" si="8"/>
        <v>6.0000000000000009</v>
      </c>
      <c r="H104" s="234">
        <v>6</v>
      </c>
      <c r="I104" s="234">
        <v>10</v>
      </c>
      <c r="J104" s="120">
        <f t="shared" si="9"/>
        <v>3.5</v>
      </c>
      <c r="K104" s="234">
        <v>14</v>
      </c>
      <c r="L104" s="234"/>
      <c r="M104" s="234"/>
      <c r="N104" s="120">
        <f t="shared" si="10"/>
        <v>14</v>
      </c>
      <c r="O104" s="121">
        <f t="shared" si="7"/>
        <v>23.5</v>
      </c>
      <c r="P104" s="234">
        <v>18</v>
      </c>
      <c r="Q104" s="234">
        <v>2</v>
      </c>
      <c r="R104" s="234"/>
      <c r="S104" s="234">
        <v>6</v>
      </c>
      <c r="T104" s="234"/>
      <c r="U104" s="122">
        <f t="shared" si="11"/>
        <v>26</v>
      </c>
      <c r="V104" s="235">
        <f t="shared" si="12"/>
        <v>50</v>
      </c>
      <c r="W104" s="235"/>
      <c r="X104" s="235"/>
      <c r="Y104" s="236" t="str">
        <f t="shared" si="13"/>
        <v>C</v>
      </c>
    </row>
    <row r="105" spans="1:25" ht="26.25">
      <c r="A105" s="117">
        <v>91</v>
      </c>
      <c r="B105" s="118" t="s">
        <v>216</v>
      </c>
      <c r="C105" s="118" t="s">
        <v>217</v>
      </c>
      <c r="D105" s="234">
        <v>9</v>
      </c>
      <c r="E105" s="234">
        <v>7</v>
      </c>
      <c r="F105" s="234"/>
      <c r="G105" s="120">
        <f t="shared" si="8"/>
        <v>8</v>
      </c>
      <c r="H105" s="234">
        <v>8</v>
      </c>
      <c r="I105" s="234">
        <v>8</v>
      </c>
      <c r="J105" s="120">
        <f t="shared" si="9"/>
        <v>3.3333333333333339</v>
      </c>
      <c r="K105" s="234">
        <v>10</v>
      </c>
      <c r="L105" s="234"/>
      <c r="M105" s="234"/>
      <c r="N105" s="120">
        <f t="shared" si="10"/>
        <v>10</v>
      </c>
      <c r="O105" s="121">
        <f t="shared" si="7"/>
        <v>21.3</v>
      </c>
      <c r="P105" s="234">
        <v>24</v>
      </c>
      <c r="Q105" s="234"/>
      <c r="R105" s="234">
        <v>6</v>
      </c>
      <c r="S105" s="234">
        <v>5</v>
      </c>
      <c r="T105" s="234"/>
      <c r="U105" s="122">
        <f t="shared" si="11"/>
        <v>35</v>
      </c>
      <c r="V105" s="235">
        <f t="shared" si="12"/>
        <v>56</v>
      </c>
      <c r="W105" s="235"/>
      <c r="X105" s="235"/>
      <c r="Y105" s="236" t="str">
        <f t="shared" si="13"/>
        <v>C</v>
      </c>
    </row>
    <row r="106" spans="1:25" ht="26.25">
      <c r="A106" s="117">
        <v>92</v>
      </c>
      <c r="B106" s="118" t="s">
        <v>218</v>
      </c>
      <c r="C106" s="118" t="s">
        <v>219</v>
      </c>
      <c r="D106" s="234">
        <v>6</v>
      </c>
      <c r="E106" s="234">
        <v>8</v>
      </c>
      <c r="F106" s="234"/>
      <c r="G106" s="120">
        <f t="shared" si="8"/>
        <v>7</v>
      </c>
      <c r="H106" s="234">
        <v>7</v>
      </c>
      <c r="I106" s="234">
        <v>8</v>
      </c>
      <c r="J106" s="120">
        <f t="shared" si="9"/>
        <v>3.1666666666666665</v>
      </c>
      <c r="K106" s="234">
        <v>15</v>
      </c>
      <c r="L106" s="234"/>
      <c r="M106" s="234"/>
      <c r="N106" s="120">
        <f t="shared" si="10"/>
        <v>15</v>
      </c>
      <c r="O106" s="121">
        <f t="shared" si="7"/>
        <v>25.2</v>
      </c>
      <c r="P106" s="234"/>
      <c r="Q106" s="234"/>
      <c r="R106" s="234"/>
      <c r="S106" s="234"/>
      <c r="T106" s="234"/>
      <c r="U106" s="122" t="str">
        <f t="shared" si="11"/>
        <v/>
      </c>
      <c r="V106" s="235">
        <f t="shared" si="12"/>
        <v>25</v>
      </c>
      <c r="W106" s="235"/>
      <c r="X106" s="235"/>
      <c r="Y106" s="236" t="str">
        <f t="shared" si="13"/>
        <v/>
      </c>
    </row>
    <row r="107" spans="1:25" ht="26.25">
      <c r="A107" s="117">
        <v>93</v>
      </c>
      <c r="B107" s="118" t="s">
        <v>220</v>
      </c>
      <c r="C107" s="118" t="s">
        <v>221</v>
      </c>
      <c r="D107" s="234">
        <v>7</v>
      </c>
      <c r="E107" s="234">
        <v>3</v>
      </c>
      <c r="F107" s="234"/>
      <c r="G107" s="120">
        <f t="shared" si="8"/>
        <v>5</v>
      </c>
      <c r="H107" s="234">
        <v>12</v>
      </c>
      <c r="I107" s="234">
        <v>9</v>
      </c>
      <c r="J107" s="120">
        <f t="shared" si="9"/>
        <v>4.25</v>
      </c>
      <c r="K107" s="234">
        <v>12</v>
      </c>
      <c r="L107" s="234"/>
      <c r="M107" s="234"/>
      <c r="N107" s="120">
        <f t="shared" si="10"/>
        <v>12</v>
      </c>
      <c r="O107" s="121">
        <f t="shared" si="7"/>
        <v>21.3</v>
      </c>
      <c r="P107" s="234">
        <v>26</v>
      </c>
      <c r="Q107" s="234"/>
      <c r="R107" s="234">
        <v>10</v>
      </c>
      <c r="S107" s="234">
        <v>8</v>
      </c>
      <c r="T107" s="234"/>
      <c r="U107" s="122">
        <f t="shared" si="11"/>
        <v>44</v>
      </c>
      <c r="V107" s="235">
        <f t="shared" si="12"/>
        <v>65</v>
      </c>
      <c r="W107" s="235"/>
      <c r="X107" s="235"/>
      <c r="Y107" s="236" t="str">
        <f t="shared" si="13"/>
        <v>B</v>
      </c>
    </row>
    <row r="108" spans="1:25" ht="26.25">
      <c r="A108" s="117">
        <v>94</v>
      </c>
      <c r="B108" s="118" t="s">
        <v>222</v>
      </c>
      <c r="C108" s="118" t="s">
        <v>223</v>
      </c>
      <c r="D108" s="234">
        <v>6</v>
      </c>
      <c r="E108" s="234">
        <v>7</v>
      </c>
      <c r="F108" s="234"/>
      <c r="G108" s="120">
        <f t="shared" si="8"/>
        <v>6.4999999999999991</v>
      </c>
      <c r="H108" s="234">
        <v>7</v>
      </c>
      <c r="I108" s="234">
        <v>6</v>
      </c>
      <c r="J108" s="120">
        <f t="shared" si="9"/>
        <v>2.6666666666666665</v>
      </c>
      <c r="K108" s="234">
        <v>14</v>
      </c>
      <c r="L108" s="234"/>
      <c r="M108" s="234"/>
      <c r="N108" s="120">
        <f t="shared" si="10"/>
        <v>14</v>
      </c>
      <c r="O108" s="121">
        <f t="shared" si="7"/>
        <v>23.2</v>
      </c>
      <c r="P108" s="234">
        <v>18</v>
      </c>
      <c r="Q108" s="234"/>
      <c r="R108" s="234">
        <v>3.5</v>
      </c>
      <c r="S108" s="234">
        <v>0</v>
      </c>
      <c r="T108" s="234"/>
      <c r="U108" s="122">
        <f t="shared" si="11"/>
        <v>21.5</v>
      </c>
      <c r="V108" s="235">
        <f t="shared" si="12"/>
        <v>45</v>
      </c>
      <c r="W108" s="235"/>
      <c r="X108" s="235"/>
      <c r="Y108" s="236" t="str">
        <f t="shared" si="13"/>
        <v>D</v>
      </c>
    </row>
    <row r="109" spans="1:25" ht="26.25">
      <c r="A109" s="117">
        <v>95</v>
      </c>
      <c r="B109" s="118" t="s">
        <v>224</v>
      </c>
      <c r="C109" s="118" t="s">
        <v>225</v>
      </c>
      <c r="D109" s="234">
        <v>5</v>
      </c>
      <c r="E109" s="234">
        <v>7</v>
      </c>
      <c r="F109" s="234"/>
      <c r="G109" s="120">
        <f t="shared" si="8"/>
        <v>6</v>
      </c>
      <c r="H109" s="234">
        <v>9</v>
      </c>
      <c r="I109" s="234">
        <v>8</v>
      </c>
      <c r="J109" s="120">
        <f t="shared" si="9"/>
        <v>3.5</v>
      </c>
      <c r="K109" s="234">
        <v>13</v>
      </c>
      <c r="L109" s="234"/>
      <c r="M109" s="234"/>
      <c r="N109" s="120">
        <f t="shared" si="10"/>
        <v>13</v>
      </c>
      <c r="O109" s="121">
        <f t="shared" si="7"/>
        <v>22.5</v>
      </c>
      <c r="P109" s="234">
        <v>21</v>
      </c>
      <c r="Q109" s="234"/>
      <c r="R109" s="234">
        <v>5</v>
      </c>
      <c r="S109" s="234">
        <v>0</v>
      </c>
      <c r="T109" s="234"/>
      <c r="U109" s="122">
        <f t="shared" si="11"/>
        <v>26</v>
      </c>
      <c r="V109" s="235">
        <f t="shared" si="12"/>
        <v>49</v>
      </c>
      <c r="W109" s="235"/>
      <c r="X109" s="235"/>
      <c r="Y109" s="236" t="str">
        <f t="shared" si="13"/>
        <v>D</v>
      </c>
    </row>
    <row r="110" spans="1:25" ht="26.25">
      <c r="A110" s="117">
        <v>96</v>
      </c>
      <c r="B110" s="118" t="s">
        <v>226</v>
      </c>
      <c r="C110" s="118" t="s">
        <v>227</v>
      </c>
      <c r="D110" s="234">
        <v>7</v>
      </c>
      <c r="E110" s="234">
        <v>4</v>
      </c>
      <c r="F110" s="234"/>
      <c r="G110" s="120">
        <f t="shared" si="8"/>
        <v>5.5</v>
      </c>
      <c r="H110" s="234">
        <v>9</v>
      </c>
      <c r="I110" s="234">
        <v>7</v>
      </c>
      <c r="J110" s="120">
        <f t="shared" si="9"/>
        <v>3.2499999999999996</v>
      </c>
      <c r="K110" s="234">
        <v>14</v>
      </c>
      <c r="L110" s="234"/>
      <c r="M110" s="234"/>
      <c r="N110" s="120">
        <f t="shared" si="10"/>
        <v>14</v>
      </c>
      <c r="O110" s="121">
        <f t="shared" si="7"/>
        <v>22.8</v>
      </c>
      <c r="P110" s="234">
        <v>17</v>
      </c>
      <c r="Q110" s="234"/>
      <c r="R110" s="234">
        <v>6</v>
      </c>
      <c r="S110" s="234"/>
      <c r="T110" s="234">
        <v>2</v>
      </c>
      <c r="U110" s="122">
        <f t="shared" si="11"/>
        <v>25</v>
      </c>
      <c r="V110" s="235">
        <f t="shared" si="12"/>
        <v>48</v>
      </c>
      <c r="W110" s="235"/>
      <c r="X110" s="235"/>
      <c r="Y110" s="236" t="str">
        <f t="shared" si="13"/>
        <v>D</v>
      </c>
    </row>
    <row r="111" spans="1:25" ht="26.25">
      <c r="A111" s="117">
        <v>97</v>
      </c>
      <c r="B111" s="118" t="s">
        <v>228</v>
      </c>
      <c r="C111" s="118" t="s">
        <v>229</v>
      </c>
      <c r="D111" s="234">
        <v>5</v>
      </c>
      <c r="E111" s="234">
        <v>4</v>
      </c>
      <c r="F111" s="234"/>
      <c r="G111" s="120">
        <f t="shared" si="8"/>
        <v>4.5</v>
      </c>
      <c r="H111" s="234">
        <v>11</v>
      </c>
      <c r="I111" s="234">
        <v>7</v>
      </c>
      <c r="J111" s="120">
        <f t="shared" si="9"/>
        <v>3.583333333333333</v>
      </c>
      <c r="K111" s="234">
        <v>13</v>
      </c>
      <c r="L111" s="234"/>
      <c r="M111" s="234"/>
      <c r="N111" s="120">
        <f t="shared" si="10"/>
        <v>13</v>
      </c>
      <c r="O111" s="121">
        <f t="shared" si="7"/>
        <v>21.1</v>
      </c>
      <c r="P111" s="234">
        <v>8</v>
      </c>
      <c r="Q111" s="234"/>
      <c r="R111" s="234">
        <v>3</v>
      </c>
      <c r="S111" s="234">
        <v>2</v>
      </c>
      <c r="T111" s="234"/>
      <c r="U111" s="122">
        <f t="shared" si="11"/>
        <v>13</v>
      </c>
      <c r="V111" s="235">
        <f t="shared" si="12"/>
        <v>34</v>
      </c>
      <c r="W111" s="235"/>
      <c r="X111" s="235"/>
      <c r="Y111" s="236" t="str">
        <f t="shared" si="13"/>
        <v>E</v>
      </c>
    </row>
    <row r="112" spans="1:25" ht="26.25">
      <c r="A112" s="117">
        <v>98</v>
      </c>
      <c r="B112" s="118" t="s">
        <v>230</v>
      </c>
      <c r="C112" s="118" t="s">
        <v>231</v>
      </c>
      <c r="D112" s="234">
        <v>6</v>
      </c>
      <c r="E112" s="234">
        <v>2</v>
      </c>
      <c r="F112" s="234"/>
      <c r="G112" s="120">
        <f t="shared" si="8"/>
        <v>4</v>
      </c>
      <c r="H112" s="234">
        <v>9</v>
      </c>
      <c r="I112" s="234">
        <v>7</v>
      </c>
      <c r="J112" s="120">
        <f t="shared" si="9"/>
        <v>3.2499999999999996</v>
      </c>
      <c r="K112" s="234">
        <v>13</v>
      </c>
      <c r="L112" s="234"/>
      <c r="M112" s="234"/>
      <c r="N112" s="120">
        <f t="shared" si="10"/>
        <v>13</v>
      </c>
      <c r="O112" s="121">
        <f t="shared" si="7"/>
        <v>20.3</v>
      </c>
      <c r="P112" s="234">
        <v>24</v>
      </c>
      <c r="Q112" s="234"/>
      <c r="R112" s="234">
        <v>4</v>
      </c>
      <c r="S112" s="234">
        <v>6</v>
      </c>
      <c r="T112" s="234"/>
      <c r="U112" s="122">
        <f t="shared" si="11"/>
        <v>34</v>
      </c>
      <c r="V112" s="235">
        <f t="shared" si="12"/>
        <v>54</v>
      </c>
      <c r="W112" s="235"/>
      <c r="X112" s="235"/>
      <c r="Y112" s="236" t="str">
        <f t="shared" si="13"/>
        <v>C</v>
      </c>
    </row>
    <row r="113" spans="1:25" ht="26.25">
      <c r="A113" s="117">
        <v>99</v>
      </c>
      <c r="B113" s="118" t="s">
        <v>232</v>
      </c>
      <c r="C113" s="118" t="s">
        <v>233</v>
      </c>
      <c r="D113" s="234">
        <v>7</v>
      </c>
      <c r="E113" s="234">
        <v>5</v>
      </c>
      <c r="F113" s="234"/>
      <c r="G113" s="120">
        <f t="shared" si="8"/>
        <v>6</v>
      </c>
      <c r="H113" s="234">
        <v>7</v>
      </c>
      <c r="I113" s="234">
        <v>9</v>
      </c>
      <c r="J113" s="120">
        <f t="shared" si="9"/>
        <v>3.416666666666667</v>
      </c>
      <c r="K113" s="234">
        <v>13</v>
      </c>
      <c r="L113" s="234"/>
      <c r="M113" s="234"/>
      <c r="N113" s="120">
        <f t="shared" si="10"/>
        <v>13</v>
      </c>
      <c r="O113" s="121">
        <f t="shared" si="7"/>
        <v>22.4</v>
      </c>
      <c r="P113" s="234">
        <v>15</v>
      </c>
      <c r="Q113" s="234">
        <v>1</v>
      </c>
      <c r="R113" s="234"/>
      <c r="S113" s="234"/>
      <c r="T113" s="234">
        <v>2</v>
      </c>
      <c r="U113" s="122">
        <f t="shared" si="11"/>
        <v>18</v>
      </c>
      <c r="V113" s="235">
        <f t="shared" si="12"/>
        <v>40</v>
      </c>
      <c r="W113" s="235"/>
      <c r="X113" s="235"/>
      <c r="Y113" s="236" t="str">
        <f t="shared" si="13"/>
        <v>D</v>
      </c>
    </row>
    <row r="114" spans="1:25" ht="26.25">
      <c r="A114" s="117">
        <v>100</v>
      </c>
      <c r="B114" s="118" t="s">
        <v>234</v>
      </c>
      <c r="C114" s="118" t="s">
        <v>235</v>
      </c>
      <c r="D114" s="234">
        <v>7</v>
      </c>
      <c r="E114" s="234">
        <v>5</v>
      </c>
      <c r="F114" s="234"/>
      <c r="G114" s="120">
        <f t="shared" si="8"/>
        <v>6</v>
      </c>
      <c r="H114" s="234">
        <v>7</v>
      </c>
      <c r="I114" s="234">
        <v>9</v>
      </c>
      <c r="J114" s="120">
        <f t="shared" si="9"/>
        <v>3.416666666666667</v>
      </c>
      <c r="K114" s="234">
        <v>13</v>
      </c>
      <c r="L114" s="234"/>
      <c r="M114" s="234"/>
      <c r="N114" s="120">
        <f t="shared" si="10"/>
        <v>13</v>
      </c>
      <c r="O114" s="121">
        <f t="shared" si="7"/>
        <v>22.4</v>
      </c>
      <c r="P114" s="234">
        <v>19</v>
      </c>
      <c r="Q114" s="234"/>
      <c r="R114" s="234">
        <v>10.5</v>
      </c>
      <c r="S114" s="234">
        <v>17</v>
      </c>
      <c r="T114" s="234"/>
      <c r="U114" s="122">
        <f t="shared" si="11"/>
        <v>46.5</v>
      </c>
      <c r="V114" s="235">
        <f t="shared" si="12"/>
        <v>69</v>
      </c>
      <c r="W114" s="235"/>
      <c r="X114" s="235"/>
      <c r="Y114" s="236" t="str">
        <f t="shared" si="13"/>
        <v>B</v>
      </c>
    </row>
    <row r="115" spans="1:25" ht="26.25">
      <c r="A115" s="117">
        <v>101</v>
      </c>
      <c r="B115" s="118" t="s">
        <v>236</v>
      </c>
      <c r="C115" s="118" t="s">
        <v>237</v>
      </c>
      <c r="D115" s="234">
        <v>7</v>
      </c>
      <c r="E115" s="234">
        <v>5</v>
      </c>
      <c r="F115" s="234"/>
      <c r="G115" s="120">
        <f t="shared" si="8"/>
        <v>6</v>
      </c>
      <c r="H115" s="234">
        <v>8</v>
      </c>
      <c r="I115" s="234">
        <v>10</v>
      </c>
      <c r="J115" s="120">
        <f t="shared" si="9"/>
        <v>3.833333333333333</v>
      </c>
      <c r="K115" s="234">
        <v>13</v>
      </c>
      <c r="L115" s="234"/>
      <c r="M115" s="234"/>
      <c r="N115" s="120">
        <f t="shared" si="10"/>
        <v>13</v>
      </c>
      <c r="O115" s="121">
        <f t="shared" si="7"/>
        <v>22.8</v>
      </c>
      <c r="P115" s="234">
        <v>29</v>
      </c>
      <c r="Q115" s="234"/>
      <c r="R115" s="234">
        <v>12</v>
      </c>
      <c r="S115" s="234">
        <v>10</v>
      </c>
      <c r="T115" s="234"/>
      <c r="U115" s="122">
        <f t="shared" si="11"/>
        <v>51</v>
      </c>
      <c r="V115" s="235">
        <f t="shared" si="12"/>
        <v>74</v>
      </c>
      <c r="W115" s="235"/>
      <c r="X115" s="235"/>
      <c r="Y115" s="236" t="str">
        <f t="shared" si="13"/>
        <v>A</v>
      </c>
    </row>
    <row r="116" spans="1:25" ht="26.25">
      <c r="A116" s="117">
        <v>102</v>
      </c>
      <c r="B116" s="118" t="s">
        <v>238</v>
      </c>
      <c r="C116" s="118" t="s">
        <v>239</v>
      </c>
      <c r="D116" s="234">
        <v>7</v>
      </c>
      <c r="E116" s="234">
        <v>7</v>
      </c>
      <c r="F116" s="234"/>
      <c r="G116" s="120">
        <f t="shared" si="8"/>
        <v>7</v>
      </c>
      <c r="H116" s="234">
        <v>7</v>
      </c>
      <c r="I116" s="234">
        <v>10</v>
      </c>
      <c r="J116" s="120">
        <f t="shared" si="9"/>
        <v>3.666666666666667</v>
      </c>
      <c r="K116" s="234">
        <v>13</v>
      </c>
      <c r="L116" s="234"/>
      <c r="M116" s="234"/>
      <c r="N116" s="120">
        <f t="shared" si="10"/>
        <v>13</v>
      </c>
      <c r="O116" s="121">
        <f t="shared" si="7"/>
        <v>23.7</v>
      </c>
      <c r="P116" s="234">
        <v>24.5</v>
      </c>
      <c r="Q116" s="234"/>
      <c r="R116" s="234">
        <v>9</v>
      </c>
      <c r="S116" s="234">
        <v>13</v>
      </c>
      <c r="T116" s="234"/>
      <c r="U116" s="122">
        <f t="shared" si="11"/>
        <v>46.5</v>
      </c>
      <c r="V116" s="235">
        <f t="shared" si="12"/>
        <v>70</v>
      </c>
      <c r="W116" s="235"/>
      <c r="X116" s="235"/>
      <c r="Y116" s="236" t="str">
        <f t="shared" si="13"/>
        <v>A</v>
      </c>
    </row>
    <row r="117" spans="1:25" ht="26.25">
      <c r="A117" s="117">
        <v>103</v>
      </c>
      <c r="B117" s="118" t="s">
        <v>240</v>
      </c>
      <c r="C117" s="118" t="s">
        <v>241</v>
      </c>
      <c r="D117" s="234">
        <v>6</v>
      </c>
      <c r="E117" s="234">
        <v>2</v>
      </c>
      <c r="F117" s="234"/>
      <c r="G117" s="120">
        <f t="shared" si="8"/>
        <v>4</v>
      </c>
      <c r="H117" s="234">
        <v>11</v>
      </c>
      <c r="I117" s="234">
        <v>9</v>
      </c>
      <c r="J117" s="120">
        <f t="shared" si="9"/>
        <v>4.083333333333333</v>
      </c>
      <c r="K117" s="234">
        <v>14</v>
      </c>
      <c r="L117" s="234"/>
      <c r="M117" s="234"/>
      <c r="N117" s="120">
        <f t="shared" si="10"/>
        <v>14</v>
      </c>
      <c r="O117" s="121">
        <f t="shared" si="7"/>
        <v>22.1</v>
      </c>
      <c r="P117" s="234">
        <v>15</v>
      </c>
      <c r="Q117" s="234"/>
      <c r="R117" s="234">
        <v>7</v>
      </c>
      <c r="S117" s="234">
        <v>10</v>
      </c>
      <c r="T117" s="234"/>
      <c r="U117" s="122">
        <f t="shared" si="11"/>
        <v>32</v>
      </c>
      <c r="V117" s="235">
        <f t="shared" si="12"/>
        <v>54</v>
      </c>
      <c r="W117" s="235"/>
      <c r="X117" s="235"/>
      <c r="Y117" s="236" t="str">
        <f t="shared" si="13"/>
        <v>C</v>
      </c>
    </row>
    <row r="118" spans="1:25" ht="26.25">
      <c r="A118" s="117">
        <v>104</v>
      </c>
      <c r="B118" s="118" t="s">
        <v>242</v>
      </c>
      <c r="C118" s="118" t="s">
        <v>243</v>
      </c>
      <c r="D118" s="234">
        <v>9</v>
      </c>
      <c r="E118" s="234">
        <v>7</v>
      </c>
      <c r="F118" s="234"/>
      <c r="G118" s="120">
        <f t="shared" si="8"/>
        <v>8</v>
      </c>
      <c r="H118" s="234">
        <v>10</v>
      </c>
      <c r="I118" s="234">
        <v>10</v>
      </c>
      <c r="J118" s="120">
        <f t="shared" si="9"/>
        <v>4.1666666666666661</v>
      </c>
      <c r="K118" s="234">
        <v>14</v>
      </c>
      <c r="L118" s="234"/>
      <c r="M118" s="234"/>
      <c r="N118" s="120">
        <f t="shared" si="10"/>
        <v>14</v>
      </c>
      <c r="O118" s="121">
        <f t="shared" si="7"/>
        <v>26.2</v>
      </c>
      <c r="P118" s="234">
        <v>26</v>
      </c>
      <c r="Q118" s="234"/>
      <c r="R118" s="234">
        <v>9</v>
      </c>
      <c r="S118" s="234">
        <v>11</v>
      </c>
      <c r="T118" s="234"/>
      <c r="U118" s="122">
        <f t="shared" si="11"/>
        <v>46</v>
      </c>
      <c r="V118" s="235">
        <f t="shared" si="12"/>
        <v>72</v>
      </c>
      <c r="W118" s="235"/>
      <c r="X118" s="235"/>
      <c r="Y118" s="236" t="str">
        <f t="shared" si="13"/>
        <v>A</v>
      </c>
    </row>
    <row r="119" spans="1:25" ht="26.25">
      <c r="A119" s="117">
        <v>105</v>
      </c>
      <c r="B119" s="118" t="s">
        <v>244</v>
      </c>
      <c r="C119" s="118" t="s">
        <v>245</v>
      </c>
      <c r="D119" s="234">
        <v>6</v>
      </c>
      <c r="E119" s="234">
        <v>4</v>
      </c>
      <c r="F119" s="234"/>
      <c r="G119" s="120">
        <f t="shared" si="8"/>
        <v>5</v>
      </c>
      <c r="H119" s="234">
        <v>9</v>
      </c>
      <c r="I119" s="234">
        <v>7</v>
      </c>
      <c r="J119" s="120">
        <f t="shared" si="9"/>
        <v>3.2499999999999996</v>
      </c>
      <c r="K119" s="234">
        <v>14</v>
      </c>
      <c r="L119" s="234"/>
      <c r="M119" s="234"/>
      <c r="N119" s="120">
        <f t="shared" si="10"/>
        <v>14</v>
      </c>
      <c r="O119" s="121">
        <f t="shared" si="7"/>
        <v>22.3</v>
      </c>
      <c r="P119" s="234">
        <v>14</v>
      </c>
      <c r="Q119" s="234"/>
      <c r="R119" s="234">
        <v>5.5</v>
      </c>
      <c r="S119" s="234">
        <v>6</v>
      </c>
      <c r="T119" s="234"/>
      <c r="U119" s="122">
        <f t="shared" si="11"/>
        <v>25.5</v>
      </c>
      <c r="V119" s="235">
        <f t="shared" si="12"/>
        <v>48</v>
      </c>
      <c r="W119" s="235"/>
      <c r="X119" s="235"/>
      <c r="Y119" s="236" t="str">
        <f t="shared" si="13"/>
        <v>D</v>
      </c>
    </row>
    <row r="120" spans="1:25" ht="26.25">
      <c r="A120" s="117">
        <v>106</v>
      </c>
      <c r="B120" s="118" t="s">
        <v>246</v>
      </c>
      <c r="C120" s="118" t="s">
        <v>247</v>
      </c>
      <c r="D120" s="234">
        <v>7</v>
      </c>
      <c r="E120" s="234">
        <v>9</v>
      </c>
      <c r="F120" s="234"/>
      <c r="G120" s="120">
        <f t="shared" si="8"/>
        <v>8</v>
      </c>
      <c r="H120" s="234">
        <v>12</v>
      </c>
      <c r="I120" s="234">
        <v>9</v>
      </c>
      <c r="J120" s="120">
        <f t="shared" si="9"/>
        <v>4.25</v>
      </c>
      <c r="K120" s="234">
        <v>13</v>
      </c>
      <c r="L120" s="234"/>
      <c r="M120" s="234"/>
      <c r="N120" s="120">
        <f t="shared" si="10"/>
        <v>13</v>
      </c>
      <c r="O120" s="121">
        <f t="shared" si="7"/>
        <v>25.3</v>
      </c>
      <c r="P120" s="234">
        <v>2</v>
      </c>
      <c r="Q120" s="234">
        <v>0</v>
      </c>
      <c r="R120" s="234"/>
      <c r="S120" s="234">
        <v>1</v>
      </c>
      <c r="T120" s="234"/>
      <c r="U120" s="122">
        <f t="shared" si="11"/>
        <v>3</v>
      </c>
      <c r="V120" s="235">
        <f t="shared" si="12"/>
        <v>28</v>
      </c>
      <c r="W120" s="235"/>
      <c r="X120" s="235"/>
      <c r="Y120" s="236" t="str">
        <f t="shared" si="13"/>
        <v>E</v>
      </c>
    </row>
    <row r="121" spans="1:25" ht="26.25">
      <c r="A121" s="117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8"/>
        <v>0</v>
      </c>
      <c r="H121" s="234"/>
      <c r="I121" s="234"/>
      <c r="J121" s="120">
        <f t="shared" si="9"/>
        <v>0</v>
      </c>
      <c r="K121" s="234"/>
      <c r="L121" s="234"/>
      <c r="M121" s="234"/>
      <c r="N121" s="120">
        <f t="shared" si="10"/>
        <v>0</v>
      </c>
      <c r="O121" s="121" t="str">
        <f t="shared" si="7"/>
        <v/>
      </c>
      <c r="P121" s="234"/>
      <c r="Q121" s="234"/>
      <c r="R121" s="234"/>
      <c r="S121" s="234"/>
      <c r="T121" s="234"/>
      <c r="U121" s="122" t="str">
        <f t="shared" si="11"/>
        <v/>
      </c>
      <c r="V121" s="235" t="str">
        <f t="shared" si="12"/>
        <v/>
      </c>
      <c r="W121" s="235"/>
      <c r="X121" s="235"/>
      <c r="Y121" s="236" t="str">
        <f t="shared" si="13"/>
        <v/>
      </c>
    </row>
    <row r="122" spans="1:25" ht="26.25">
      <c r="A122" s="117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8"/>
        <v>0</v>
      </c>
      <c r="H122" s="234"/>
      <c r="I122" s="234"/>
      <c r="J122" s="120">
        <f t="shared" si="9"/>
        <v>0</v>
      </c>
      <c r="K122" s="234"/>
      <c r="L122" s="234"/>
      <c r="M122" s="234"/>
      <c r="N122" s="120">
        <f t="shared" si="10"/>
        <v>0</v>
      </c>
      <c r="O122" s="121" t="str">
        <f t="shared" si="7"/>
        <v/>
      </c>
      <c r="P122" s="234"/>
      <c r="Q122" s="234"/>
      <c r="R122" s="234"/>
      <c r="S122" s="234"/>
      <c r="T122" s="234"/>
      <c r="U122" s="122" t="str">
        <f t="shared" si="11"/>
        <v/>
      </c>
      <c r="V122" s="235" t="str">
        <f t="shared" si="12"/>
        <v/>
      </c>
      <c r="W122" s="235"/>
      <c r="X122" s="235"/>
      <c r="Y122" s="236" t="str">
        <f t="shared" si="13"/>
        <v/>
      </c>
    </row>
    <row r="123" spans="1:25" ht="26.25">
      <c r="A123" s="117">
        <v>109</v>
      </c>
      <c r="B123" s="118" t="s">
        <v>248</v>
      </c>
      <c r="C123" s="118" t="s">
        <v>249</v>
      </c>
      <c r="D123" s="234">
        <v>7</v>
      </c>
      <c r="E123" s="234">
        <v>5</v>
      </c>
      <c r="F123" s="234"/>
      <c r="G123" s="120">
        <f t="shared" si="8"/>
        <v>6</v>
      </c>
      <c r="H123" s="234">
        <v>10</v>
      </c>
      <c r="I123" s="234">
        <v>7</v>
      </c>
      <c r="J123" s="120">
        <f t="shared" si="9"/>
        <v>3.416666666666667</v>
      </c>
      <c r="K123" s="234">
        <v>13</v>
      </c>
      <c r="L123" s="234"/>
      <c r="M123" s="234"/>
      <c r="N123" s="120">
        <f t="shared" si="10"/>
        <v>13</v>
      </c>
      <c r="O123" s="121">
        <f t="shared" si="7"/>
        <v>22.4</v>
      </c>
      <c r="P123" s="234">
        <v>27</v>
      </c>
      <c r="Q123" s="234"/>
      <c r="R123" s="234">
        <v>11</v>
      </c>
      <c r="S123" s="234">
        <v>7</v>
      </c>
      <c r="T123" s="234"/>
      <c r="U123" s="122">
        <f t="shared" si="11"/>
        <v>45</v>
      </c>
      <c r="V123" s="235">
        <f t="shared" si="12"/>
        <v>67</v>
      </c>
      <c r="W123" s="235"/>
      <c r="X123" s="235"/>
      <c r="Y123" s="236" t="str">
        <f t="shared" si="13"/>
        <v>B</v>
      </c>
    </row>
    <row r="124" spans="1:25" ht="26.25">
      <c r="A124" s="117">
        <v>110</v>
      </c>
      <c r="B124" s="118" t="s">
        <v>250</v>
      </c>
      <c r="C124" s="118" t="s">
        <v>325</v>
      </c>
      <c r="D124" s="234">
        <v>7</v>
      </c>
      <c r="E124" s="234">
        <v>4</v>
      </c>
      <c r="F124" s="234"/>
      <c r="G124" s="120">
        <f t="shared" si="8"/>
        <v>5.5</v>
      </c>
      <c r="H124" s="234">
        <v>11</v>
      </c>
      <c r="I124" s="234">
        <v>7</v>
      </c>
      <c r="J124" s="120">
        <f t="shared" si="9"/>
        <v>3.583333333333333</v>
      </c>
      <c r="K124" s="234">
        <v>14</v>
      </c>
      <c r="L124" s="234"/>
      <c r="M124" s="234"/>
      <c r="N124" s="120">
        <f t="shared" si="10"/>
        <v>14</v>
      </c>
      <c r="O124" s="121">
        <f t="shared" si="7"/>
        <v>23.1</v>
      </c>
      <c r="P124" s="234">
        <v>27</v>
      </c>
      <c r="Q124" s="234"/>
      <c r="R124" s="234">
        <v>10</v>
      </c>
      <c r="S124" s="234">
        <v>14</v>
      </c>
      <c r="T124" s="234"/>
      <c r="U124" s="122">
        <f t="shared" si="11"/>
        <v>51</v>
      </c>
      <c r="V124" s="235">
        <f t="shared" si="12"/>
        <v>74</v>
      </c>
      <c r="W124" s="235"/>
      <c r="X124" s="235"/>
      <c r="Y124" s="236" t="str">
        <f t="shared" si="13"/>
        <v>A</v>
      </c>
    </row>
    <row r="125" spans="1:25" ht="26.25">
      <c r="A125" s="117">
        <v>111</v>
      </c>
      <c r="B125" s="118" t="s">
        <v>251</v>
      </c>
      <c r="C125" s="118" t="s">
        <v>252</v>
      </c>
      <c r="D125" s="234">
        <v>9</v>
      </c>
      <c r="E125" s="234">
        <v>7</v>
      </c>
      <c r="F125" s="234"/>
      <c r="G125" s="120">
        <f t="shared" si="8"/>
        <v>8</v>
      </c>
      <c r="H125" s="234">
        <v>6</v>
      </c>
      <c r="I125" s="234">
        <v>10</v>
      </c>
      <c r="J125" s="120">
        <f t="shared" si="9"/>
        <v>3.5</v>
      </c>
      <c r="K125" s="234">
        <v>12</v>
      </c>
      <c r="L125" s="234"/>
      <c r="M125" s="234"/>
      <c r="N125" s="120">
        <f t="shared" si="10"/>
        <v>12</v>
      </c>
      <c r="O125" s="121">
        <f t="shared" si="7"/>
        <v>23.5</v>
      </c>
      <c r="P125" s="234">
        <v>25</v>
      </c>
      <c r="Q125" s="234"/>
      <c r="R125" s="234">
        <v>11</v>
      </c>
      <c r="S125" s="234">
        <v>15</v>
      </c>
      <c r="T125" s="234"/>
      <c r="U125" s="122">
        <f t="shared" si="11"/>
        <v>51</v>
      </c>
      <c r="V125" s="235">
        <f t="shared" si="12"/>
        <v>75</v>
      </c>
      <c r="W125" s="235"/>
      <c r="X125" s="235"/>
      <c r="Y125" s="236" t="str">
        <f t="shared" si="13"/>
        <v>A</v>
      </c>
    </row>
    <row r="126" spans="1:25" ht="26.25">
      <c r="A126" s="117">
        <v>112</v>
      </c>
      <c r="B126" s="118" t="s">
        <v>253</v>
      </c>
      <c r="C126" s="118" t="s">
        <v>254</v>
      </c>
      <c r="D126" s="234">
        <v>9</v>
      </c>
      <c r="E126" s="234">
        <v>7</v>
      </c>
      <c r="F126" s="234"/>
      <c r="G126" s="120">
        <f t="shared" si="8"/>
        <v>8</v>
      </c>
      <c r="H126" s="234">
        <v>6</v>
      </c>
      <c r="I126" s="234">
        <v>10</v>
      </c>
      <c r="J126" s="120">
        <f t="shared" si="9"/>
        <v>3.5</v>
      </c>
      <c r="K126" s="234">
        <v>14</v>
      </c>
      <c r="L126" s="234"/>
      <c r="M126" s="234"/>
      <c r="N126" s="120">
        <f t="shared" si="10"/>
        <v>14</v>
      </c>
      <c r="O126" s="121">
        <f t="shared" si="7"/>
        <v>25.5</v>
      </c>
      <c r="P126" s="234"/>
      <c r="Q126" s="234"/>
      <c r="R126" s="234"/>
      <c r="S126" s="234"/>
      <c r="T126" s="234"/>
      <c r="U126" s="122" t="str">
        <f t="shared" si="11"/>
        <v/>
      </c>
      <c r="V126" s="235">
        <f t="shared" si="12"/>
        <v>26</v>
      </c>
      <c r="W126" s="235"/>
      <c r="X126" s="235"/>
      <c r="Y126" s="236" t="str">
        <f t="shared" si="13"/>
        <v/>
      </c>
    </row>
    <row r="127" spans="1:25" ht="26.25">
      <c r="A127" s="117">
        <v>113</v>
      </c>
      <c r="B127" s="118" t="s">
        <v>255</v>
      </c>
      <c r="C127" s="118" t="s">
        <v>256</v>
      </c>
      <c r="D127" s="234">
        <v>5</v>
      </c>
      <c r="E127" s="234">
        <v>5</v>
      </c>
      <c r="F127" s="234"/>
      <c r="G127" s="120">
        <f t="shared" si="8"/>
        <v>5</v>
      </c>
      <c r="H127" s="234">
        <v>8</v>
      </c>
      <c r="I127" s="234">
        <v>7</v>
      </c>
      <c r="J127" s="120">
        <f t="shared" si="9"/>
        <v>3.0833333333333335</v>
      </c>
      <c r="K127" s="234">
        <v>15</v>
      </c>
      <c r="L127" s="234"/>
      <c r="M127" s="234"/>
      <c r="N127" s="120">
        <f t="shared" si="10"/>
        <v>15</v>
      </c>
      <c r="O127" s="121">
        <f t="shared" si="7"/>
        <v>23.1</v>
      </c>
      <c r="P127" s="234">
        <v>23</v>
      </c>
      <c r="Q127" s="234"/>
      <c r="R127" s="234">
        <v>9</v>
      </c>
      <c r="S127" s="234">
        <v>11</v>
      </c>
      <c r="T127" s="234"/>
      <c r="U127" s="122">
        <f t="shared" si="11"/>
        <v>43</v>
      </c>
      <c r="V127" s="235">
        <f t="shared" si="12"/>
        <v>66</v>
      </c>
      <c r="W127" s="235"/>
      <c r="X127" s="235"/>
      <c r="Y127" s="236" t="str">
        <f t="shared" si="13"/>
        <v>B</v>
      </c>
    </row>
    <row r="128" spans="1:25" ht="26.25">
      <c r="A128" s="117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8"/>
        <v>0</v>
      </c>
      <c r="H128" s="234"/>
      <c r="I128" s="234"/>
      <c r="J128" s="120">
        <f t="shared" si="9"/>
        <v>0</v>
      </c>
      <c r="K128" s="234"/>
      <c r="L128" s="234"/>
      <c r="M128" s="234"/>
      <c r="N128" s="120">
        <f t="shared" si="10"/>
        <v>0</v>
      </c>
      <c r="O128" s="121" t="str">
        <f t="shared" si="7"/>
        <v/>
      </c>
      <c r="P128" s="234"/>
      <c r="Q128" s="234"/>
      <c r="R128" s="234"/>
      <c r="S128" s="234"/>
      <c r="T128" s="234"/>
      <c r="U128" s="122" t="str">
        <f t="shared" si="11"/>
        <v/>
      </c>
      <c r="V128" s="235" t="str">
        <f t="shared" si="12"/>
        <v/>
      </c>
      <c r="W128" s="235"/>
      <c r="X128" s="235"/>
      <c r="Y128" s="236" t="str">
        <f t="shared" si="13"/>
        <v/>
      </c>
    </row>
    <row r="129" spans="1:25" ht="26.25">
      <c r="A129" s="117">
        <v>115</v>
      </c>
      <c r="B129" s="118" t="s">
        <v>764</v>
      </c>
      <c r="C129" s="118" t="s">
        <v>835</v>
      </c>
      <c r="D129" s="234"/>
      <c r="E129" s="234"/>
      <c r="F129" s="234"/>
      <c r="G129" s="120">
        <f t="shared" si="8"/>
        <v>0</v>
      </c>
      <c r="H129" s="234"/>
      <c r="I129" s="234"/>
      <c r="J129" s="120">
        <f t="shared" si="9"/>
        <v>0</v>
      </c>
      <c r="K129" s="234"/>
      <c r="L129" s="234"/>
      <c r="M129" s="234"/>
      <c r="N129" s="120">
        <f t="shared" si="10"/>
        <v>0</v>
      </c>
      <c r="O129" s="121" t="str">
        <f t="shared" si="7"/>
        <v/>
      </c>
      <c r="P129" s="234"/>
      <c r="Q129" s="234"/>
      <c r="R129" s="234"/>
      <c r="S129" s="234"/>
      <c r="T129" s="234"/>
      <c r="U129" s="122" t="str">
        <f t="shared" si="11"/>
        <v/>
      </c>
      <c r="V129" s="235" t="str">
        <f t="shared" si="12"/>
        <v/>
      </c>
      <c r="W129" s="235"/>
      <c r="X129" s="235"/>
      <c r="Y129" s="236" t="str">
        <f t="shared" si="13"/>
        <v/>
      </c>
    </row>
    <row r="130" spans="1:25" ht="26.25">
      <c r="A130" s="117">
        <v>116</v>
      </c>
      <c r="B130" s="118" t="s">
        <v>323</v>
      </c>
      <c r="C130" s="118" t="s">
        <v>568</v>
      </c>
      <c r="D130" s="234">
        <v>7</v>
      </c>
      <c r="E130" s="234">
        <v>9</v>
      </c>
      <c r="F130" s="234"/>
      <c r="G130" s="120">
        <f t="shared" si="8"/>
        <v>8</v>
      </c>
      <c r="H130" s="234"/>
      <c r="I130" s="234"/>
      <c r="J130" s="120">
        <f t="shared" si="9"/>
        <v>0</v>
      </c>
      <c r="K130" s="234">
        <v>13</v>
      </c>
      <c r="L130" s="234"/>
      <c r="M130" s="234"/>
      <c r="N130" s="120">
        <f t="shared" si="10"/>
        <v>13</v>
      </c>
      <c r="O130" s="121">
        <f t="shared" si="7"/>
        <v>21</v>
      </c>
      <c r="P130" s="234">
        <v>16</v>
      </c>
      <c r="Q130" s="234"/>
      <c r="R130" s="234">
        <v>6</v>
      </c>
      <c r="S130" s="234"/>
      <c r="T130" s="234">
        <v>2</v>
      </c>
      <c r="U130" s="122">
        <f t="shared" si="11"/>
        <v>24</v>
      </c>
      <c r="V130" s="235">
        <f t="shared" si="12"/>
        <v>45</v>
      </c>
      <c r="W130" s="235"/>
      <c r="X130" s="235"/>
      <c r="Y130" s="236" t="str">
        <f t="shared" si="13"/>
        <v>D</v>
      </c>
    </row>
    <row r="131" spans="1:25" ht="26.25">
      <c r="A131" s="117">
        <v>117</v>
      </c>
      <c r="B131" s="118" t="s">
        <v>257</v>
      </c>
      <c r="C131" s="118" t="s">
        <v>258</v>
      </c>
      <c r="D131" s="234">
        <v>7</v>
      </c>
      <c r="E131" s="234">
        <v>8</v>
      </c>
      <c r="F131" s="234"/>
      <c r="G131" s="120">
        <f t="shared" si="8"/>
        <v>7.5</v>
      </c>
      <c r="H131" s="234">
        <v>5</v>
      </c>
      <c r="I131" s="234">
        <v>7</v>
      </c>
      <c r="J131" s="120">
        <f t="shared" si="9"/>
        <v>2.583333333333333</v>
      </c>
      <c r="K131" s="234">
        <v>12</v>
      </c>
      <c r="L131" s="234"/>
      <c r="M131" s="234"/>
      <c r="N131" s="120">
        <f t="shared" si="10"/>
        <v>12</v>
      </c>
      <c r="O131" s="121">
        <f t="shared" si="7"/>
        <v>22.1</v>
      </c>
      <c r="P131" s="234">
        <v>26</v>
      </c>
      <c r="Q131" s="234">
        <v>4</v>
      </c>
      <c r="R131" s="234"/>
      <c r="S131" s="234">
        <v>14</v>
      </c>
      <c r="T131" s="234"/>
      <c r="U131" s="122">
        <f t="shared" si="11"/>
        <v>44</v>
      </c>
      <c r="V131" s="235">
        <f t="shared" si="12"/>
        <v>66</v>
      </c>
      <c r="W131" s="235"/>
      <c r="X131" s="235"/>
      <c r="Y131" s="236" t="str">
        <f t="shared" si="13"/>
        <v>B</v>
      </c>
    </row>
    <row r="132" spans="1:25" ht="26.25">
      <c r="A132" s="117">
        <v>118</v>
      </c>
      <c r="B132" s="118" t="s">
        <v>714</v>
      </c>
      <c r="C132" s="118" t="s">
        <v>836</v>
      </c>
      <c r="D132" s="234"/>
      <c r="E132" s="234"/>
      <c r="F132" s="234"/>
      <c r="G132" s="120">
        <f t="shared" si="8"/>
        <v>0</v>
      </c>
      <c r="H132" s="234"/>
      <c r="I132" s="234"/>
      <c r="J132" s="120">
        <f t="shared" si="9"/>
        <v>0</v>
      </c>
      <c r="K132" s="234"/>
      <c r="L132" s="234"/>
      <c r="M132" s="234"/>
      <c r="N132" s="120">
        <f t="shared" si="10"/>
        <v>0</v>
      </c>
      <c r="O132" s="121" t="str">
        <f t="shared" si="7"/>
        <v/>
      </c>
      <c r="P132" s="234">
        <v>22</v>
      </c>
      <c r="Q132" s="234">
        <v>6</v>
      </c>
      <c r="R132" s="234"/>
      <c r="S132" s="234">
        <v>10</v>
      </c>
      <c r="T132" s="234"/>
      <c r="U132" s="122">
        <f t="shared" si="11"/>
        <v>38</v>
      </c>
      <c r="V132" s="235">
        <f>U132*10/7</f>
        <v>54.285714285714285</v>
      </c>
      <c r="W132" s="235"/>
      <c r="X132" s="235"/>
      <c r="Y132" s="236"/>
    </row>
    <row r="133" spans="1:25" ht="26.25">
      <c r="A133" s="117">
        <v>119</v>
      </c>
      <c r="B133" s="118" t="s">
        <v>716</v>
      </c>
      <c r="C133" s="118" t="s">
        <v>717</v>
      </c>
      <c r="D133" s="234"/>
      <c r="E133" s="234"/>
      <c r="F133" s="234"/>
      <c r="G133" s="120">
        <f t="shared" si="8"/>
        <v>0</v>
      </c>
      <c r="H133" s="234"/>
      <c r="I133" s="234"/>
      <c r="J133" s="120">
        <f t="shared" si="9"/>
        <v>0</v>
      </c>
      <c r="K133" s="234"/>
      <c r="L133" s="234"/>
      <c r="M133" s="234"/>
      <c r="N133" s="120">
        <f t="shared" si="10"/>
        <v>0</v>
      </c>
      <c r="O133" s="121" t="str">
        <f t="shared" si="7"/>
        <v/>
      </c>
      <c r="P133" s="234">
        <v>21</v>
      </c>
      <c r="Q133" s="234"/>
      <c r="R133" s="234">
        <v>1.5</v>
      </c>
      <c r="S133" s="234">
        <v>6</v>
      </c>
      <c r="T133" s="234"/>
      <c r="U133" s="122">
        <f t="shared" si="11"/>
        <v>28.5</v>
      </c>
      <c r="V133" s="235">
        <f>U133*10/7</f>
        <v>40.714285714285715</v>
      </c>
      <c r="W133" s="235"/>
      <c r="X133" s="235"/>
      <c r="Y133" s="236"/>
    </row>
    <row r="134" spans="1:25" ht="28.5">
      <c r="A134" s="512"/>
      <c r="B134" s="263"/>
      <c r="C134" s="263"/>
      <c r="D134" s="248"/>
      <c r="E134" s="1021" t="s">
        <v>362</v>
      </c>
      <c r="F134" s="1022"/>
      <c r="G134" s="1022"/>
      <c r="H134" s="1022"/>
      <c r="I134" s="1022"/>
      <c r="J134" s="1022"/>
      <c r="K134" s="1022"/>
      <c r="L134" s="1022"/>
      <c r="M134" s="1022"/>
      <c r="N134" s="1022"/>
      <c r="O134" s="1022"/>
      <c r="P134" s="1022"/>
      <c r="Q134" s="1022"/>
      <c r="R134" s="1022"/>
      <c r="S134" s="1022"/>
      <c r="T134" s="1022"/>
      <c r="U134" s="248"/>
      <c r="V134" s="250"/>
      <c r="W134" s="248"/>
      <c r="X134" s="248"/>
      <c r="Y134" s="248"/>
    </row>
    <row r="135" spans="1:25" ht="15.75">
      <c r="A135" s="512"/>
      <c r="B135" s="264"/>
      <c r="C135" s="265"/>
      <c r="D135" s="1018" t="s">
        <v>310</v>
      </c>
      <c r="E135" s="1018"/>
      <c r="F135" s="556" t="s">
        <v>363</v>
      </c>
      <c r="G135" s="557" t="s">
        <v>364</v>
      </c>
      <c r="H135" s="132" t="s">
        <v>365</v>
      </c>
      <c r="I135" s="133" t="s">
        <v>366</v>
      </c>
      <c r="J135" s="133" t="s">
        <v>367</v>
      </c>
      <c r="K135" s="253"/>
      <c r="L135" s="254"/>
      <c r="M135" s="254"/>
      <c r="N135" s="254"/>
      <c r="O135" s="1023" t="s">
        <v>368</v>
      </c>
      <c r="P135" s="1023"/>
      <c r="Q135" s="1024" t="s">
        <v>369</v>
      </c>
      <c r="R135" s="1024"/>
      <c r="S135" s="1025" t="s">
        <v>370</v>
      </c>
      <c r="T135" s="1025"/>
      <c r="U135" s="248"/>
      <c r="V135" s="250"/>
      <c r="W135" s="248"/>
      <c r="X135" s="248"/>
      <c r="Y135" s="248"/>
    </row>
    <row r="136" spans="1:25" ht="31.5">
      <c r="A136" s="512"/>
      <c r="B136" s="266"/>
      <c r="C136" s="248"/>
      <c r="D136" s="1019" t="s">
        <v>371</v>
      </c>
      <c r="E136" s="1019"/>
      <c r="F136" s="137">
        <f>COUNTIF($Y$15:$Y133,F$135)</f>
        <v>20</v>
      </c>
      <c r="G136" s="137">
        <f>COUNTIF($Y$15:$Y133,G$135)</f>
        <v>27</v>
      </c>
      <c r="H136" s="138">
        <f>COUNTIF($Y$15:$Y133,H$135)</f>
        <v>33</v>
      </c>
      <c r="I136" s="139">
        <f>COUNTIF($Y$15:$Y133,I$135)</f>
        <v>19</v>
      </c>
      <c r="J136" s="139">
        <f>COUNTIF($Y$15:$Y133,J$135)</f>
        <v>2</v>
      </c>
      <c r="K136" s="253"/>
      <c r="L136" s="254"/>
      <c r="M136" s="254"/>
      <c r="N136" s="254"/>
      <c r="O136" s="140" t="s">
        <v>372</v>
      </c>
      <c r="P136" s="557" t="s">
        <v>373</v>
      </c>
      <c r="Q136" s="141" t="s">
        <v>374</v>
      </c>
      <c r="R136" s="142" t="s">
        <v>375</v>
      </c>
      <c r="S136" s="1020" t="s">
        <v>376</v>
      </c>
      <c r="T136" s="1020"/>
      <c r="U136" s="248"/>
      <c r="V136" s="250"/>
      <c r="W136" s="248"/>
      <c r="X136" s="248"/>
      <c r="Y136" s="248"/>
    </row>
    <row r="137" spans="1:25" ht="26.25">
      <c r="A137" s="512"/>
      <c r="B137" s="266"/>
      <c r="C137" s="248"/>
      <c r="D137" s="1019" t="s">
        <v>377</v>
      </c>
      <c r="E137" s="1019"/>
      <c r="F137" s="137"/>
      <c r="G137" s="137"/>
      <c r="H137" s="138"/>
      <c r="I137" s="139"/>
      <c r="J137" s="139"/>
      <c r="K137" s="253"/>
      <c r="L137" s="1015" t="s">
        <v>378</v>
      </c>
      <c r="M137" s="1015"/>
      <c r="N137" s="143" t="s">
        <v>371</v>
      </c>
      <c r="O137" s="144">
        <f>IF(SUM($O$15:$O133)&gt;0,AVERAGE($O$15:$O133),0)</f>
        <v>22.679439252336444</v>
      </c>
      <c r="P137" s="144">
        <f t="shared" ref="P137" si="14">$O137/30*100</f>
        <v>75.598130841121474</v>
      </c>
      <c r="Q137" s="144">
        <f>IF(SUM($U$15:$U133)&gt;0,AVERAGE($U$15:$U133),0)</f>
        <v>36.247572815533978</v>
      </c>
      <c r="R137" s="145">
        <f t="shared" ref="R137" si="15">$Q137/70*100</f>
        <v>51.782246879334259</v>
      </c>
      <c r="S137" s="1016">
        <f>IF(SUM($V$15:$V133)&gt;0,AVERAGE($V$15:$V133),0)</f>
        <v>56.77064220183486</v>
      </c>
      <c r="T137" s="1016"/>
      <c r="U137" s="248"/>
      <c r="V137" s="250"/>
      <c r="W137" s="248"/>
      <c r="X137" s="248"/>
      <c r="Y137" s="248"/>
    </row>
    <row r="138" spans="1:25" ht="21">
      <c r="A138" s="512"/>
      <c r="B138" s="266"/>
      <c r="C138" s="266"/>
      <c r="D138" s="257"/>
      <c r="E138" s="258"/>
      <c r="F138" s="258"/>
      <c r="G138" s="258"/>
      <c r="H138" s="254"/>
      <c r="I138" s="254"/>
      <c r="J138" s="254"/>
      <c r="K138" s="253"/>
      <c r="L138" s="1015"/>
      <c r="M138" s="1015"/>
      <c r="N138" s="143" t="s">
        <v>379</v>
      </c>
      <c r="O138" s="144"/>
      <c r="P138" s="144"/>
      <c r="Q138" s="148"/>
      <c r="R138" s="145"/>
      <c r="S138" s="1016"/>
      <c r="T138" s="1016"/>
      <c r="U138" s="248"/>
      <c r="V138" s="250"/>
      <c r="W138" s="248"/>
      <c r="X138" s="248"/>
      <c r="Y138" s="248"/>
    </row>
    <row r="139" spans="1:25" ht="21">
      <c r="A139" s="512"/>
      <c r="B139" s="266"/>
      <c r="C139" s="248"/>
      <c r="D139" s="149"/>
      <c r="E139" s="150"/>
      <c r="F139" s="151" t="s">
        <v>380</v>
      </c>
      <c r="G139" s="151" t="s">
        <v>381</v>
      </c>
      <c r="H139" s="258"/>
      <c r="I139" s="258"/>
      <c r="J139" s="254"/>
      <c r="K139" s="253"/>
      <c r="L139" s="1015" t="s">
        <v>382</v>
      </c>
      <c r="M139" s="1015"/>
      <c r="N139" s="143" t="s">
        <v>371</v>
      </c>
      <c r="O139" s="152">
        <f>MIN($O$15:$O133)</f>
        <v>7</v>
      </c>
      <c r="P139" s="144">
        <f>$O139/30*100</f>
        <v>23.333333333333332</v>
      </c>
      <c r="Q139" s="153">
        <f>MIN($U$15:$U133)</f>
        <v>3</v>
      </c>
      <c r="R139" s="145">
        <f>$Q139/70*100</f>
        <v>4.2857142857142856</v>
      </c>
      <c r="S139" s="1016">
        <f>MIN($V$15:$V133)</f>
        <v>7</v>
      </c>
      <c r="T139" s="1016"/>
      <c r="U139" s="248"/>
      <c r="V139" s="250"/>
      <c r="W139" s="248"/>
      <c r="X139" s="248"/>
      <c r="Y139" s="248"/>
    </row>
    <row r="140" spans="1:25" ht="26.25">
      <c r="A140" s="512"/>
      <c r="B140" s="266"/>
      <c r="C140" s="248"/>
      <c r="D140" s="1018" t="s">
        <v>4</v>
      </c>
      <c r="E140" s="1018"/>
      <c r="F140" s="154">
        <f>COUNTIF($V$15:$V$133,"&gt;=40")</f>
        <v>101</v>
      </c>
      <c r="G140" s="154"/>
      <c r="H140" s="258"/>
      <c r="I140" s="258"/>
      <c r="J140" s="254"/>
      <c r="K140" s="253"/>
      <c r="L140" s="1015"/>
      <c r="M140" s="1015"/>
      <c r="N140" s="143" t="s">
        <v>379</v>
      </c>
      <c r="O140" s="144"/>
      <c r="P140" s="144"/>
      <c r="Q140" s="155"/>
      <c r="R140" s="155"/>
      <c r="S140" s="1017"/>
      <c r="T140" s="1017"/>
      <c r="U140" s="248"/>
      <c r="V140" s="250"/>
      <c r="W140" s="248"/>
      <c r="X140" s="248"/>
      <c r="Y140" s="248"/>
    </row>
    <row r="141" spans="1:25" ht="26.25">
      <c r="A141" s="512"/>
      <c r="B141" s="266"/>
      <c r="C141" s="248"/>
      <c r="D141" s="1018" t="s">
        <v>383</v>
      </c>
      <c r="E141" s="1018"/>
      <c r="F141" s="154">
        <f>COUNTIF($Y$15:$Y133,"E")</f>
        <v>2</v>
      </c>
      <c r="G141" s="154"/>
      <c r="H141" s="258"/>
      <c r="I141" s="258"/>
      <c r="J141" s="254"/>
      <c r="K141" s="259"/>
      <c r="L141" s="1015" t="s">
        <v>384</v>
      </c>
      <c r="M141" s="1015"/>
      <c r="N141" s="143" t="s">
        <v>371</v>
      </c>
      <c r="O141" s="144">
        <f>MAX($O$15:$O133)</f>
        <v>26.3</v>
      </c>
      <c r="P141" s="144">
        <f>$O141/30*100</f>
        <v>87.666666666666671</v>
      </c>
      <c r="Q141" s="144">
        <f>MAX($U$15:$U133)</f>
        <v>62</v>
      </c>
      <c r="R141" s="145">
        <f>$Q141/70*100</f>
        <v>88.571428571428569</v>
      </c>
      <c r="S141" s="1016">
        <f>MAX($V$15:$V133)</f>
        <v>83</v>
      </c>
      <c r="T141" s="1016"/>
      <c r="U141" s="248"/>
      <c r="V141" s="250"/>
      <c r="W141" s="248"/>
      <c r="X141" s="248"/>
      <c r="Y141" s="248"/>
    </row>
    <row r="142" spans="1:25" ht="26.25" customHeight="1">
      <c r="A142" s="512"/>
      <c r="B142" s="248"/>
      <c r="C142" s="267"/>
      <c r="D142" s="1019" t="s">
        <v>385</v>
      </c>
      <c r="E142" s="1019"/>
      <c r="F142" s="154">
        <f>COUNTA($B$15:$B133)-SUM(F136:J136)</f>
        <v>18</v>
      </c>
      <c r="G142" s="154"/>
      <c r="H142" s="258"/>
      <c r="I142" s="258"/>
      <c r="J142" s="258"/>
      <c r="K142" s="258"/>
      <c r="L142" s="1015"/>
      <c r="M142" s="1015"/>
      <c r="N142" s="143" t="s">
        <v>379</v>
      </c>
      <c r="O142" s="144"/>
      <c r="P142" s="144"/>
      <c r="Q142" s="148"/>
      <c r="R142" s="145"/>
      <c r="S142" s="1016"/>
      <c r="T142" s="1016"/>
      <c r="U142" s="248"/>
      <c r="V142" s="250"/>
      <c r="W142" s="248"/>
      <c r="X142" s="248"/>
      <c r="Y142" s="248"/>
    </row>
    <row r="143" spans="1:25" ht="26.25">
      <c r="A143" s="512"/>
      <c r="B143" s="248"/>
      <c r="C143" s="267"/>
      <c r="D143" s="1015" t="s">
        <v>24</v>
      </c>
      <c r="E143" s="1015"/>
      <c r="F143" s="154">
        <f>SUM($F140:$F142)</f>
        <v>121</v>
      </c>
      <c r="G143" s="154"/>
      <c r="H143" s="258"/>
      <c r="I143" s="258"/>
      <c r="J143" s="258"/>
      <c r="K143" s="258"/>
      <c r="L143" s="1015" t="s">
        <v>386</v>
      </c>
      <c r="M143" s="1015"/>
      <c r="N143" s="143" t="s">
        <v>371</v>
      </c>
      <c r="O143" s="152">
        <f>IF(SUM($O$15:$O133)&gt;0,STDEV($O$15:$O133),0)</f>
        <v>2.9808109039085688</v>
      </c>
      <c r="P143" s="144">
        <f>$O143/30*100</f>
        <v>9.9360363463618953</v>
      </c>
      <c r="Q143" s="153">
        <f>IF(SUM($U$15:$U133),STDEV($U$15:$U133),0)</f>
        <v>10.53911337436338</v>
      </c>
      <c r="R143" s="145">
        <f>$Q143/70*100</f>
        <v>15.055876249090542</v>
      </c>
      <c r="S143" s="1016">
        <f>IF(SUM($V$15:$V133)&gt;0,STDEV($V$15:$V133),0)</f>
        <v>13.901391447734767</v>
      </c>
      <c r="T143" s="1016"/>
      <c r="U143" s="248"/>
      <c r="V143" s="250"/>
      <c r="W143" s="248"/>
      <c r="X143" s="248"/>
      <c r="Y143" s="248"/>
    </row>
    <row r="144" spans="1:25" ht="21">
      <c r="A144" s="512"/>
      <c r="B144" s="248"/>
      <c r="C144" s="267"/>
      <c r="D144" s="258"/>
      <c r="E144" s="258"/>
      <c r="F144" s="258"/>
      <c r="G144" s="261"/>
      <c r="H144" s="258"/>
      <c r="I144" s="258"/>
      <c r="J144" s="258"/>
      <c r="K144" s="258"/>
      <c r="L144" s="1015"/>
      <c r="M144" s="1015"/>
      <c r="N144" s="143" t="s">
        <v>379</v>
      </c>
      <c r="O144" s="144"/>
      <c r="P144" s="144"/>
      <c r="Q144" s="155"/>
      <c r="R144" s="155"/>
      <c r="S144" s="1017"/>
      <c r="T144" s="1017"/>
      <c r="U144" s="248"/>
      <c r="V144" s="250"/>
      <c r="W144" s="248"/>
      <c r="X144" s="248"/>
      <c r="Y144" s="248"/>
    </row>
    <row r="145" ht="12.75" hidden="1" customHeight="1"/>
    <row r="146" ht="12.75" hidden="1" customHeight="1"/>
    <row r="147" ht="12.75" hidden="1" customHeight="1"/>
    <row r="148" ht="12.75" hidden="1" customHeight="1"/>
    <row r="149" ht="12.75" hidden="1" customHeight="1"/>
    <row r="150" ht="12.75" hidden="1" customHeight="1"/>
    <row r="151" ht="12.75" hidden="1" customHeight="1"/>
    <row r="152" ht="12.75" hidden="1" customHeight="1"/>
    <row r="153" ht="12.75" hidden="1" customHeight="1"/>
    <row r="154" ht="12.75" hidden="1" customHeight="1"/>
    <row r="155" ht="12.75" hidden="1" customHeight="1"/>
    <row r="156" ht="12.75" hidden="1" customHeight="1"/>
    <row r="157" ht="12.75" hidden="1" customHeight="1"/>
    <row r="158" ht="12.75" hidden="1" customHeight="1"/>
  </sheetData>
  <mergeCells count="44">
    <mergeCell ref="A6:Y6"/>
    <mergeCell ref="A7:Y7"/>
    <mergeCell ref="A8:Y8"/>
    <mergeCell ref="A9:Y9"/>
    <mergeCell ref="E10:F10"/>
    <mergeCell ref="G10:H10"/>
    <mergeCell ref="N10:O10"/>
    <mergeCell ref="P10:T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4:T134"/>
    <mergeCell ref="D135:E135"/>
    <mergeCell ref="O135:P135"/>
    <mergeCell ref="Q135:R135"/>
    <mergeCell ref="S135:T135"/>
    <mergeCell ref="L139:M140"/>
    <mergeCell ref="S139:T139"/>
    <mergeCell ref="D140:E140"/>
    <mergeCell ref="S140:T140"/>
    <mergeCell ref="S142:T142"/>
    <mergeCell ref="D136:E136"/>
    <mergeCell ref="S136:T136"/>
    <mergeCell ref="D137:E137"/>
    <mergeCell ref="L137:M138"/>
    <mergeCell ref="S137:T137"/>
    <mergeCell ref="S138:T138"/>
    <mergeCell ref="D143:E143"/>
    <mergeCell ref="L143:M144"/>
    <mergeCell ref="S143:T143"/>
    <mergeCell ref="S144:T144"/>
    <mergeCell ref="D141:E141"/>
    <mergeCell ref="L141:M142"/>
    <mergeCell ref="S141:T141"/>
    <mergeCell ref="D142:E142"/>
  </mergeCells>
  <conditionalFormatting sqref="D15:N133">
    <cfRule type="cellIs" dxfId="63" priority="2" stopIfTrue="1" operator="equal">
      <formula>0</formula>
    </cfRule>
  </conditionalFormatting>
  <conditionalFormatting sqref="A15:A133 B131:C133 V15:Y133">
    <cfRule type="expression" dxfId="62" priority="3" stopIfTrue="1">
      <formula>"$V17&lt;40"</formula>
    </cfRule>
  </conditionalFormatting>
  <conditionalFormatting sqref="P15:T133">
    <cfRule type="expression" dxfId="61" priority="4" stopIfTrue="1">
      <formula>($U15="")</formula>
    </cfRule>
  </conditionalFormatting>
  <conditionalFormatting sqref="B30:C32 B15:C28">
    <cfRule type="expression" dxfId="60" priority="1" stopIfTrue="1">
      <formula>"$V17&lt;40"</formula>
    </cfRule>
  </conditionalFormatting>
  <dataValidations count="4">
    <dataValidation type="decimal" allowBlank="1" showInputMessage="1" showErrorMessage="1" sqref="D15:U133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33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7:T144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7:P144">
      <formula1>0</formula1>
      <formula2>100</formula2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opLeftCell="A120" workbookViewId="0">
      <selection activeCell="W131" sqref="W131"/>
    </sheetView>
  </sheetViews>
  <sheetFormatPr defaultColWidth="0" defaultRowHeight="12.75" zeroHeight="1"/>
  <cols>
    <col min="1" max="1" width="9.140625" customWidth="1"/>
    <col min="2" max="2" width="34.85546875" bestFit="1" customWidth="1"/>
    <col min="3" max="26" width="9.140625" customWidth="1"/>
    <col min="27" max="16384" width="9.140625" hidden="1"/>
  </cols>
  <sheetData>
    <row r="1" spans="1:25">
      <c r="A1" s="96"/>
      <c r="B1" s="96"/>
      <c r="C1" s="96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9"/>
      <c r="W1" s="96"/>
      <c r="X1" s="96"/>
      <c r="Y1" s="96"/>
    </row>
    <row r="2" spans="1:25">
      <c r="A2" s="96"/>
      <c r="B2" s="96"/>
      <c r="C2" s="96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9"/>
      <c r="W2" s="96"/>
      <c r="X2" s="96"/>
      <c r="Y2" s="96"/>
    </row>
    <row r="3" spans="1:25">
      <c r="A3" s="96"/>
      <c r="B3" s="96"/>
      <c r="C3" s="96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9"/>
      <c r="W3" s="96"/>
      <c r="X3" s="96"/>
      <c r="Y3" s="96"/>
    </row>
    <row r="4" spans="1:25">
      <c r="A4" s="96"/>
      <c r="B4" s="96"/>
      <c r="C4" s="96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9"/>
      <c r="W4" s="96"/>
      <c r="X4" s="96"/>
      <c r="Y4" s="96"/>
    </row>
    <row r="5" spans="1:25">
      <c r="A5" s="96"/>
      <c r="B5" s="96"/>
      <c r="C5" s="96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9"/>
      <c r="W5" s="96"/>
      <c r="X5" s="96"/>
      <c r="Y5" s="96"/>
    </row>
    <row r="6" spans="1:25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</row>
    <row r="7" spans="1:25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</row>
    <row r="8" spans="1:25" ht="22.5">
      <c r="A8" s="1034" t="s">
        <v>852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</row>
    <row r="9" spans="1:25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</row>
    <row r="10" spans="1:25" ht="22.5">
      <c r="A10" s="226"/>
      <c r="B10" s="226"/>
      <c r="C10" s="226"/>
      <c r="D10" s="226"/>
      <c r="E10" s="1036" t="s">
        <v>297</v>
      </c>
      <c r="F10" s="1036"/>
      <c r="G10" s="1037" t="s">
        <v>285</v>
      </c>
      <c r="H10" s="1037"/>
      <c r="I10" s="539"/>
      <c r="J10" s="538"/>
      <c r="K10" s="538"/>
      <c r="L10" s="230"/>
      <c r="M10" s="230"/>
      <c r="N10" s="1036" t="s">
        <v>298</v>
      </c>
      <c r="O10" s="1036"/>
      <c r="P10" s="1035" t="s">
        <v>853</v>
      </c>
      <c r="Q10" s="1035"/>
      <c r="R10" s="1035"/>
      <c r="S10" s="1035"/>
      <c r="T10" s="538"/>
      <c r="U10" s="538"/>
      <c r="V10" s="538"/>
      <c r="W10" s="226"/>
      <c r="X10" s="226"/>
      <c r="Y10" s="226"/>
    </row>
    <row r="11" spans="1:25" ht="15.75">
      <c r="A11" s="226"/>
      <c r="B11" s="226"/>
      <c r="C11" s="226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32"/>
      <c r="W11" s="226"/>
      <c r="X11" s="226"/>
      <c r="Y11" s="226"/>
    </row>
    <row r="12" spans="1:25" ht="18">
      <c r="A12" s="1028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305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</row>
    <row r="13" spans="1:25" ht="103.5">
      <c r="A13" s="1028"/>
      <c r="B13" s="1028"/>
      <c r="C13" s="1028"/>
      <c r="D13" s="106" t="s">
        <v>311</v>
      </c>
      <c r="E13" s="106" t="s">
        <v>312</v>
      </c>
      <c r="F13" s="106" t="s">
        <v>313</v>
      </c>
      <c r="G13" s="537" t="s">
        <v>24</v>
      </c>
      <c r="H13" s="108" t="s">
        <v>314</v>
      </c>
      <c r="I13" s="108" t="s">
        <v>315</v>
      </c>
      <c r="J13" s="535" t="s">
        <v>24</v>
      </c>
      <c r="K13" s="108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</row>
    <row r="14" spans="1:25" ht="20.25">
      <c r="A14" s="1028"/>
      <c r="B14" s="1028"/>
      <c r="C14" s="1028"/>
      <c r="D14" s="540">
        <v>20</v>
      </c>
      <c r="E14" s="540">
        <v>20</v>
      </c>
      <c r="F14" s="540">
        <v>10</v>
      </c>
      <c r="G14" s="112">
        <v>10</v>
      </c>
      <c r="H14" s="540">
        <v>25</v>
      </c>
      <c r="I14" s="540">
        <v>25</v>
      </c>
      <c r="J14" s="113">
        <v>5</v>
      </c>
      <c r="K14" s="540">
        <v>20</v>
      </c>
      <c r="L14" s="540">
        <v>15</v>
      </c>
      <c r="M14" s="540">
        <v>20</v>
      </c>
      <c r="N14" s="113">
        <v>15</v>
      </c>
      <c r="O14" s="1031"/>
      <c r="P14" s="536">
        <v>30</v>
      </c>
      <c r="Q14" s="536">
        <v>20</v>
      </c>
      <c r="R14" s="536">
        <v>20</v>
      </c>
      <c r="S14" s="536">
        <v>20</v>
      </c>
      <c r="T14" s="536">
        <v>20</v>
      </c>
      <c r="U14" s="116">
        <v>70</v>
      </c>
      <c r="V14" s="1032"/>
      <c r="W14" s="1026"/>
      <c r="X14" s="1026"/>
      <c r="Y14" s="1026"/>
    </row>
    <row r="15" spans="1:25" ht="26.25">
      <c r="A15" s="233">
        <v>1</v>
      </c>
      <c r="B15" s="118" t="s">
        <v>45</v>
      </c>
      <c r="C15" s="118" t="s">
        <v>46</v>
      </c>
      <c r="D15" s="234">
        <v>10</v>
      </c>
      <c r="E15" s="234">
        <v>7</v>
      </c>
      <c r="F15" s="234"/>
      <c r="G15" s="120">
        <f>IF(COUNTA($D15:$F15)&gt;0,SUM($D15/$D$14,$E15/$E$14,$F15/$F$14)*$G$14/COUNTA($D15:$F15),0)</f>
        <v>4.25</v>
      </c>
      <c r="H15" s="234">
        <v>13</v>
      </c>
      <c r="I15" s="234"/>
      <c r="J15" s="120">
        <f>IF(COUNTA($H15:$I15)&gt;0,SUM($H15/$H$14,$I15/$I$14)*$J$14/COUNTA($H15:$I15),0)</f>
        <v>2.6</v>
      </c>
      <c r="K15" s="234">
        <v>11</v>
      </c>
      <c r="L15" s="234">
        <v>9</v>
      </c>
      <c r="M15" s="234"/>
      <c r="N15" s="120">
        <f>IF(COUNTA($K15:$M15)&gt;0,SUM($K15/$K$14,$L15/$L$14,$M15/$M$14)*$N$14/COUNTA($K15:$M15),0)</f>
        <v>8.625</v>
      </c>
      <c r="O15" s="121">
        <f t="shared" ref="O15:O79" si="0">IF(ROUNDDOWN(SUM($G15,$J15,$N15,0.05),1)&gt;0,ROUNDDOWN(SUM($G15,$J15,$N15,0.05),1),"")</f>
        <v>15.5</v>
      </c>
      <c r="P15" s="234">
        <v>18</v>
      </c>
      <c r="Q15" s="234">
        <v>11</v>
      </c>
      <c r="R15" s="234"/>
      <c r="S15" s="234">
        <v>8</v>
      </c>
      <c r="T15" s="234"/>
      <c r="U15" s="122">
        <f>IF(OR(COUNTIF($P15:$T15,"&gt;0")=0,COUNTA($P$14)=0),"",(IF(COUNTA($Q15:$T15)&lt;=2,SUM($P15:$T15),IF(COUNTA($Q15:$T15)=3,SUM($P15:$T15)-MIN($Q15:$T15),SUM($P15:$T15)-MIN($Q15:$T15)-SMALL($Q15:$T15,2))))*7/(SUM($P$14:$R$14)/10))</f>
        <v>37</v>
      </c>
      <c r="V15" s="235">
        <f>IF(ROUNDDOWN(SUM($O15,$U15,0.5),0)&gt;0,ROUNDDOWN(SUM($O15,$U15,0.5),0),"")</f>
        <v>53</v>
      </c>
      <c r="W15" s="235"/>
      <c r="X15" s="235"/>
      <c r="Y15" s="236" t="str">
        <f>IF(AND(N15&lt;$N$14/2,COUNTIF($P15:$T15,"&gt;0")&gt;0),"FAIL LABS",IF(OR($U15=0,$U15=""),"",IF($V15&gt;=70,"A",IF($V15&gt;=60,"B",IF($V15&gt;=50,"C",IF($V15&gt;=40,"D","E"))))))</f>
        <v>C</v>
      </c>
    </row>
    <row r="16" spans="1:25" ht="26.25">
      <c r="A16" s="233">
        <v>2</v>
      </c>
      <c r="B16" s="118" t="s">
        <v>47</v>
      </c>
      <c r="C16" s="118" t="s">
        <v>48</v>
      </c>
      <c r="D16" s="234">
        <v>9</v>
      </c>
      <c r="E16" s="234">
        <v>6</v>
      </c>
      <c r="F16" s="234"/>
      <c r="G16" s="120">
        <f t="shared" ref="G16:G80" si="1">IF(COUNTA($D16:$F16)&gt;0,SUM($D16/$D$14,$E16/$E$14,$F16/$F$14)*$G$14/COUNTA($D16:$F16),0)</f>
        <v>3.75</v>
      </c>
      <c r="H16" s="234">
        <v>15</v>
      </c>
      <c r="I16" s="234"/>
      <c r="J16" s="120">
        <f t="shared" ref="J16:J80" si="2">IF(COUNTA($H16:$I16)&gt;0,SUM($H16/$H$14,$I16/$I$14)*$J$14/COUNTA($H16:$I16),0)</f>
        <v>3</v>
      </c>
      <c r="K16" s="234">
        <v>14</v>
      </c>
      <c r="L16" s="234">
        <v>8</v>
      </c>
      <c r="M16" s="234"/>
      <c r="N16" s="120">
        <f t="shared" ref="N16:N80" si="3">IF(COUNTA($K16:$M16)&gt;0,SUM($K16/$K$14,$L16/$L$14,$M16/$M$14)*$N$14/COUNTA($K16:$M16),0)</f>
        <v>9.25</v>
      </c>
      <c r="O16" s="121">
        <f t="shared" si="0"/>
        <v>16</v>
      </c>
      <c r="P16" s="234">
        <v>30</v>
      </c>
      <c r="Q16" s="234">
        <v>13</v>
      </c>
      <c r="R16" s="234"/>
      <c r="S16" s="234">
        <v>16</v>
      </c>
      <c r="T16" s="234"/>
      <c r="U16" s="122">
        <f t="shared" ref="U16:U80" si="4">IF(OR(COUNTIF($P16:$T16,"&gt;0")=0,COUNTA($P$14)=0),"",(IF(COUNTA($Q16:$T16)&lt;=2,SUM($P16:$T16),IF(COUNTA($Q16:$T16)=3,SUM($P16:$T16)-MIN($Q16:$T16),SUM($P16:$T16)-MIN($Q16:$T16)-SMALL($Q16:$T16,2))))*7/(SUM($P$14:$R$14)/10))</f>
        <v>59</v>
      </c>
      <c r="V16" s="235">
        <f t="shared" ref="V16:V80" si="5">IF(ROUNDDOWN(SUM($O16,$U16,0.5),0)&gt;0,ROUNDDOWN(SUM($O16,$U16,0.5),0),"")</f>
        <v>75</v>
      </c>
      <c r="W16" s="235"/>
      <c r="X16" s="235"/>
      <c r="Y16" s="236" t="str">
        <f t="shared" ref="Y16:Y80" si="6">IF(AND(N16&lt;$N$14/2,COUNTIF($P16:$T16,"&gt;0")&gt;0),"FAIL LABS",IF(OR($U16=0,$U16=""),"",IF($V16&gt;=70,"A",IF($V16&gt;=60,"B",IF($V16&gt;=50,"C",IF($V16&gt;=40,"D","E"))))))</f>
        <v>A</v>
      </c>
    </row>
    <row r="17" spans="1:25" ht="26.25">
      <c r="A17" s="233">
        <v>3</v>
      </c>
      <c r="B17" s="118" t="s">
        <v>49</v>
      </c>
      <c r="C17" s="118" t="s">
        <v>50</v>
      </c>
      <c r="D17" s="234">
        <v>10</v>
      </c>
      <c r="E17" s="234">
        <v>7</v>
      </c>
      <c r="F17" s="234"/>
      <c r="G17" s="120">
        <f t="shared" si="1"/>
        <v>4.25</v>
      </c>
      <c r="H17" s="234">
        <v>15</v>
      </c>
      <c r="I17" s="234"/>
      <c r="J17" s="120">
        <f t="shared" si="2"/>
        <v>3</v>
      </c>
      <c r="K17" s="234">
        <v>11</v>
      </c>
      <c r="L17" s="234">
        <v>9</v>
      </c>
      <c r="M17" s="234"/>
      <c r="N17" s="120">
        <f t="shared" si="3"/>
        <v>8.625</v>
      </c>
      <c r="O17" s="121">
        <f t="shared" si="0"/>
        <v>15.9</v>
      </c>
      <c r="P17" s="234">
        <v>26</v>
      </c>
      <c r="Q17" s="234"/>
      <c r="R17" s="234">
        <v>17</v>
      </c>
      <c r="S17" s="234">
        <v>16</v>
      </c>
      <c r="T17" s="234"/>
      <c r="U17" s="122">
        <f t="shared" si="4"/>
        <v>59</v>
      </c>
      <c r="V17" s="235">
        <f t="shared" si="5"/>
        <v>75</v>
      </c>
      <c r="W17" s="235"/>
      <c r="X17" s="235"/>
      <c r="Y17" s="236" t="str">
        <f t="shared" si="6"/>
        <v>A</v>
      </c>
    </row>
    <row r="18" spans="1:25" ht="26.25">
      <c r="A18" s="233">
        <v>4</v>
      </c>
      <c r="B18" s="118" t="s">
        <v>51</v>
      </c>
      <c r="C18" s="118" t="s">
        <v>52</v>
      </c>
      <c r="D18" s="234">
        <v>11</v>
      </c>
      <c r="E18" s="234">
        <v>8</v>
      </c>
      <c r="F18" s="234"/>
      <c r="G18" s="120">
        <f t="shared" si="1"/>
        <v>4.75</v>
      </c>
      <c r="H18" s="234">
        <v>10</v>
      </c>
      <c r="I18" s="234"/>
      <c r="J18" s="120">
        <f t="shared" si="2"/>
        <v>2</v>
      </c>
      <c r="K18" s="234">
        <v>12</v>
      </c>
      <c r="L18" s="234">
        <v>10</v>
      </c>
      <c r="M18" s="234"/>
      <c r="N18" s="120">
        <f t="shared" si="3"/>
        <v>9.5</v>
      </c>
      <c r="O18" s="121">
        <f t="shared" si="0"/>
        <v>16.3</v>
      </c>
      <c r="P18" s="234">
        <v>28</v>
      </c>
      <c r="Q18" s="234">
        <v>14</v>
      </c>
      <c r="R18" s="234"/>
      <c r="S18" s="234"/>
      <c r="T18" s="234">
        <v>12</v>
      </c>
      <c r="U18" s="122">
        <f t="shared" si="4"/>
        <v>54</v>
      </c>
      <c r="V18" s="235">
        <f t="shared" si="5"/>
        <v>70</v>
      </c>
      <c r="W18" s="235"/>
      <c r="X18" s="235"/>
      <c r="Y18" s="236" t="str">
        <f t="shared" si="6"/>
        <v>A</v>
      </c>
    </row>
    <row r="19" spans="1:25" ht="26.25">
      <c r="A19" s="233">
        <v>5</v>
      </c>
      <c r="B19" s="118" t="s">
        <v>53</v>
      </c>
      <c r="C19" s="118" t="s">
        <v>54</v>
      </c>
      <c r="D19" s="234">
        <v>11</v>
      </c>
      <c r="E19" s="234">
        <v>8</v>
      </c>
      <c r="F19" s="234"/>
      <c r="G19" s="120">
        <f t="shared" si="1"/>
        <v>4.75</v>
      </c>
      <c r="H19" s="234">
        <v>15</v>
      </c>
      <c r="I19" s="234"/>
      <c r="J19" s="120">
        <f t="shared" si="2"/>
        <v>3</v>
      </c>
      <c r="K19" s="234">
        <v>12</v>
      </c>
      <c r="L19" s="234">
        <v>10</v>
      </c>
      <c r="M19" s="234"/>
      <c r="N19" s="120">
        <f t="shared" si="3"/>
        <v>9.5</v>
      </c>
      <c r="O19" s="121">
        <f t="shared" si="0"/>
        <v>17.3</v>
      </c>
      <c r="P19" s="234">
        <v>28</v>
      </c>
      <c r="Q19" s="234">
        <v>11</v>
      </c>
      <c r="R19" s="234"/>
      <c r="S19" s="234">
        <v>14</v>
      </c>
      <c r="T19" s="234"/>
      <c r="U19" s="122">
        <f t="shared" si="4"/>
        <v>53</v>
      </c>
      <c r="V19" s="235">
        <f t="shared" si="5"/>
        <v>70</v>
      </c>
      <c r="W19" s="235"/>
      <c r="X19" s="235"/>
      <c r="Y19" s="236" t="str">
        <f t="shared" si="6"/>
        <v>A</v>
      </c>
    </row>
    <row r="20" spans="1:25" ht="26.25">
      <c r="A20" s="233">
        <v>6</v>
      </c>
      <c r="B20" s="118" t="s">
        <v>55</v>
      </c>
      <c r="C20" s="118" t="s">
        <v>56</v>
      </c>
      <c r="D20" s="234">
        <v>9</v>
      </c>
      <c r="E20" s="234">
        <v>7</v>
      </c>
      <c r="F20" s="234"/>
      <c r="G20" s="120">
        <f t="shared" si="1"/>
        <v>4</v>
      </c>
      <c r="H20" s="234">
        <v>14</v>
      </c>
      <c r="I20" s="234"/>
      <c r="J20" s="120">
        <f t="shared" si="2"/>
        <v>2.8000000000000003</v>
      </c>
      <c r="K20" s="234">
        <v>11</v>
      </c>
      <c r="L20" s="234">
        <v>9</v>
      </c>
      <c r="M20" s="234"/>
      <c r="N20" s="120">
        <f t="shared" si="3"/>
        <v>8.625</v>
      </c>
      <c r="O20" s="121">
        <f t="shared" si="0"/>
        <v>15.4</v>
      </c>
      <c r="P20" s="234">
        <v>22</v>
      </c>
      <c r="Q20" s="234"/>
      <c r="R20" s="234">
        <v>6</v>
      </c>
      <c r="S20" s="234">
        <v>16</v>
      </c>
      <c r="T20" s="234"/>
      <c r="U20" s="122">
        <f t="shared" si="4"/>
        <v>44</v>
      </c>
      <c r="V20" s="235">
        <f t="shared" si="5"/>
        <v>59</v>
      </c>
      <c r="W20" s="235"/>
      <c r="X20" s="235"/>
      <c r="Y20" s="236" t="str">
        <f t="shared" si="6"/>
        <v>C</v>
      </c>
    </row>
    <row r="21" spans="1:25" ht="26.25">
      <c r="A21" s="233">
        <v>7</v>
      </c>
      <c r="B21" s="118" t="s">
        <v>57</v>
      </c>
      <c r="C21" s="118" t="s">
        <v>58</v>
      </c>
      <c r="D21" s="234">
        <v>8</v>
      </c>
      <c r="E21" s="234">
        <v>5</v>
      </c>
      <c r="F21" s="234"/>
      <c r="G21" s="120">
        <f t="shared" si="1"/>
        <v>3.25</v>
      </c>
      <c r="H21" s="234">
        <v>15</v>
      </c>
      <c r="I21" s="234"/>
      <c r="J21" s="120">
        <f t="shared" si="2"/>
        <v>3</v>
      </c>
      <c r="K21" s="234">
        <v>12</v>
      </c>
      <c r="L21" s="234">
        <v>7</v>
      </c>
      <c r="M21" s="234"/>
      <c r="N21" s="120">
        <f t="shared" si="3"/>
        <v>8</v>
      </c>
      <c r="O21" s="121">
        <f t="shared" si="0"/>
        <v>14.3</v>
      </c>
      <c r="P21" s="234">
        <v>24</v>
      </c>
      <c r="Q21" s="234"/>
      <c r="R21" s="234">
        <v>4</v>
      </c>
      <c r="S21" s="234">
        <v>12</v>
      </c>
      <c r="T21" s="234"/>
      <c r="U21" s="122">
        <f t="shared" si="4"/>
        <v>40</v>
      </c>
      <c r="V21" s="235">
        <f t="shared" si="5"/>
        <v>54</v>
      </c>
      <c r="W21" s="235"/>
      <c r="X21" s="235"/>
      <c r="Y21" s="236" t="str">
        <f t="shared" si="6"/>
        <v>C</v>
      </c>
    </row>
    <row r="22" spans="1:25" ht="26.25">
      <c r="A22" s="233">
        <v>8</v>
      </c>
      <c r="B22" s="118" t="s">
        <v>59</v>
      </c>
      <c r="C22" s="118" t="s">
        <v>60</v>
      </c>
      <c r="D22" s="234">
        <v>10</v>
      </c>
      <c r="E22" s="234">
        <v>9</v>
      </c>
      <c r="F22" s="234"/>
      <c r="G22" s="120">
        <f t="shared" si="1"/>
        <v>4.75</v>
      </c>
      <c r="H22" s="234">
        <v>15</v>
      </c>
      <c r="I22" s="234"/>
      <c r="J22" s="120">
        <f t="shared" si="2"/>
        <v>3</v>
      </c>
      <c r="K22" s="234">
        <v>11</v>
      </c>
      <c r="L22" s="234">
        <v>11</v>
      </c>
      <c r="M22" s="234"/>
      <c r="N22" s="120">
        <f t="shared" si="3"/>
        <v>9.625</v>
      </c>
      <c r="O22" s="121">
        <f t="shared" si="0"/>
        <v>17.399999999999999</v>
      </c>
      <c r="P22" s="234">
        <v>20</v>
      </c>
      <c r="Q22" s="234">
        <v>10</v>
      </c>
      <c r="R22" s="234"/>
      <c r="S22" s="234">
        <v>7</v>
      </c>
      <c r="T22" s="234"/>
      <c r="U22" s="122">
        <f t="shared" si="4"/>
        <v>37</v>
      </c>
      <c r="V22" s="235">
        <f t="shared" si="5"/>
        <v>54</v>
      </c>
      <c r="W22" s="235"/>
      <c r="X22" s="235"/>
      <c r="Y22" s="236" t="str">
        <f t="shared" si="6"/>
        <v>C</v>
      </c>
    </row>
    <row r="23" spans="1:25" ht="26.25">
      <c r="A23" s="233">
        <v>9</v>
      </c>
      <c r="B23" s="118" t="s">
        <v>61</v>
      </c>
      <c r="C23" s="118" t="s">
        <v>62</v>
      </c>
      <c r="D23" s="234">
        <v>10</v>
      </c>
      <c r="E23" s="234">
        <v>6</v>
      </c>
      <c r="F23" s="234"/>
      <c r="G23" s="120">
        <f t="shared" si="1"/>
        <v>4</v>
      </c>
      <c r="H23" s="234">
        <v>15</v>
      </c>
      <c r="I23" s="234"/>
      <c r="J23" s="120">
        <f t="shared" si="2"/>
        <v>3</v>
      </c>
      <c r="K23" s="234">
        <v>10</v>
      </c>
      <c r="L23" s="234">
        <v>8</v>
      </c>
      <c r="M23" s="234"/>
      <c r="N23" s="120">
        <f t="shared" si="3"/>
        <v>7.7499999999999991</v>
      </c>
      <c r="O23" s="121">
        <f t="shared" si="0"/>
        <v>14.8</v>
      </c>
      <c r="P23" s="234">
        <v>27</v>
      </c>
      <c r="Q23" s="234"/>
      <c r="R23" s="234">
        <v>10</v>
      </c>
      <c r="S23" s="234"/>
      <c r="T23" s="234">
        <v>15</v>
      </c>
      <c r="U23" s="122">
        <f t="shared" si="4"/>
        <v>52</v>
      </c>
      <c r="V23" s="235">
        <f t="shared" si="5"/>
        <v>67</v>
      </c>
      <c r="W23" s="235"/>
      <c r="X23" s="235"/>
      <c r="Y23" s="236" t="str">
        <f t="shared" si="6"/>
        <v>B</v>
      </c>
    </row>
    <row r="24" spans="1:25" ht="26.25">
      <c r="A24" s="233">
        <v>10</v>
      </c>
      <c r="B24" s="118" t="s">
        <v>63</v>
      </c>
      <c r="C24" s="118" t="s">
        <v>64</v>
      </c>
      <c r="D24" s="234">
        <v>9</v>
      </c>
      <c r="E24" s="234">
        <v>6</v>
      </c>
      <c r="F24" s="234"/>
      <c r="G24" s="120">
        <f t="shared" si="1"/>
        <v>3.75</v>
      </c>
      <c r="H24" s="234">
        <v>13</v>
      </c>
      <c r="I24" s="234"/>
      <c r="J24" s="120">
        <f t="shared" si="2"/>
        <v>2.6</v>
      </c>
      <c r="K24" s="234">
        <v>10</v>
      </c>
      <c r="L24" s="234">
        <v>8</v>
      </c>
      <c r="M24" s="234"/>
      <c r="N24" s="120">
        <f t="shared" si="3"/>
        <v>7.7499999999999991</v>
      </c>
      <c r="O24" s="121">
        <f t="shared" si="0"/>
        <v>14.1</v>
      </c>
      <c r="P24" s="234">
        <v>25</v>
      </c>
      <c r="Q24" s="234">
        <v>13</v>
      </c>
      <c r="R24" s="234"/>
      <c r="S24" s="234">
        <v>19</v>
      </c>
      <c r="T24" s="234"/>
      <c r="U24" s="122">
        <f t="shared" si="4"/>
        <v>57</v>
      </c>
      <c r="V24" s="235">
        <f t="shared" si="5"/>
        <v>71</v>
      </c>
      <c r="W24" s="235"/>
      <c r="X24" s="235"/>
      <c r="Y24" s="236" t="str">
        <f t="shared" si="6"/>
        <v>A</v>
      </c>
    </row>
    <row r="25" spans="1:25" ht="26.25">
      <c r="A25" s="233">
        <v>11</v>
      </c>
      <c r="B25" s="118" t="s">
        <v>65</v>
      </c>
      <c r="C25" s="118" t="s">
        <v>66</v>
      </c>
      <c r="D25" s="234">
        <v>10</v>
      </c>
      <c r="E25" s="234">
        <v>7</v>
      </c>
      <c r="F25" s="234"/>
      <c r="G25" s="120">
        <f t="shared" si="1"/>
        <v>4.25</v>
      </c>
      <c r="H25" s="234">
        <v>15</v>
      </c>
      <c r="I25" s="234"/>
      <c r="J25" s="120">
        <f t="shared" si="2"/>
        <v>3</v>
      </c>
      <c r="K25" s="234">
        <v>10</v>
      </c>
      <c r="L25" s="234">
        <v>9</v>
      </c>
      <c r="M25" s="234"/>
      <c r="N25" s="120">
        <f t="shared" si="3"/>
        <v>8.25</v>
      </c>
      <c r="O25" s="121">
        <f t="shared" si="0"/>
        <v>15.5</v>
      </c>
      <c r="P25" s="234">
        <v>24</v>
      </c>
      <c r="Q25" s="234">
        <v>10</v>
      </c>
      <c r="R25" s="234"/>
      <c r="S25" s="234">
        <v>17</v>
      </c>
      <c r="T25" s="234"/>
      <c r="U25" s="122">
        <f t="shared" si="4"/>
        <v>51</v>
      </c>
      <c r="V25" s="235">
        <f t="shared" si="5"/>
        <v>67</v>
      </c>
      <c r="W25" s="235"/>
      <c r="X25" s="235"/>
      <c r="Y25" s="236" t="str">
        <f t="shared" si="6"/>
        <v>B</v>
      </c>
    </row>
    <row r="26" spans="1:25" ht="26.25">
      <c r="A26" s="233">
        <v>12</v>
      </c>
      <c r="B26" s="118" t="s">
        <v>67</v>
      </c>
      <c r="C26" s="118" t="s">
        <v>68</v>
      </c>
      <c r="D26" s="234">
        <v>12</v>
      </c>
      <c r="E26" s="234">
        <v>7</v>
      </c>
      <c r="F26" s="234"/>
      <c r="G26" s="120">
        <f t="shared" si="1"/>
        <v>4.75</v>
      </c>
      <c r="H26" s="234">
        <v>15</v>
      </c>
      <c r="I26" s="234"/>
      <c r="J26" s="120">
        <f t="shared" si="2"/>
        <v>3</v>
      </c>
      <c r="K26" s="234">
        <v>13</v>
      </c>
      <c r="L26" s="234">
        <v>9</v>
      </c>
      <c r="M26" s="234"/>
      <c r="N26" s="120">
        <f t="shared" si="3"/>
        <v>9.375</v>
      </c>
      <c r="O26" s="121">
        <f t="shared" si="0"/>
        <v>17.100000000000001</v>
      </c>
      <c r="P26" s="234">
        <v>24</v>
      </c>
      <c r="Q26" s="234">
        <v>13</v>
      </c>
      <c r="R26" s="234"/>
      <c r="S26" s="234">
        <v>17</v>
      </c>
      <c r="T26" s="234"/>
      <c r="U26" s="122">
        <f t="shared" si="4"/>
        <v>54</v>
      </c>
      <c r="V26" s="235">
        <f t="shared" si="5"/>
        <v>71</v>
      </c>
      <c r="W26" s="235"/>
      <c r="X26" s="235"/>
      <c r="Y26" s="236" t="str">
        <f t="shared" si="6"/>
        <v>A</v>
      </c>
    </row>
    <row r="27" spans="1:25" ht="26.25">
      <c r="A27" s="233">
        <v>13</v>
      </c>
      <c r="B27" s="118" t="s">
        <v>69</v>
      </c>
      <c r="C27" s="118" t="s">
        <v>70</v>
      </c>
      <c r="D27" s="234">
        <v>11</v>
      </c>
      <c r="E27" s="234">
        <v>8</v>
      </c>
      <c r="F27" s="234"/>
      <c r="G27" s="120">
        <f t="shared" si="1"/>
        <v>4.75</v>
      </c>
      <c r="H27" s="234">
        <v>15</v>
      </c>
      <c r="I27" s="234"/>
      <c r="J27" s="120">
        <f t="shared" si="2"/>
        <v>3</v>
      </c>
      <c r="K27" s="234">
        <v>12</v>
      </c>
      <c r="L27" s="234">
        <v>10</v>
      </c>
      <c r="M27" s="234"/>
      <c r="N27" s="120">
        <f t="shared" si="3"/>
        <v>9.5</v>
      </c>
      <c r="O27" s="121">
        <f t="shared" si="0"/>
        <v>17.3</v>
      </c>
      <c r="P27" s="234">
        <v>23</v>
      </c>
      <c r="Q27" s="234"/>
      <c r="R27" s="234">
        <v>14</v>
      </c>
      <c r="S27" s="234">
        <v>17</v>
      </c>
      <c r="T27" s="234"/>
      <c r="U27" s="122">
        <f t="shared" si="4"/>
        <v>54</v>
      </c>
      <c r="V27" s="235">
        <f t="shared" si="5"/>
        <v>71</v>
      </c>
      <c r="W27" s="235"/>
      <c r="X27" s="235"/>
      <c r="Y27" s="236" t="str">
        <f t="shared" si="6"/>
        <v>A</v>
      </c>
    </row>
    <row r="28" spans="1:25" ht="26.25">
      <c r="A28" s="233">
        <v>14</v>
      </c>
      <c r="B28" s="118" t="s">
        <v>71</v>
      </c>
      <c r="C28" s="118" t="s">
        <v>72</v>
      </c>
      <c r="D28" s="234">
        <v>11</v>
      </c>
      <c r="E28" s="234">
        <v>8</v>
      </c>
      <c r="F28" s="234"/>
      <c r="G28" s="120">
        <f t="shared" si="1"/>
        <v>4.75</v>
      </c>
      <c r="H28" s="234">
        <v>15</v>
      </c>
      <c r="I28" s="234"/>
      <c r="J28" s="120">
        <f t="shared" si="2"/>
        <v>3</v>
      </c>
      <c r="K28" s="234">
        <v>13</v>
      </c>
      <c r="L28" s="234">
        <v>10</v>
      </c>
      <c r="M28" s="234"/>
      <c r="N28" s="120">
        <f t="shared" si="3"/>
        <v>9.875</v>
      </c>
      <c r="O28" s="121">
        <f t="shared" si="0"/>
        <v>17.600000000000001</v>
      </c>
      <c r="P28" s="234">
        <v>28</v>
      </c>
      <c r="Q28" s="234"/>
      <c r="R28" s="234">
        <v>14</v>
      </c>
      <c r="S28" s="234">
        <v>17</v>
      </c>
      <c r="T28" s="234"/>
      <c r="U28" s="122">
        <f t="shared" si="4"/>
        <v>59</v>
      </c>
      <c r="V28" s="235">
        <f t="shared" si="5"/>
        <v>77</v>
      </c>
      <c r="W28" s="235"/>
      <c r="X28" s="235"/>
      <c r="Y28" s="236" t="str">
        <f t="shared" si="6"/>
        <v>A</v>
      </c>
    </row>
    <row r="29" spans="1:25" ht="26.25">
      <c r="A29" s="233">
        <v>15</v>
      </c>
      <c r="B29" s="118" t="s">
        <v>73</v>
      </c>
      <c r="C29" s="118" t="s">
        <v>74</v>
      </c>
      <c r="D29" s="234">
        <v>8</v>
      </c>
      <c r="E29" s="234">
        <v>5</v>
      </c>
      <c r="F29" s="234"/>
      <c r="G29" s="120">
        <f t="shared" si="1"/>
        <v>3.25</v>
      </c>
      <c r="H29" s="234">
        <v>15</v>
      </c>
      <c r="I29" s="234"/>
      <c r="J29" s="120">
        <f t="shared" si="2"/>
        <v>3</v>
      </c>
      <c r="K29" s="234">
        <v>12</v>
      </c>
      <c r="L29" s="234">
        <v>8</v>
      </c>
      <c r="M29" s="234"/>
      <c r="N29" s="120">
        <f t="shared" si="3"/>
        <v>8.5</v>
      </c>
      <c r="O29" s="121">
        <f t="shared" si="0"/>
        <v>14.8</v>
      </c>
      <c r="P29" s="234">
        <v>25</v>
      </c>
      <c r="Q29" s="234">
        <v>13</v>
      </c>
      <c r="R29" s="234"/>
      <c r="S29" s="234">
        <v>16</v>
      </c>
      <c r="T29" s="234"/>
      <c r="U29" s="122">
        <f t="shared" si="4"/>
        <v>54</v>
      </c>
      <c r="V29" s="235">
        <f t="shared" si="5"/>
        <v>69</v>
      </c>
      <c r="W29" s="235"/>
      <c r="X29" s="235"/>
      <c r="Y29" s="236" t="str">
        <f t="shared" si="6"/>
        <v>B</v>
      </c>
    </row>
    <row r="30" spans="1:25" ht="26.25">
      <c r="A30" s="233">
        <v>16</v>
      </c>
      <c r="B30" s="118" t="s">
        <v>75</v>
      </c>
      <c r="C30" s="118" t="s">
        <v>76</v>
      </c>
      <c r="D30" s="234">
        <v>9</v>
      </c>
      <c r="E30" s="234">
        <v>6</v>
      </c>
      <c r="F30" s="234"/>
      <c r="G30" s="120">
        <f t="shared" si="1"/>
        <v>3.75</v>
      </c>
      <c r="H30" s="234">
        <v>15</v>
      </c>
      <c r="I30" s="234"/>
      <c r="J30" s="120">
        <f t="shared" si="2"/>
        <v>3</v>
      </c>
      <c r="K30" s="234">
        <v>14</v>
      </c>
      <c r="L30" s="234">
        <v>8</v>
      </c>
      <c r="M30" s="234"/>
      <c r="N30" s="120">
        <f t="shared" si="3"/>
        <v>9.25</v>
      </c>
      <c r="O30" s="121">
        <f t="shared" si="0"/>
        <v>16</v>
      </c>
      <c r="P30" s="234">
        <v>26</v>
      </c>
      <c r="Q30" s="234">
        <v>14</v>
      </c>
      <c r="R30" s="234"/>
      <c r="S30" s="234">
        <v>16</v>
      </c>
      <c r="T30" s="234"/>
      <c r="U30" s="122">
        <f t="shared" si="4"/>
        <v>56</v>
      </c>
      <c r="V30" s="235">
        <f t="shared" si="5"/>
        <v>72</v>
      </c>
      <c r="W30" s="235"/>
      <c r="X30" s="235"/>
      <c r="Y30" s="236" t="str">
        <f t="shared" si="6"/>
        <v>A</v>
      </c>
    </row>
    <row r="31" spans="1:25" ht="26.25">
      <c r="A31" s="233">
        <v>17</v>
      </c>
      <c r="B31" s="118" t="s">
        <v>77</v>
      </c>
      <c r="C31" s="118" t="s">
        <v>78</v>
      </c>
      <c r="D31" s="234">
        <v>8</v>
      </c>
      <c r="E31" s="234">
        <v>6</v>
      </c>
      <c r="F31" s="234"/>
      <c r="G31" s="120">
        <f t="shared" si="1"/>
        <v>3.5</v>
      </c>
      <c r="H31" s="234">
        <v>15</v>
      </c>
      <c r="I31" s="234"/>
      <c r="J31" s="120">
        <f t="shared" si="2"/>
        <v>3</v>
      </c>
      <c r="K31" s="234">
        <v>12</v>
      </c>
      <c r="L31" s="234">
        <v>8</v>
      </c>
      <c r="M31" s="234"/>
      <c r="N31" s="120">
        <f t="shared" si="3"/>
        <v>8.5</v>
      </c>
      <c r="O31" s="121">
        <f t="shared" si="0"/>
        <v>15</v>
      </c>
      <c r="P31" s="234">
        <v>21</v>
      </c>
      <c r="Q31" s="234">
        <v>14</v>
      </c>
      <c r="R31" s="234"/>
      <c r="S31" s="234">
        <v>13</v>
      </c>
      <c r="T31" s="234"/>
      <c r="U31" s="122">
        <f t="shared" si="4"/>
        <v>48</v>
      </c>
      <c r="V31" s="235">
        <f t="shared" si="5"/>
        <v>63</v>
      </c>
      <c r="W31" s="235"/>
      <c r="X31" s="235"/>
      <c r="Y31" s="236" t="str">
        <f t="shared" si="6"/>
        <v>B</v>
      </c>
    </row>
    <row r="32" spans="1:25" ht="26.25">
      <c r="A32" s="233">
        <v>18</v>
      </c>
      <c r="B32" s="118" t="s">
        <v>79</v>
      </c>
      <c r="C32" s="118" t="s">
        <v>80</v>
      </c>
      <c r="D32" s="234">
        <v>8</v>
      </c>
      <c r="E32" s="234">
        <v>5</v>
      </c>
      <c r="F32" s="234"/>
      <c r="G32" s="120">
        <f t="shared" si="1"/>
        <v>3.25</v>
      </c>
      <c r="H32" s="234">
        <v>7</v>
      </c>
      <c r="I32" s="234"/>
      <c r="J32" s="120">
        <f t="shared" si="2"/>
        <v>1.4000000000000001</v>
      </c>
      <c r="K32" s="234">
        <v>11</v>
      </c>
      <c r="L32" s="234">
        <v>7</v>
      </c>
      <c r="M32" s="234"/>
      <c r="N32" s="120">
        <f t="shared" si="3"/>
        <v>7.625</v>
      </c>
      <c r="O32" s="121">
        <f t="shared" si="0"/>
        <v>12.3</v>
      </c>
      <c r="P32" s="234">
        <v>14</v>
      </c>
      <c r="Q32" s="234"/>
      <c r="R32" s="234">
        <v>12</v>
      </c>
      <c r="S32" s="234"/>
      <c r="T32" s="234">
        <v>13</v>
      </c>
      <c r="U32" s="122">
        <f t="shared" si="4"/>
        <v>39</v>
      </c>
      <c r="V32" s="235">
        <f t="shared" si="5"/>
        <v>51</v>
      </c>
      <c r="W32" s="235"/>
      <c r="X32" s="235"/>
      <c r="Y32" s="236" t="str">
        <f t="shared" si="6"/>
        <v>C</v>
      </c>
    </row>
    <row r="33" spans="1:25" s="510" customFormat="1" ht="26.25">
      <c r="A33" s="590">
        <v>19</v>
      </c>
      <c r="B33" s="591" t="s">
        <v>81</v>
      </c>
      <c r="C33" s="591" t="s">
        <v>82</v>
      </c>
      <c r="D33" s="576">
        <v>9</v>
      </c>
      <c r="E33" s="576">
        <v>6</v>
      </c>
      <c r="F33" s="576"/>
      <c r="G33" s="592">
        <f t="shared" si="1"/>
        <v>3.75</v>
      </c>
      <c r="H33" s="576">
        <v>15</v>
      </c>
      <c r="I33" s="576"/>
      <c r="J33" s="592">
        <f t="shared" si="2"/>
        <v>3</v>
      </c>
      <c r="K33" s="576">
        <v>10</v>
      </c>
      <c r="L33" s="576">
        <v>8</v>
      </c>
      <c r="M33" s="576"/>
      <c r="N33" s="592">
        <f t="shared" si="3"/>
        <v>7.7499999999999991</v>
      </c>
      <c r="O33" s="593">
        <f t="shared" si="0"/>
        <v>14.5</v>
      </c>
      <c r="P33" s="576"/>
      <c r="Q33" s="576"/>
      <c r="R33" s="576"/>
      <c r="S33" s="576"/>
      <c r="T33" s="576"/>
      <c r="U33" s="594" t="str">
        <f t="shared" si="4"/>
        <v/>
      </c>
      <c r="V33" s="580">
        <f t="shared" si="5"/>
        <v>15</v>
      </c>
      <c r="W33" s="580"/>
      <c r="X33" s="580"/>
      <c r="Y33" s="581" t="s">
        <v>761</v>
      </c>
    </row>
    <row r="34" spans="1:25" ht="26.25">
      <c r="A34" s="233">
        <v>20</v>
      </c>
      <c r="B34" s="118" t="s">
        <v>83</v>
      </c>
      <c r="C34" s="118" t="s">
        <v>84</v>
      </c>
      <c r="D34" s="234">
        <v>10</v>
      </c>
      <c r="E34" s="234">
        <v>9</v>
      </c>
      <c r="F34" s="234"/>
      <c r="G34" s="120">
        <f t="shared" si="1"/>
        <v>4.75</v>
      </c>
      <c r="H34" s="234">
        <v>15</v>
      </c>
      <c r="I34" s="234"/>
      <c r="J34" s="120">
        <f t="shared" si="2"/>
        <v>3</v>
      </c>
      <c r="K34" s="234">
        <v>11</v>
      </c>
      <c r="L34" s="234">
        <v>11</v>
      </c>
      <c r="M34" s="234"/>
      <c r="N34" s="120">
        <f t="shared" si="3"/>
        <v>9.625</v>
      </c>
      <c r="O34" s="121">
        <f t="shared" si="0"/>
        <v>17.399999999999999</v>
      </c>
      <c r="P34" s="234">
        <v>20</v>
      </c>
      <c r="Q34" s="234">
        <v>12</v>
      </c>
      <c r="R34" s="234"/>
      <c r="S34" s="234">
        <v>12</v>
      </c>
      <c r="T34" s="234"/>
      <c r="U34" s="122">
        <f t="shared" si="4"/>
        <v>44</v>
      </c>
      <c r="V34" s="235">
        <f t="shared" si="5"/>
        <v>61</v>
      </c>
      <c r="W34" s="235"/>
      <c r="X34" s="235"/>
      <c r="Y34" s="236" t="str">
        <f t="shared" si="6"/>
        <v>B</v>
      </c>
    </row>
    <row r="35" spans="1:25" ht="26.25">
      <c r="A35" s="233">
        <v>21</v>
      </c>
      <c r="B35" s="118" t="s">
        <v>85</v>
      </c>
      <c r="C35" s="118" t="s">
        <v>86</v>
      </c>
      <c r="D35" s="234">
        <v>12</v>
      </c>
      <c r="E35" s="234">
        <v>7</v>
      </c>
      <c r="F35" s="234"/>
      <c r="G35" s="120">
        <f t="shared" si="1"/>
        <v>4.75</v>
      </c>
      <c r="H35" s="234">
        <v>15</v>
      </c>
      <c r="I35" s="234"/>
      <c r="J35" s="120">
        <f t="shared" si="2"/>
        <v>3</v>
      </c>
      <c r="K35" s="234">
        <v>11</v>
      </c>
      <c r="L35" s="234">
        <v>9</v>
      </c>
      <c r="M35" s="234"/>
      <c r="N35" s="120">
        <f t="shared" si="3"/>
        <v>8.625</v>
      </c>
      <c r="O35" s="121">
        <f t="shared" si="0"/>
        <v>16.399999999999999</v>
      </c>
      <c r="P35" s="234">
        <v>22</v>
      </c>
      <c r="Q35" s="234">
        <v>13</v>
      </c>
      <c r="R35" s="234"/>
      <c r="S35" s="234"/>
      <c r="T35" s="234">
        <v>10</v>
      </c>
      <c r="U35" s="122">
        <f t="shared" si="4"/>
        <v>45</v>
      </c>
      <c r="V35" s="235">
        <f t="shared" si="5"/>
        <v>61</v>
      </c>
      <c r="W35" s="235"/>
      <c r="X35" s="235"/>
      <c r="Y35" s="236" t="str">
        <f t="shared" si="6"/>
        <v>B</v>
      </c>
    </row>
    <row r="36" spans="1:25" ht="26.25">
      <c r="A36" s="233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1"/>
        <v>0</v>
      </c>
      <c r="H36" s="234"/>
      <c r="I36" s="234"/>
      <c r="J36" s="120">
        <f t="shared" si="2"/>
        <v>0</v>
      </c>
      <c r="K36" s="234"/>
      <c r="L36" s="234"/>
      <c r="M36" s="234"/>
      <c r="N36" s="120">
        <f t="shared" si="3"/>
        <v>0</v>
      </c>
      <c r="O36" s="121" t="str">
        <f t="shared" si="0"/>
        <v/>
      </c>
      <c r="P36" s="234"/>
      <c r="Q36" s="234"/>
      <c r="R36" s="234"/>
      <c r="S36" s="234"/>
      <c r="T36" s="234"/>
      <c r="U36" s="122" t="str">
        <f t="shared" si="4"/>
        <v/>
      </c>
      <c r="V36" s="235" t="str">
        <f t="shared" si="5"/>
        <v/>
      </c>
      <c r="W36" s="235"/>
      <c r="X36" s="235"/>
      <c r="Y36" s="236" t="str">
        <f t="shared" si="6"/>
        <v/>
      </c>
    </row>
    <row r="37" spans="1:25" ht="26.25">
      <c r="A37" s="233">
        <v>23</v>
      </c>
      <c r="B37" s="118" t="s">
        <v>87</v>
      </c>
      <c r="C37" s="118" t="s">
        <v>88</v>
      </c>
      <c r="D37" s="234">
        <v>11</v>
      </c>
      <c r="E37" s="234">
        <v>7</v>
      </c>
      <c r="F37" s="234"/>
      <c r="G37" s="120">
        <f t="shared" si="1"/>
        <v>4.5</v>
      </c>
      <c r="H37" s="234">
        <v>9</v>
      </c>
      <c r="I37" s="234"/>
      <c r="J37" s="120">
        <f t="shared" si="2"/>
        <v>1.7999999999999998</v>
      </c>
      <c r="K37" s="234">
        <v>13</v>
      </c>
      <c r="L37" s="234">
        <v>9</v>
      </c>
      <c r="M37" s="234"/>
      <c r="N37" s="120">
        <f t="shared" si="3"/>
        <v>9.375</v>
      </c>
      <c r="O37" s="121">
        <f t="shared" si="0"/>
        <v>15.7</v>
      </c>
      <c r="P37" s="234">
        <v>23</v>
      </c>
      <c r="Q37" s="234"/>
      <c r="R37" s="234">
        <v>11</v>
      </c>
      <c r="S37" s="234">
        <v>17</v>
      </c>
      <c r="T37" s="234"/>
      <c r="U37" s="122">
        <f t="shared" si="4"/>
        <v>51</v>
      </c>
      <c r="V37" s="235">
        <f t="shared" si="5"/>
        <v>67</v>
      </c>
      <c r="W37" s="235"/>
      <c r="X37" s="235"/>
      <c r="Y37" s="236" t="str">
        <f t="shared" si="6"/>
        <v>B</v>
      </c>
    </row>
    <row r="38" spans="1:25" ht="26.25">
      <c r="A38" s="233">
        <v>24</v>
      </c>
      <c r="B38" s="118" t="s">
        <v>89</v>
      </c>
      <c r="C38" s="118" t="s">
        <v>90</v>
      </c>
      <c r="D38" s="234">
        <v>11</v>
      </c>
      <c r="E38" s="234">
        <v>7</v>
      </c>
      <c r="F38" s="234"/>
      <c r="G38" s="120">
        <f t="shared" si="1"/>
        <v>4.5</v>
      </c>
      <c r="H38" s="234">
        <v>9</v>
      </c>
      <c r="I38" s="234"/>
      <c r="J38" s="120">
        <f t="shared" si="2"/>
        <v>1.7999999999999998</v>
      </c>
      <c r="K38" s="234">
        <v>13</v>
      </c>
      <c r="L38" s="234">
        <v>9</v>
      </c>
      <c r="M38" s="234"/>
      <c r="N38" s="120">
        <f t="shared" si="3"/>
        <v>9.375</v>
      </c>
      <c r="O38" s="121">
        <f t="shared" si="0"/>
        <v>15.7</v>
      </c>
      <c r="P38" s="234">
        <v>23</v>
      </c>
      <c r="Q38" s="234">
        <v>10</v>
      </c>
      <c r="R38" s="234"/>
      <c r="S38" s="234">
        <v>13</v>
      </c>
      <c r="T38" s="234"/>
      <c r="U38" s="122">
        <f t="shared" si="4"/>
        <v>46</v>
      </c>
      <c r="V38" s="235">
        <f t="shared" si="5"/>
        <v>62</v>
      </c>
      <c r="W38" s="235"/>
      <c r="X38" s="235"/>
      <c r="Y38" s="236" t="str">
        <f t="shared" si="6"/>
        <v>B</v>
      </c>
    </row>
    <row r="39" spans="1:25" ht="26.25">
      <c r="A39" s="233">
        <v>25</v>
      </c>
      <c r="B39" s="118" t="s">
        <v>91</v>
      </c>
      <c r="C39" s="118" t="s">
        <v>92</v>
      </c>
      <c r="D39" s="234">
        <v>7</v>
      </c>
      <c r="E39" s="234">
        <v>6</v>
      </c>
      <c r="F39" s="234"/>
      <c r="G39" s="120">
        <f t="shared" si="1"/>
        <v>3.2499999999999996</v>
      </c>
      <c r="H39" s="234">
        <v>11</v>
      </c>
      <c r="I39" s="234"/>
      <c r="J39" s="120">
        <f t="shared" si="2"/>
        <v>2.2000000000000002</v>
      </c>
      <c r="K39" s="234">
        <v>11</v>
      </c>
      <c r="L39" s="234">
        <v>8</v>
      </c>
      <c r="M39" s="234"/>
      <c r="N39" s="120">
        <f t="shared" si="3"/>
        <v>8.1250000000000018</v>
      </c>
      <c r="O39" s="121">
        <f t="shared" si="0"/>
        <v>13.6</v>
      </c>
      <c r="P39" s="234">
        <v>16</v>
      </c>
      <c r="Q39" s="234">
        <v>8</v>
      </c>
      <c r="R39" s="234"/>
      <c r="S39" s="234"/>
      <c r="T39" s="234">
        <v>6</v>
      </c>
      <c r="U39" s="122">
        <f t="shared" si="4"/>
        <v>30</v>
      </c>
      <c r="V39" s="235">
        <f t="shared" si="5"/>
        <v>44</v>
      </c>
      <c r="W39" s="235"/>
      <c r="X39" s="235"/>
      <c r="Y39" s="236" t="str">
        <f t="shared" si="6"/>
        <v>D</v>
      </c>
    </row>
    <row r="40" spans="1:25" ht="26.25">
      <c r="A40" s="233">
        <v>26</v>
      </c>
      <c r="B40" s="118" t="s">
        <v>93</v>
      </c>
      <c r="C40" s="118" t="s">
        <v>94</v>
      </c>
      <c r="D40" s="234">
        <v>9</v>
      </c>
      <c r="E40" s="234">
        <v>7</v>
      </c>
      <c r="F40" s="234"/>
      <c r="G40" s="120">
        <f t="shared" si="1"/>
        <v>4</v>
      </c>
      <c r="H40" s="234">
        <v>14</v>
      </c>
      <c r="I40" s="234"/>
      <c r="J40" s="120">
        <f t="shared" si="2"/>
        <v>2.8000000000000003</v>
      </c>
      <c r="K40" s="234">
        <v>13</v>
      </c>
      <c r="L40" s="234">
        <v>9</v>
      </c>
      <c r="M40" s="234"/>
      <c r="N40" s="120">
        <f t="shared" si="3"/>
        <v>9.375</v>
      </c>
      <c r="O40" s="121">
        <f t="shared" si="0"/>
        <v>16.2</v>
      </c>
      <c r="P40" s="234">
        <v>25</v>
      </c>
      <c r="Q40" s="234">
        <v>14</v>
      </c>
      <c r="R40" s="234"/>
      <c r="S40" s="234">
        <v>17</v>
      </c>
      <c r="T40" s="234"/>
      <c r="U40" s="122">
        <f t="shared" si="4"/>
        <v>56</v>
      </c>
      <c r="V40" s="235">
        <f t="shared" si="5"/>
        <v>72</v>
      </c>
      <c r="W40" s="235"/>
      <c r="X40" s="235"/>
      <c r="Y40" s="236" t="str">
        <f t="shared" si="6"/>
        <v>A</v>
      </c>
    </row>
    <row r="41" spans="1:25" ht="26.25">
      <c r="A41" s="233">
        <v>27</v>
      </c>
      <c r="B41" s="118" t="s">
        <v>95</v>
      </c>
      <c r="C41" s="118" t="s">
        <v>96</v>
      </c>
      <c r="D41" s="234">
        <v>10</v>
      </c>
      <c r="E41" s="234">
        <v>6</v>
      </c>
      <c r="F41" s="234"/>
      <c r="G41" s="120">
        <f t="shared" si="1"/>
        <v>4</v>
      </c>
      <c r="H41" s="234">
        <v>15</v>
      </c>
      <c r="I41" s="234"/>
      <c r="J41" s="120">
        <f t="shared" si="2"/>
        <v>3</v>
      </c>
      <c r="K41" s="234">
        <v>11</v>
      </c>
      <c r="L41" s="234">
        <v>8</v>
      </c>
      <c r="M41" s="234"/>
      <c r="N41" s="120">
        <f t="shared" si="3"/>
        <v>8.1250000000000018</v>
      </c>
      <c r="O41" s="121">
        <f t="shared" si="0"/>
        <v>15.1</v>
      </c>
      <c r="P41" s="234">
        <v>25</v>
      </c>
      <c r="Q41" s="234"/>
      <c r="R41" s="234">
        <v>11</v>
      </c>
      <c r="S41" s="234"/>
      <c r="T41" s="234">
        <v>12</v>
      </c>
      <c r="U41" s="122">
        <f t="shared" si="4"/>
        <v>48</v>
      </c>
      <c r="V41" s="235">
        <f t="shared" si="5"/>
        <v>63</v>
      </c>
      <c r="W41" s="235"/>
      <c r="X41" s="235"/>
      <c r="Y41" s="236" t="str">
        <f t="shared" si="6"/>
        <v>B</v>
      </c>
    </row>
    <row r="42" spans="1:25" ht="26.25">
      <c r="A42" s="233">
        <v>28</v>
      </c>
      <c r="B42" s="118" t="s">
        <v>97</v>
      </c>
      <c r="C42" s="118" t="s">
        <v>98</v>
      </c>
      <c r="D42" s="234">
        <v>10</v>
      </c>
      <c r="E42" s="234">
        <v>8</v>
      </c>
      <c r="F42" s="234"/>
      <c r="G42" s="120">
        <f t="shared" si="1"/>
        <v>4.5</v>
      </c>
      <c r="H42" s="234">
        <v>15</v>
      </c>
      <c r="I42" s="234"/>
      <c r="J42" s="120">
        <f t="shared" si="2"/>
        <v>3</v>
      </c>
      <c r="K42" s="234">
        <v>10</v>
      </c>
      <c r="L42" s="234">
        <v>10</v>
      </c>
      <c r="M42" s="234"/>
      <c r="N42" s="120">
        <f t="shared" si="3"/>
        <v>8.7499999999999982</v>
      </c>
      <c r="O42" s="121">
        <f t="shared" si="0"/>
        <v>16.3</v>
      </c>
      <c r="P42" s="234">
        <v>16</v>
      </c>
      <c r="Q42" s="234">
        <v>9</v>
      </c>
      <c r="R42" s="234"/>
      <c r="S42" s="234"/>
      <c r="T42" s="234">
        <v>6</v>
      </c>
      <c r="U42" s="122">
        <f t="shared" si="4"/>
        <v>31</v>
      </c>
      <c r="V42" s="235">
        <f t="shared" si="5"/>
        <v>47</v>
      </c>
      <c r="W42" s="235"/>
      <c r="X42" s="235"/>
      <c r="Y42" s="236" t="str">
        <f t="shared" si="6"/>
        <v>D</v>
      </c>
    </row>
    <row r="43" spans="1:25" ht="26.25">
      <c r="A43" s="233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1"/>
        <v>0</v>
      </c>
      <c r="H43" s="234"/>
      <c r="I43" s="234"/>
      <c r="J43" s="120">
        <f t="shared" si="2"/>
        <v>0</v>
      </c>
      <c r="K43" s="234"/>
      <c r="L43" s="234"/>
      <c r="M43" s="234"/>
      <c r="N43" s="120">
        <f t="shared" si="3"/>
        <v>0</v>
      </c>
      <c r="O43" s="121" t="str">
        <f t="shared" si="0"/>
        <v/>
      </c>
      <c r="P43" s="234"/>
      <c r="Q43" s="234"/>
      <c r="R43" s="234"/>
      <c r="S43" s="234"/>
      <c r="T43" s="234"/>
      <c r="U43" s="122" t="str">
        <f t="shared" si="4"/>
        <v/>
      </c>
      <c r="V43" s="235" t="str">
        <f t="shared" si="5"/>
        <v/>
      </c>
      <c r="W43" s="235"/>
      <c r="X43" s="235"/>
      <c r="Y43" s="236" t="str">
        <f t="shared" si="6"/>
        <v/>
      </c>
    </row>
    <row r="44" spans="1:25" ht="26.25">
      <c r="A44" s="233">
        <v>30</v>
      </c>
      <c r="B44" s="118" t="s">
        <v>99</v>
      </c>
      <c r="C44" s="118" t="s">
        <v>100</v>
      </c>
      <c r="D44" s="234">
        <v>10</v>
      </c>
      <c r="E44" s="234">
        <v>6</v>
      </c>
      <c r="F44" s="234"/>
      <c r="G44" s="120">
        <f t="shared" si="1"/>
        <v>4</v>
      </c>
      <c r="H44" s="234">
        <v>14</v>
      </c>
      <c r="I44" s="234"/>
      <c r="J44" s="120">
        <f t="shared" si="2"/>
        <v>2.8000000000000003</v>
      </c>
      <c r="K44" s="234">
        <v>12</v>
      </c>
      <c r="L44" s="234">
        <v>8</v>
      </c>
      <c r="M44" s="234"/>
      <c r="N44" s="120">
        <f t="shared" si="3"/>
        <v>8.5</v>
      </c>
      <c r="O44" s="121">
        <f t="shared" si="0"/>
        <v>15.3</v>
      </c>
      <c r="P44" s="234">
        <v>20</v>
      </c>
      <c r="Q44" s="234">
        <v>12</v>
      </c>
      <c r="R44" s="234"/>
      <c r="S44" s="234">
        <v>16</v>
      </c>
      <c r="T44" s="234"/>
      <c r="U44" s="122">
        <f t="shared" si="4"/>
        <v>48</v>
      </c>
      <c r="V44" s="235">
        <f t="shared" si="5"/>
        <v>63</v>
      </c>
      <c r="W44" s="235"/>
      <c r="X44" s="235"/>
      <c r="Y44" s="236" t="str">
        <f t="shared" si="6"/>
        <v>B</v>
      </c>
    </row>
    <row r="45" spans="1:25" ht="26.25">
      <c r="A45" s="233">
        <v>31</v>
      </c>
      <c r="B45" s="118" t="s">
        <v>101</v>
      </c>
      <c r="C45" s="118" t="s">
        <v>102</v>
      </c>
      <c r="D45" s="234">
        <v>10</v>
      </c>
      <c r="E45" s="234">
        <v>7</v>
      </c>
      <c r="F45" s="234"/>
      <c r="G45" s="120">
        <f t="shared" si="1"/>
        <v>4.25</v>
      </c>
      <c r="H45" s="234">
        <v>15</v>
      </c>
      <c r="I45" s="234"/>
      <c r="J45" s="120">
        <f t="shared" si="2"/>
        <v>3</v>
      </c>
      <c r="K45" s="234">
        <v>10</v>
      </c>
      <c r="L45" s="234">
        <v>9</v>
      </c>
      <c r="M45" s="234"/>
      <c r="N45" s="120">
        <f t="shared" si="3"/>
        <v>8.25</v>
      </c>
      <c r="O45" s="121">
        <f t="shared" si="0"/>
        <v>15.5</v>
      </c>
      <c r="P45" s="234">
        <v>26</v>
      </c>
      <c r="Q45" s="234">
        <v>13</v>
      </c>
      <c r="R45" s="234"/>
      <c r="S45" s="234">
        <v>15</v>
      </c>
      <c r="T45" s="234"/>
      <c r="U45" s="122">
        <f t="shared" si="4"/>
        <v>54</v>
      </c>
      <c r="V45" s="235">
        <f t="shared" si="5"/>
        <v>70</v>
      </c>
      <c r="W45" s="235"/>
      <c r="X45" s="235"/>
      <c r="Y45" s="236" t="str">
        <f t="shared" si="6"/>
        <v>A</v>
      </c>
    </row>
    <row r="46" spans="1:25" ht="26.25">
      <c r="A46" s="233">
        <v>32</v>
      </c>
      <c r="B46" s="118" t="s">
        <v>103</v>
      </c>
      <c r="C46" s="118" t="s">
        <v>104</v>
      </c>
      <c r="D46" s="234">
        <v>10</v>
      </c>
      <c r="E46" s="234">
        <v>7</v>
      </c>
      <c r="F46" s="234"/>
      <c r="G46" s="120">
        <f t="shared" si="1"/>
        <v>4.25</v>
      </c>
      <c r="H46" s="234">
        <v>15</v>
      </c>
      <c r="I46" s="234"/>
      <c r="J46" s="120">
        <f t="shared" si="2"/>
        <v>3</v>
      </c>
      <c r="K46" s="234">
        <v>10</v>
      </c>
      <c r="L46" s="234">
        <v>9</v>
      </c>
      <c r="M46" s="234"/>
      <c r="N46" s="120">
        <f t="shared" si="3"/>
        <v>8.25</v>
      </c>
      <c r="O46" s="121">
        <f t="shared" si="0"/>
        <v>15.5</v>
      </c>
      <c r="P46" s="234">
        <v>22</v>
      </c>
      <c r="Q46" s="234">
        <v>13</v>
      </c>
      <c r="R46" s="234"/>
      <c r="S46" s="234">
        <v>15</v>
      </c>
      <c r="T46" s="234"/>
      <c r="U46" s="122">
        <f t="shared" si="4"/>
        <v>50</v>
      </c>
      <c r="V46" s="235">
        <f t="shared" si="5"/>
        <v>66</v>
      </c>
      <c r="W46" s="235"/>
      <c r="X46" s="235"/>
      <c r="Y46" s="236" t="str">
        <f t="shared" si="6"/>
        <v>B</v>
      </c>
    </row>
    <row r="47" spans="1:25" ht="26.25">
      <c r="A47" s="233">
        <v>33</v>
      </c>
      <c r="B47" s="118" t="s">
        <v>105</v>
      </c>
      <c r="C47" s="118" t="s">
        <v>106</v>
      </c>
      <c r="D47" s="234">
        <v>7</v>
      </c>
      <c r="E47" s="234">
        <v>6</v>
      </c>
      <c r="F47" s="234"/>
      <c r="G47" s="120">
        <f t="shared" si="1"/>
        <v>3.2499999999999996</v>
      </c>
      <c r="H47" s="234">
        <v>7</v>
      </c>
      <c r="I47" s="234"/>
      <c r="J47" s="120">
        <f t="shared" si="2"/>
        <v>1.4000000000000001</v>
      </c>
      <c r="K47" s="234">
        <v>11</v>
      </c>
      <c r="L47" s="234">
        <v>8</v>
      </c>
      <c r="M47" s="234"/>
      <c r="N47" s="120">
        <f t="shared" si="3"/>
        <v>8.1250000000000018</v>
      </c>
      <c r="O47" s="121">
        <f t="shared" si="0"/>
        <v>12.8</v>
      </c>
      <c r="P47" s="234">
        <v>22</v>
      </c>
      <c r="Q47" s="234">
        <v>8</v>
      </c>
      <c r="R47" s="234"/>
      <c r="S47" s="234">
        <v>15</v>
      </c>
      <c r="T47" s="234"/>
      <c r="U47" s="122">
        <f t="shared" si="4"/>
        <v>45</v>
      </c>
      <c r="V47" s="235">
        <f t="shared" si="5"/>
        <v>58</v>
      </c>
      <c r="W47" s="235"/>
      <c r="X47" s="235"/>
      <c r="Y47" s="236" t="str">
        <f t="shared" si="6"/>
        <v>C</v>
      </c>
    </row>
    <row r="48" spans="1:25" ht="26.25">
      <c r="A48" s="233">
        <v>34</v>
      </c>
      <c r="B48" s="118" t="s">
        <v>107</v>
      </c>
      <c r="C48" s="118" t="s">
        <v>108</v>
      </c>
      <c r="D48" s="234">
        <v>9</v>
      </c>
      <c r="E48" s="234">
        <v>7</v>
      </c>
      <c r="F48" s="234"/>
      <c r="G48" s="120">
        <f t="shared" si="1"/>
        <v>4</v>
      </c>
      <c r="H48" s="234">
        <v>13</v>
      </c>
      <c r="I48" s="234"/>
      <c r="J48" s="120">
        <f t="shared" si="2"/>
        <v>2.6</v>
      </c>
      <c r="K48" s="234">
        <v>11</v>
      </c>
      <c r="L48" s="234">
        <v>9</v>
      </c>
      <c r="M48" s="234"/>
      <c r="N48" s="120">
        <f t="shared" si="3"/>
        <v>8.625</v>
      </c>
      <c r="O48" s="121">
        <f t="shared" si="0"/>
        <v>15.2</v>
      </c>
      <c r="P48" s="234">
        <v>24</v>
      </c>
      <c r="Q48" s="234">
        <v>13</v>
      </c>
      <c r="R48" s="234"/>
      <c r="S48" s="234">
        <v>6</v>
      </c>
      <c r="T48" s="234"/>
      <c r="U48" s="122">
        <f t="shared" si="4"/>
        <v>43</v>
      </c>
      <c r="V48" s="235">
        <f t="shared" si="5"/>
        <v>58</v>
      </c>
      <c r="W48" s="235"/>
      <c r="X48" s="235"/>
      <c r="Y48" s="236" t="str">
        <f t="shared" si="6"/>
        <v>C</v>
      </c>
    </row>
    <row r="49" spans="1:25" ht="26.25">
      <c r="A49" s="233">
        <v>35</v>
      </c>
      <c r="B49" s="118" t="s">
        <v>109</v>
      </c>
      <c r="C49" s="118" t="s">
        <v>110</v>
      </c>
      <c r="D49" s="234">
        <v>9</v>
      </c>
      <c r="E49" s="234">
        <v>7</v>
      </c>
      <c r="F49" s="234"/>
      <c r="G49" s="120">
        <f t="shared" si="1"/>
        <v>4</v>
      </c>
      <c r="H49" s="234">
        <v>13</v>
      </c>
      <c r="I49" s="234"/>
      <c r="J49" s="120">
        <f t="shared" si="2"/>
        <v>2.6</v>
      </c>
      <c r="K49" s="234">
        <v>14</v>
      </c>
      <c r="L49" s="234">
        <v>9</v>
      </c>
      <c r="M49" s="234"/>
      <c r="N49" s="120">
        <f t="shared" si="3"/>
        <v>9.7499999999999982</v>
      </c>
      <c r="O49" s="121">
        <f t="shared" si="0"/>
        <v>16.399999999999999</v>
      </c>
      <c r="P49" s="234">
        <v>27</v>
      </c>
      <c r="Q49" s="234">
        <v>14</v>
      </c>
      <c r="R49" s="234"/>
      <c r="S49" s="234">
        <v>16</v>
      </c>
      <c r="T49" s="234"/>
      <c r="U49" s="122">
        <f t="shared" si="4"/>
        <v>57</v>
      </c>
      <c r="V49" s="235">
        <f t="shared" si="5"/>
        <v>73</v>
      </c>
      <c r="W49" s="235"/>
      <c r="X49" s="235"/>
      <c r="Y49" s="236" t="str">
        <f t="shared" si="6"/>
        <v>A</v>
      </c>
    </row>
    <row r="50" spans="1:25" ht="26.25">
      <c r="A50" s="233">
        <v>36</v>
      </c>
      <c r="B50" s="118" t="s">
        <v>111</v>
      </c>
      <c r="C50" s="118" t="s">
        <v>112</v>
      </c>
      <c r="D50" s="234">
        <v>10</v>
      </c>
      <c r="E50" s="234">
        <v>5</v>
      </c>
      <c r="F50" s="234"/>
      <c r="G50" s="120">
        <f t="shared" si="1"/>
        <v>3.75</v>
      </c>
      <c r="H50" s="234">
        <v>15</v>
      </c>
      <c r="I50" s="234"/>
      <c r="J50" s="120">
        <f t="shared" si="2"/>
        <v>3</v>
      </c>
      <c r="K50" s="234">
        <v>11</v>
      </c>
      <c r="L50" s="234">
        <v>7</v>
      </c>
      <c r="M50" s="234"/>
      <c r="N50" s="120">
        <f t="shared" si="3"/>
        <v>7.625</v>
      </c>
      <c r="O50" s="121">
        <f t="shared" si="0"/>
        <v>14.4</v>
      </c>
      <c r="P50" s="234">
        <v>22</v>
      </c>
      <c r="Q50" s="234">
        <v>15</v>
      </c>
      <c r="R50" s="234"/>
      <c r="S50" s="234"/>
      <c r="T50" s="234">
        <v>16</v>
      </c>
      <c r="U50" s="122">
        <f t="shared" si="4"/>
        <v>53</v>
      </c>
      <c r="V50" s="235">
        <f t="shared" si="5"/>
        <v>67</v>
      </c>
      <c r="W50" s="235"/>
      <c r="X50" s="235"/>
      <c r="Y50" s="236" t="str">
        <f t="shared" si="6"/>
        <v>B</v>
      </c>
    </row>
    <row r="51" spans="1:25" ht="26.25">
      <c r="A51" s="233">
        <v>37</v>
      </c>
      <c r="B51" s="118" t="s">
        <v>113</v>
      </c>
      <c r="C51" s="118" t="s">
        <v>114</v>
      </c>
      <c r="D51" s="234"/>
      <c r="E51" s="234"/>
      <c r="F51" s="234"/>
      <c r="G51" s="120">
        <f t="shared" si="1"/>
        <v>0</v>
      </c>
      <c r="H51" s="234"/>
      <c r="I51" s="234"/>
      <c r="J51" s="120">
        <f t="shared" si="2"/>
        <v>0</v>
      </c>
      <c r="K51" s="234"/>
      <c r="L51" s="234"/>
      <c r="M51" s="234"/>
      <c r="N51" s="120">
        <f t="shared" si="3"/>
        <v>0</v>
      </c>
      <c r="O51" s="121" t="str">
        <f t="shared" si="0"/>
        <v/>
      </c>
      <c r="P51" s="234"/>
      <c r="Q51" s="234"/>
      <c r="R51" s="234"/>
      <c r="S51" s="234"/>
      <c r="T51" s="234"/>
      <c r="U51" s="122" t="str">
        <f t="shared" si="4"/>
        <v/>
      </c>
      <c r="V51" s="235" t="str">
        <f t="shared" si="5"/>
        <v/>
      </c>
      <c r="W51" s="235"/>
      <c r="X51" s="235"/>
      <c r="Y51" s="236" t="str">
        <f t="shared" si="6"/>
        <v/>
      </c>
    </row>
    <row r="52" spans="1:25" ht="26.25">
      <c r="A52" s="233">
        <v>38</v>
      </c>
      <c r="B52" s="118" t="s">
        <v>115</v>
      </c>
      <c r="C52" s="118" t="s">
        <v>116</v>
      </c>
      <c r="D52" s="234">
        <v>10</v>
      </c>
      <c r="E52" s="234">
        <v>6</v>
      </c>
      <c r="F52" s="234"/>
      <c r="G52" s="120">
        <f t="shared" si="1"/>
        <v>4</v>
      </c>
      <c r="H52" s="234">
        <v>15</v>
      </c>
      <c r="I52" s="234"/>
      <c r="J52" s="120">
        <f t="shared" si="2"/>
        <v>3</v>
      </c>
      <c r="K52" s="234">
        <v>12</v>
      </c>
      <c r="L52" s="234">
        <v>8</v>
      </c>
      <c r="M52" s="234"/>
      <c r="N52" s="120">
        <f t="shared" si="3"/>
        <v>8.5</v>
      </c>
      <c r="O52" s="121">
        <f t="shared" si="0"/>
        <v>15.5</v>
      </c>
      <c r="P52" s="234">
        <v>23</v>
      </c>
      <c r="Q52" s="234">
        <v>11</v>
      </c>
      <c r="R52" s="234"/>
      <c r="S52" s="234">
        <v>14</v>
      </c>
      <c r="T52" s="234"/>
      <c r="U52" s="122">
        <f t="shared" si="4"/>
        <v>48</v>
      </c>
      <c r="V52" s="235">
        <f t="shared" si="5"/>
        <v>64</v>
      </c>
      <c r="W52" s="235"/>
      <c r="X52" s="235"/>
      <c r="Y52" s="236" t="str">
        <f t="shared" si="6"/>
        <v>B</v>
      </c>
    </row>
    <row r="53" spans="1:25" ht="26.25">
      <c r="A53" s="233">
        <v>39</v>
      </c>
      <c r="B53" s="118" t="s">
        <v>117</v>
      </c>
      <c r="C53" s="118" t="s">
        <v>118</v>
      </c>
      <c r="D53" s="234">
        <v>10</v>
      </c>
      <c r="E53" s="234">
        <v>5</v>
      </c>
      <c r="F53" s="234"/>
      <c r="G53" s="120">
        <f t="shared" si="1"/>
        <v>3.75</v>
      </c>
      <c r="H53" s="234">
        <v>15</v>
      </c>
      <c r="I53" s="234"/>
      <c r="J53" s="120">
        <f t="shared" si="2"/>
        <v>3</v>
      </c>
      <c r="K53" s="234">
        <v>12</v>
      </c>
      <c r="L53" s="234">
        <v>7</v>
      </c>
      <c r="M53" s="234"/>
      <c r="N53" s="120">
        <f t="shared" si="3"/>
        <v>8</v>
      </c>
      <c r="O53" s="121">
        <f t="shared" si="0"/>
        <v>14.8</v>
      </c>
      <c r="P53" s="234">
        <v>28</v>
      </c>
      <c r="Q53" s="234">
        <v>10</v>
      </c>
      <c r="R53" s="234"/>
      <c r="S53" s="234"/>
      <c r="T53" s="234">
        <v>13</v>
      </c>
      <c r="U53" s="122">
        <f t="shared" si="4"/>
        <v>51</v>
      </c>
      <c r="V53" s="235">
        <f t="shared" si="5"/>
        <v>66</v>
      </c>
      <c r="W53" s="235"/>
      <c r="X53" s="235"/>
      <c r="Y53" s="236" t="str">
        <f t="shared" si="6"/>
        <v>B</v>
      </c>
    </row>
    <row r="54" spans="1:25" ht="26.25">
      <c r="A54" s="233">
        <v>40</v>
      </c>
      <c r="B54" s="118" t="s">
        <v>119</v>
      </c>
      <c r="C54" s="118" t="s">
        <v>120</v>
      </c>
      <c r="D54" s="234">
        <v>10</v>
      </c>
      <c r="E54" s="234">
        <v>5</v>
      </c>
      <c r="F54" s="234"/>
      <c r="G54" s="120">
        <f t="shared" si="1"/>
        <v>3.75</v>
      </c>
      <c r="H54" s="234">
        <v>13</v>
      </c>
      <c r="I54" s="234"/>
      <c r="J54" s="120">
        <f t="shared" si="2"/>
        <v>2.6</v>
      </c>
      <c r="K54" s="234">
        <v>11</v>
      </c>
      <c r="L54" s="234">
        <v>7</v>
      </c>
      <c r="M54" s="234"/>
      <c r="N54" s="120">
        <f t="shared" si="3"/>
        <v>7.625</v>
      </c>
      <c r="O54" s="121">
        <f t="shared" si="0"/>
        <v>14</v>
      </c>
      <c r="P54" s="234">
        <v>14</v>
      </c>
      <c r="Q54" s="234">
        <v>10</v>
      </c>
      <c r="R54" s="234"/>
      <c r="S54" s="234">
        <v>15</v>
      </c>
      <c r="T54" s="234"/>
      <c r="U54" s="122">
        <f t="shared" si="4"/>
        <v>39</v>
      </c>
      <c r="V54" s="235">
        <f t="shared" si="5"/>
        <v>53</v>
      </c>
      <c r="W54" s="235"/>
      <c r="X54" s="235"/>
      <c r="Y54" s="236" t="str">
        <f t="shared" si="6"/>
        <v>C</v>
      </c>
    </row>
    <row r="55" spans="1:25" ht="26.25">
      <c r="A55" s="233">
        <v>41</v>
      </c>
      <c r="B55" s="118" t="s">
        <v>121</v>
      </c>
      <c r="C55" s="118" t="s">
        <v>122</v>
      </c>
      <c r="D55" s="234">
        <v>10</v>
      </c>
      <c r="E55" s="234">
        <v>5</v>
      </c>
      <c r="F55" s="234"/>
      <c r="G55" s="120">
        <f t="shared" si="1"/>
        <v>3.75</v>
      </c>
      <c r="H55" s="234">
        <v>13</v>
      </c>
      <c r="I55" s="234"/>
      <c r="J55" s="120">
        <f t="shared" si="2"/>
        <v>2.6</v>
      </c>
      <c r="K55" s="234">
        <v>11</v>
      </c>
      <c r="L55" s="234">
        <v>7</v>
      </c>
      <c r="M55" s="234"/>
      <c r="N55" s="120">
        <f t="shared" si="3"/>
        <v>7.625</v>
      </c>
      <c r="O55" s="121">
        <f t="shared" si="0"/>
        <v>14</v>
      </c>
      <c r="P55" s="234">
        <v>29</v>
      </c>
      <c r="Q55" s="234">
        <v>12</v>
      </c>
      <c r="R55" s="234"/>
      <c r="S55" s="234">
        <v>15</v>
      </c>
      <c r="T55" s="234"/>
      <c r="U55" s="122">
        <f t="shared" si="4"/>
        <v>56</v>
      </c>
      <c r="V55" s="235">
        <f t="shared" si="5"/>
        <v>70</v>
      </c>
      <c r="W55" s="235"/>
      <c r="X55" s="235"/>
      <c r="Y55" s="236" t="str">
        <f t="shared" si="6"/>
        <v>A</v>
      </c>
    </row>
    <row r="56" spans="1:25" ht="26.25">
      <c r="A56" s="233">
        <v>42</v>
      </c>
      <c r="B56" s="118" t="s">
        <v>123</v>
      </c>
      <c r="C56" s="118" t="s">
        <v>124</v>
      </c>
      <c r="D56" s="234">
        <v>12</v>
      </c>
      <c r="E56" s="234">
        <v>7</v>
      </c>
      <c r="F56" s="234"/>
      <c r="G56" s="120">
        <f t="shared" si="1"/>
        <v>4.75</v>
      </c>
      <c r="H56" s="234">
        <v>15</v>
      </c>
      <c r="I56" s="234"/>
      <c r="J56" s="120">
        <f t="shared" si="2"/>
        <v>3</v>
      </c>
      <c r="K56" s="234">
        <v>8</v>
      </c>
      <c r="L56" s="234">
        <v>9</v>
      </c>
      <c r="M56" s="234"/>
      <c r="N56" s="120">
        <f t="shared" si="3"/>
        <v>7.5</v>
      </c>
      <c r="O56" s="121">
        <f t="shared" si="0"/>
        <v>15.3</v>
      </c>
      <c r="P56" s="234">
        <v>25</v>
      </c>
      <c r="Q56" s="234">
        <v>11</v>
      </c>
      <c r="R56" s="234"/>
      <c r="S56" s="234">
        <v>12</v>
      </c>
      <c r="T56" s="234"/>
      <c r="U56" s="122">
        <f t="shared" si="4"/>
        <v>48</v>
      </c>
      <c r="V56" s="235">
        <f t="shared" si="5"/>
        <v>63</v>
      </c>
      <c r="W56" s="235"/>
      <c r="X56" s="235"/>
      <c r="Y56" s="236" t="str">
        <f t="shared" si="6"/>
        <v>B</v>
      </c>
    </row>
    <row r="57" spans="1:25" ht="26.25">
      <c r="A57" s="233">
        <v>43</v>
      </c>
      <c r="B57" s="118" t="s">
        <v>125</v>
      </c>
      <c r="C57" s="118" t="s">
        <v>126</v>
      </c>
      <c r="D57" s="234">
        <v>11</v>
      </c>
      <c r="E57" s="234">
        <v>8</v>
      </c>
      <c r="F57" s="234"/>
      <c r="G57" s="120">
        <f t="shared" si="1"/>
        <v>4.75</v>
      </c>
      <c r="H57" s="234">
        <v>15</v>
      </c>
      <c r="I57" s="234"/>
      <c r="J57" s="120">
        <f t="shared" si="2"/>
        <v>3</v>
      </c>
      <c r="K57" s="234">
        <v>11</v>
      </c>
      <c r="L57" s="234">
        <v>10</v>
      </c>
      <c r="M57" s="234"/>
      <c r="N57" s="120">
        <f t="shared" si="3"/>
        <v>9.125</v>
      </c>
      <c r="O57" s="121">
        <f t="shared" si="0"/>
        <v>16.899999999999999</v>
      </c>
      <c r="P57" s="234">
        <v>27</v>
      </c>
      <c r="Q57" s="234">
        <v>18</v>
      </c>
      <c r="R57" s="234"/>
      <c r="S57" s="234">
        <v>17</v>
      </c>
      <c r="T57" s="234"/>
      <c r="U57" s="122">
        <f t="shared" si="4"/>
        <v>62</v>
      </c>
      <c r="V57" s="235">
        <f t="shared" si="5"/>
        <v>79</v>
      </c>
      <c r="W57" s="235"/>
      <c r="X57" s="235"/>
      <c r="Y57" s="236" t="str">
        <f t="shared" si="6"/>
        <v>A</v>
      </c>
    </row>
    <row r="58" spans="1:25" ht="26.25">
      <c r="A58" s="233">
        <v>44</v>
      </c>
      <c r="B58" s="118" t="s">
        <v>127</v>
      </c>
      <c r="C58" s="118" t="s">
        <v>128</v>
      </c>
      <c r="D58" s="234">
        <v>10</v>
      </c>
      <c r="E58" s="234">
        <v>8</v>
      </c>
      <c r="F58" s="234"/>
      <c r="G58" s="120">
        <f t="shared" si="1"/>
        <v>4.5</v>
      </c>
      <c r="H58" s="234">
        <v>15</v>
      </c>
      <c r="I58" s="234"/>
      <c r="J58" s="120">
        <f t="shared" si="2"/>
        <v>3</v>
      </c>
      <c r="K58" s="234">
        <v>12</v>
      </c>
      <c r="L58" s="234">
        <v>10</v>
      </c>
      <c r="M58" s="234"/>
      <c r="N58" s="120">
        <f t="shared" si="3"/>
        <v>9.5</v>
      </c>
      <c r="O58" s="121">
        <f t="shared" si="0"/>
        <v>17</v>
      </c>
      <c r="P58" s="234">
        <v>24</v>
      </c>
      <c r="Q58" s="234">
        <v>12</v>
      </c>
      <c r="R58" s="234"/>
      <c r="S58" s="234"/>
      <c r="T58" s="234">
        <v>14</v>
      </c>
      <c r="U58" s="122">
        <f t="shared" si="4"/>
        <v>50</v>
      </c>
      <c r="V58" s="235">
        <f t="shared" si="5"/>
        <v>67</v>
      </c>
      <c r="W58" s="235"/>
      <c r="X58" s="235"/>
      <c r="Y58" s="236" t="str">
        <f t="shared" si="6"/>
        <v>B</v>
      </c>
    </row>
    <row r="59" spans="1:25" ht="26.25">
      <c r="A59" s="233">
        <v>45</v>
      </c>
      <c r="B59" s="118" t="s">
        <v>129</v>
      </c>
      <c r="C59" s="118" t="s">
        <v>130</v>
      </c>
      <c r="D59" s="234">
        <v>9</v>
      </c>
      <c r="E59" s="234">
        <v>7</v>
      </c>
      <c r="F59" s="234"/>
      <c r="G59" s="120">
        <f t="shared" si="1"/>
        <v>4</v>
      </c>
      <c r="H59" s="234">
        <v>12</v>
      </c>
      <c r="I59" s="234"/>
      <c r="J59" s="120">
        <f t="shared" si="2"/>
        <v>2.4</v>
      </c>
      <c r="K59" s="234">
        <v>14</v>
      </c>
      <c r="L59" s="234">
        <v>9</v>
      </c>
      <c r="M59" s="234"/>
      <c r="N59" s="120">
        <f t="shared" si="3"/>
        <v>9.7499999999999982</v>
      </c>
      <c r="O59" s="121">
        <f t="shared" si="0"/>
        <v>16.2</v>
      </c>
      <c r="P59" s="234">
        <v>29</v>
      </c>
      <c r="Q59" s="234">
        <v>14</v>
      </c>
      <c r="R59" s="234"/>
      <c r="S59" s="234">
        <v>18</v>
      </c>
      <c r="T59" s="234"/>
      <c r="U59" s="122">
        <f t="shared" si="4"/>
        <v>61</v>
      </c>
      <c r="V59" s="235">
        <f t="shared" si="5"/>
        <v>77</v>
      </c>
      <c r="W59" s="235"/>
      <c r="X59" s="235"/>
      <c r="Y59" s="236" t="str">
        <f t="shared" si="6"/>
        <v>A</v>
      </c>
    </row>
    <row r="60" spans="1:25" ht="26.25">
      <c r="A60" s="233">
        <v>46</v>
      </c>
      <c r="B60" s="118" t="s">
        <v>131</v>
      </c>
      <c r="C60" s="118" t="s">
        <v>132</v>
      </c>
      <c r="D60" s="234">
        <v>11</v>
      </c>
      <c r="E60" s="234">
        <v>7</v>
      </c>
      <c r="F60" s="234"/>
      <c r="G60" s="120">
        <f t="shared" si="1"/>
        <v>4.5</v>
      </c>
      <c r="H60" s="234">
        <v>15</v>
      </c>
      <c r="I60" s="234"/>
      <c r="J60" s="120">
        <f t="shared" si="2"/>
        <v>3</v>
      </c>
      <c r="K60" s="234">
        <v>13</v>
      </c>
      <c r="L60" s="234">
        <v>9</v>
      </c>
      <c r="M60" s="234"/>
      <c r="N60" s="120">
        <f t="shared" si="3"/>
        <v>9.375</v>
      </c>
      <c r="O60" s="121">
        <f t="shared" si="0"/>
        <v>16.899999999999999</v>
      </c>
      <c r="P60" s="234">
        <v>27</v>
      </c>
      <c r="Q60" s="234">
        <v>15</v>
      </c>
      <c r="R60" s="234"/>
      <c r="S60" s="234">
        <v>17</v>
      </c>
      <c r="T60" s="234"/>
      <c r="U60" s="122">
        <f t="shared" si="4"/>
        <v>59</v>
      </c>
      <c r="V60" s="235">
        <f t="shared" si="5"/>
        <v>76</v>
      </c>
      <c r="W60" s="235"/>
      <c r="X60" s="235"/>
      <c r="Y60" s="236" t="str">
        <f t="shared" si="6"/>
        <v>A</v>
      </c>
    </row>
    <row r="61" spans="1:25" ht="26.25">
      <c r="A61" s="233">
        <v>47</v>
      </c>
      <c r="B61" s="118" t="s">
        <v>133</v>
      </c>
      <c r="C61" s="118" t="s">
        <v>134</v>
      </c>
      <c r="D61" s="234">
        <v>7</v>
      </c>
      <c r="E61" s="234">
        <v>6</v>
      </c>
      <c r="F61" s="234"/>
      <c r="G61" s="120">
        <f t="shared" si="1"/>
        <v>3.2499999999999996</v>
      </c>
      <c r="H61" s="234">
        <v>7</v>
      </c>
      <c r="I61" s="234"/>
      <c r="J61" s="120">
        <f t="shared" si="2"/>
        <v>1.4000000000000001</v>
      </c>
      <c r="K61" s="234">
        <v>14</v>
      </c>
      <c r="L61" s="234">
        <v>8</v>
      </c>
      <c r="M61" s="234"/>
      <c r="N61" s="120">
        <f t="shared" si="3"/>
        <v>9.25</v>
      </c>
      <c r="O61" s="121">
        <f t="shared" si="0"/>
        <v>13.9</v>
      </c>
      <c r="P61" s="234">
        <v>30</v>
      </c>
      <c r="Q61" s="234">
        <v>13</v>
      </c>
      <c r="R61" s="234"/>
      <c r="S61" s="234"/>
      <c r="T61" s="234">
        <v>14</v>
      </c>
      <c r="U61" s="122">
        <f t="shared" si="4"/>
        <v>57</v>
      </c>
      <c r="V61" s="235">
        <f t="shared" si="5"/>
        <v>71</v>
      </c>
      <c r="W61" s="235"/>
      <c r="X61" s="235"/>
      <c r="Y61" s="236" t="str">
        <f t="shared" si="6"/>
        <v>A</v>
      </c>
    </row>
    <row r="62" spans="1:25" ht="26.25">
      <c r="A62" s="233">
        <v>48</v>
      </c>
      <c r="B62" s="118" t="s">
        <v>135</v>
      </c>
      <c r="C62" s="118" t="s">
        <v>136</v>
      </c>
      <c r="D62" s="234"/>
      <c r="E62" s="234"/>
      <c r="F62" s="234"/>
      <c r="G62" s="120">
        <f t="shared" si="1"/>
        <v>0</v>
      </c>
      <c r="H62" s="234"/>
      <c r="I62" s="234"/>
      <c r="J62" s="120">
        <f t="shared" si="2"/>
        <v>0</v>
      </c>
      <c r="K62" s="234"/>
      <c r="L62" s="234"/>
      <c r="M62" s="234"/>
      <c r="N62" s="120">
        <f t="shared" si="3"/>
        <v>0</v>
      </c>
      <c r="O62" s="121" t="str">
        <f t="shared" si="0"/>
        <v/>
      </c>
      <c r="P62" s="234"/>
      <c r="Q62" s="234"/>
      <c r="R62" s="234"/>
      <c r="S62" s="234"/>
      <c r="T62" s="234"/>
      <c r="U62" s="122" t="str">
        <f t="shared" si="4"/>
        <v/>
      </c>
      <c r="V62" s="235" t="str">
        <f t="shared" si="5"/>
        <v/>
      </c>
      <c r="W62" s="235"/>
      <c r="X62" s="235"/>
      <c r="Y62" s="236" t="str">
        <f t="shared" si="6"/>
        <v/>
      </c>
    </row>
    <row r="63" spans="1:25" ht="26.25">
      <c r="A63" s="233">
        <v>49</v>
      </c>
      <c r="B63" s="118" t="s">
        <v>137</v>
      </c>
      <c r="C63" s="118" t="s">
        <v>138</v>
      </c>
      <c r="D63" s="234">
        <v>10</v>
      </c>
      <c r="E63" s="234">
        <v>6</v>
      </c>
      <c r="F63" s="234"/>
      <c r="G63" s="120">
        <f t="shared" si="1"/>
        <v>4</v>
      </c>
      <c r="H63" s="234">
        <v>15</v>
      </c>
      <c r="I63" s="234"/>
      <c r="J63" s="120">
        <f t="shared" si="2"/>
        <v>3</v>
      </c>
      <c r="K63" s="234">
        <v>14</v>
      </c>
      <c r="L63" s="234">
        <v>11</v>
      </c>
      <c r="M63" s="234"/>
      <c r="N63" s="120">
        <f t="shared" si="3"/>
        <v>10.749999999999998</v>
      </c>
      <c r="O63" s="121">
        <f t="shared" si="0"/>
        <v>17.8</v>
      </c>
      <c r="P63" s="234">
        <v>15</v>
      </c>
      <c r="Q63" s="234">
        <v>9</v>
      </c>
      <c r="R63" s="234"/>
      <c r="S63" s="234">
        <v>11</v>
      </c>
      <c r="T63" s="234"/>
      <c r="U63" s="122">
        <f t="shared" si="4"/>
        <v>35</v>
      </c>
      <c r="V63" s="235">
        <f t="shared" si="5"/>
        <v>53</v>
      </c>
      <c r="W63" s="235"/>
      <c r="X63" s="235"/>
      <c r="Y63" s="236" t="str">
        <f t="shared" si="6"/>
        <v>C</v>
      </c>
    </row>
    <row r="64" spans="1:25" ht="26.25">
      <c r="A64" s="233">
        <v>50</v>
      </c>
      <c r="B64" s="118" t="s">
        <v>139</v>
      </c>
      <c r="C64" s="118" t="s">
        <v>140</v>
      </c>
      <c r="D64" s="234">
        <v>10</v>
      </c>
      <c r="E64" s="234">
        <v>7</v>
      </c>
      <c r="F64" s="234"/>
      <c r="G64" s="120">
        <f t="shared" si="1"/>
        <v>4.25</v>
      </c>
      <c r="H64" s="234">
        <v>15</v>
      </c>
      <c r="I64" s="234"/>
      <c r="J64" s="120">
        <f t="shared" si="2"/>
        <v>3</v>
      </c>
      <c r="K64" s="234">
        <v>14</v>
      </c>
      <c r="L64" s="234">
        <v>9</v>
      </c>
      <c r="M64" s="234"/>
      <c r="N64" s="120">
        <f t="shared" si="3"/>
        <v>9.7499999999999982</v>
      </c>
      <c r="O64" s="121">
        <f t="shared" si="0"/>
        <v>17</v>
      </c>
      <c r="P64" s="234">
        <v>28</v>
      </c>
      <c r="Q64" s="234">
        <v>12</v>
      </c>
      <c r="R64" s="234"/>
      <c r="S64" s="234">
        <v>18</v>
      </c>
      <c r="T64" s="234"/>
      <c r="U64" s="122">
        <f t="shared" si="4"/>
        <v>58</v>
      </c>
      <c r="V64" s="235">
        <f t="shared" si="5"/>
        <v>75</v>
      </c>
      <c r="W64" s="235"/>
      <c r="X64" s="235"/>
      <c r="Y64" s="236" t="str">
        <f t="shared" si="6"/>
        <v>A</v>
      </c>
    </row>
    <row r="65" spans="1:25" ht="26.25">
      <c r="A65" s="233">
        <v>51</v>
      </c>
      <c r="B65" s="118" t="s">
        <v>141</v>
      </c>
      <c r="C65" s="118" t="s">
        <v>142</v>
      </c>
      <c r="D65" s="234">
        <v>10</v>
      </c>
      <c r="E65" s="234">
        <v>5</v>
      </c>
      <c r="F65" s="234"/>
      <c r="G65" s="120">
        <f t="shared" si="1"/>
        <v>3.75</v>
      </c>
      <c r="H65" s="234">
        <v>15</v>
      </c>
      <c r="I65" s="234"/>
      <c r="J65" s="120">
        <f t="shared" si="2"/>
        <v>3</v>
      </c>
      <c r="K65" s="234">
        <v>11</v>
      </c>
      <c r="L65" s="234">
        <v>7</v>
      </c>
      <c r="M65" s="234"/>
      <c r="N65" s="120">
        <f t="shared" si="3"/>
        <v>7.625</v>
      </c>
      <c r="O65" s="121">
        <f t="shared" si="0"/>
        <v>14.4</v>
      </c>
      <c r="P65" s="234">
        <v>27</v>
      </c>
      <c r="Q65" s="234">
        <v>11</v>
      </c>
      <c r="R65" s="234"/>
      <c r="S65" s="234">
        <v>12</v>
      </c>
      <c r="T65" s="234"/>
      <c r="U65" s="122">
        <f t="shared" si="4"/>
        <v>50</v>
      </c>
      <c r="V65" s="235">
        <f t="shared" si="5"/>
        <v>64</v>
      </c>
      <c r="W65" s="235"/>
      <c r="X65" s="235"/>
      <c r="Y65" s="236" t="str">
        <f t="shared" si="6"/>
        <v>B</v>
      </c>
    </row>
    <row r="66" spans="1:25" ht="26.25">
      <c r="A66" s="233">
        <v>52</v>
      </c>
      <c r="B66" s="118" t="s">
        <v>143</v>
      </c>
      <c r="C66" s="118" t="s">
        <v>144</v>
      </c>
      <c r="D66" s="234">
        <v>10</v>
      </c>
      <c r="E66" s="234">
        <v>5</v>
      </c>
      <c r="F66" s="234"/>
      <c r="G66" s="120">
        <f t="shared" si="1"/>
        <v>3.75</v>
      </c>
      <c r="H66" s="234">
        <v>15</v>
      </c>
      <c r="I66" s="234"/>
      <c r="J66" s="120">
        <f t="shared" si="2"/>
        <v>3</v>
      </c>
      <c r="K66" s="234">
        <v>11</v>
      </c>
      <c r="L66" s="234">
        <v>7</v>
      </c>
      <c r="M66" s="234"/>
      <c r="N66" s="120">
        <f t="shared" si="3"/>
        <v>7.625</v>
      </c>
      <c r="O66" s="121">
        <f t="shared" si="0"/>
        <v>14.4</v>
      </c>
      <c r="P66" s="234">
        <v>29</v>
      </c>
      <c r="Q66" s="234">
        <v>13</v>
      </c>
      <c r="R66" s="234"/>
      <c r="S66" s="234"/>
      <c r="T66" s="234">
        <v>11</v>
      </c>
      <c r="U66" s="122">
        <f t="shared" si="4"/>
        <v>53</v>
      </c>
      <c r="V66" s="235">
        <f t="shared" si="5"/>
        <v>67</v>
      </c>
      <c r="W66" s="235"/>
      <c r="X66" s="235"/>
      <c r="Y66" s="236" t="str">
        <f t="shared" si="6"/>
        <v>B</v>
      </c>
    </row>
    <row r="67" spans="1:25" ht="26.25">
      <c r="A67" s="233">
        <v>53</v>
      </c>
      <c r="B67" s="118" t="s">
        <v>145</v>
      </c>
      <c r="C67" s="118" t="s">
        <v>146</v>
      </c>
      <c r="D67" s="234">
        <v>8</v>
      </c>
      <c r="E67" s="234">
        <v>6</v>
      </c>
      <c r="F67" s="234"/>
      <c r="G67" s="120">
        <f t="shared" si="1"/>
        <v>3.5</v>
      </c>
      <c r="H67" s="234">
        <v>15</v>
      </c>
      <c r="I67" s="234"/>
      <c r="J67" s="120">
        <f t="shared" si="2"/>
        <v>3</v>
      </c>
      <c r="K67" s="234">
        <v>10</v>
      </c>
      <c r="L67" s="234">
        <v>8</v>
      </c>
      <c r="M67" s="234"/>
      <c r="N67" s="120">
        <f t="shared" si="3"/>
        <v>7.7499999999999991</v>
      </c>
      <c r="O67" s="121">
        <f t="shared" si="0"/>
        <v>14.3</v>
      </c>
      <c r="P67" s="234">
        <v>25</v>
      </c>
      <c r="Q67" s="234">
        <v>11</v>
      </c>
      <c r="R67" s="234"/>
      <c r="S67" s="234"/>
      <c r="T67" s="234">
        <v>10</v>
      </c>
      <c r="U67" s="122">
        <f t="shared" si="4"/>
        <v>46</v>
      </c>
      <c r="V67" s="235">
        <f t="shared" si="5"/>
        <v>60</v>
      </c>
      <c r="W67" s="235"/>
      <c r="X67" s="235"/>
      <c r="Y67" s="236" t="str">
        <f t="shared" si="6"/>
        <v>B</v>
      </c>
    </row>
    <row r="68" spans="1:25" ht="26.25">
      <c r="A68" s="233">
        <v>54</v>
      </c>
      <c r="B68" s="118" t="s">
        <v>147</v>
      </c>
      <c r="C68" s="118" t="s">
        <v>148</v>
      </c>
      <c r="D68" s="234"/>
      <c r="E68" s="234"/>
      <c r="F68" s="234"/>
      <c r="G68" s="120">
        <f t="shared" si="1"/>
        <v>0</v>
      </c>
      <c r="H68" s="234"/>
      <c r="I68" s="234"/>
      <c r="J68" s="120">
        <f t="shared" si="2"/>
        <v>0</v>
      </c>
      <c r="K68" s="234"/>
      <c r="L68" s="234"/>
      <c r="M68" s="234"/>
      <c r="N68" s="120">
        <f t="shared" si="3"/>
        <v>0</v>
      </c>
      <c r="O68" s="121" t="str">
        <f t="shared" si="0"/>
        <v/>
      </c>
      <c r="P68" s="234"/>
      <c r="Q68" s="234"/>
      <c r="R68" s="234"/>
      <c r="S68" s="234"/>
      <c r="T68" s="234"/>
      <c r="U68" s="122" t="str">
        <f t="shared" si="4"/>
        <v/>
      </c>
      <c r="V68" s="235" t="str">
        <f t="shared" si="5"/>
        <v/>
      </c>
      <c r="W68" s="235"/>
      <c r="X68" s="235"/>
      <c r="Y68" s="236" t="str">
        <f t="shared" si="6"/>
        <v/>
      </c>
    </row>
    <row r="69" spans="1:25" s="603" customFormat="1" ht="26.25">
      <c r="A69" s="595">
        <v>55</v>
      </c>
      <c r="B69" s="596" t="s">
        <v>149</v>
      </c>
      <c r="C69" s="596" t="s">
        <v>150</v>
      </c>
      <c r="D69" s="597">
        <v>8</v>
      </c>
      <c r="E69" s="597">
        <v>7</v>
      </c>
      <c r="F69" s="597"/>
      <c r="G69" s="598">
        <f t="shared" si="1"/>
        <v>3.75</v>
      </c>
      <c r="H69" s="597">
        <v>15</v>
      </c>
      <c r="I69" s="597"/>
      <c r="J69" s="598">
        <f t="shared" si="2"/>
        <v>3</v>
      </c>
      <c r="K69" s="597">
        <v>13</v>
      </c>
      <c r="L69" s="597">
        <v>9</v>
      </c>
      <c r="M69" s="597"/>
      <c r="N69" s="598">
        <f t="shared" si="3"/>
        <v>9.375</v>
      </c>
      <c r="O69" s="599">
        <f t="shared" si="0"/>
        <v>16.100000000000001</v>
      </c>
      <c r="P69" s="597"/>
      <c r="Q69" s="597"/>
      <c r="R69" s="597"/>
      <c r="S69" s="597"/>
      <c r="T69" s="597"/>
      <c r="U69" s="600" t="str">
        <f t="shared" si="4"/>
        <v/>
      </c>
      <c r="V69" s="601">
        <f t="shared" si="5"/>
        <v>16</v>
      </c>
      <c r="W69" s="601"/>
      <c r="X69" s="601"/>
      <c r="Y69" s="602" t="s">
        <v>799</v>
      </c>
    </row>
    <row r="70" spans="1:25" ht="26.25">
      <c r="A70" s="233">
        <v>56</v>
      </c>
      <c r="B70" s="118" t="s">
        <v>151</v>
      </c>
      <c r="C70" s="118" t="s">
        <v>152</v>
      </c>
      <c r="D70" s="234">
        <v>12</v>
      </c>
      <c r="E70" s="234">
        <v>7</v>
      </c>
      <c r="F70" s="234"/>
      <c r="G70" s="120">
        <f t="shared" si="1"/>
        <v>4.75</v>
      </c>
      <c r="H70" s="234">
        <v>15</v>
      </c>
      <c r="I70" s="234"/>
      <c r="J70" s="120">
        <f t="shared" si="2"/>
        <v>3</v>
      </c>
      <c r="K70" s="234">
        <v>8</v>
      </c>
      <c r="L70" s="234">
        <v>9</v>
      </c>
      <c r="M70" s="234"/>
      <c r="N70" s="120">
        <f t="shared" si="3"/>
        <v>7.5</v>
      </c>
      <c r="O70" s="121">
        <f t="shared" si="0"/>
        <v>15.3</v>
      </c>
      <c r="P70" s="234">
        <v>30</v>
      </c>
      <c r="Q70" s="234">
        <v>18</v>
      </c>
      <c r="R70" s="234"/>
      <c r="S70" s="234"/>
      <c r="T70" s="234">
        <v>16</v>
      </c>
      <c r="U70" s="122">
        <f t="shared" si="4"/>
        <v>64</v>
      </c>
      <c r="V70" s="235">
        <f t="shared" si="5"/>
        <v>79</v>
      </c>
      <c r="W70" s="235"/>
      <c r="X70" s="235"/>
      <c r="Y70" s="236" t="str">
        <f t="shared" si="6"/>
        <v>A</v>
      </c>
    </row>
    <row r="71" spans="1:25" ht="26.25">
      <c r="A71" s="233">
        <v>57</v>
      </c>
      <c r="B71" s="118" t="s">
        <v>153</v>
      </c>
      <c r="C71" s="118" t="s">
        <v>154</v>
      </c>
      <c r="D71" s="234">
        <v>10</v>
      </c>
      <c r="E71" s="234">
        <v>6</v>
      </c>
      <c r="F71" s="234"/>
      <c r="G71" s="120">
        <f t="shared" si="1"/>
        <v>4</v>
      </c>
      <c r="H71" s="234">
        <v>15</v>
      </c>
      <c r="I71" s="234"/>
      <c r="J71" s="120">
        <f t="shared" si="2"/>
        <v>3</v>
      </c>
      <c r="K71" s="234">
        <v>10</v>
      </c>
      <c r="L71" s="234">
        <v>8</v>
      </c>
      <c r="M71" s="234"/>
      <c r="N71" s="120">
        <f t="shared" si="3"/>
        <v>7.7499999999999991</v>
      </c>
      <c r="O71" s="121">
        <f t="shared" si="0"/>
        <v>14.8</v>
      </c>
      <c r="P71" s="234">
        <v>24</v>
      </c>
      <c r="Q71" s="234">
        <v>10</v>
      </c>
      <c r="R71" s="234"/>
      <c r="S71" s="234"/>
      <c r="T71" s="234">
        <v>10</v>
      </c>
      <c r="U71" s="122">
        <f t="shared" si="4"/>
        <v>44</v>
      </c>
      <c r="V71" s="235">
        <f t="shared" si="5"/>
        <v>59</v>
      </c>
      <c r="W71" s="235"/>
      <c r="X71" s="235"/>
      <c r="Y71" s="236" t="str">
        <f t="shared" si="6"/>
        <v>C</v>
      </c>
    </row>
    <row r="72" spans="1:25" ht="26.25">
      <c r="A72" s="233">
        <v>58</v>
      </c>
      <c r="B72" s="118" t="s">
        <v>155</v>
      </c>
      <c r="C72" s="118" t="s">
        <v>156</v>
      </c>
      <c r="D72" s="234">
        <v>11</v>
      </c>
      <c r="E72" s="234">
        <v>8</v>
      </c>
      <c r="F72" s="234"/>
      <c r="G72" s="120">
        <f t="shared" si="1"/>
        <v>4.75</v>
      </c>
      <c r="H72" s="234">
        <v>15</v>
      </c>
      <c r="I72" s="234"/>
      <c r="J72" s="120">
        <f t="shared" si="2"/>
        <v>3</v>
      </c>
      <c r="K72" s="234"/>
      <c r="L72" s="234">
        <v>10</v>
      </c>
      <c r="M72" s="234"/>
      <c r="N72" s="120">
        <f t="shared" si="3"/>
        <v>10</v>
      </c>
      <c r="O72" s="121">
        <f t="shared" si="0"/>
        <v>17.8</v>
      </c>
      <c r="P72" s="234">
        <v>20</v>
      </c>
      <c r="Q72" s="234">
        <v>15</v>
      </c>
      <c r="R72" s="234"/>
      <c r="S72" s="234">
        <v>8</v>
      </c>
      <c r="T72" s="234"/>
      <c r="U72" s="122">
        <f t="shared" si="4"/>
        <v>43</v>
      </c>
      <c r="V72" s="235">
        <f t="shared" si="5"/>
        <v>61</v>
      </c>
      <c r="W72" s="235"/>
      <c r="X72" s="235"/>
      <c r="Y72" s="236" t="str">
        <f t="shared" si="6"/>
        <v>B</v>
      </c>
    </row>
    <row r="73" spans="1:25" ht="26.25">
      <c r="A73" s="233">
        <v>59</v>
      </c>
      <c r="B73" s="118" t="s">
        <v>157</v>
      </c>
      <c r="C73" s="118" t="s">
        <v>158</v>
      </c>
      <c r="D73" s="234">
        <v>9</v>
      </c>
      <c r="E73" s="234">
        <v>6</v>
      </c>
      <c r="F73" s="234"/>
      <c r="G73" s="120">
        <f t="shared" si="1"/>
        <v>3.75</v>
      </c>
      <c r="H73" s="234">
        <v>15</v>
      </c>
      <c r="I73" s="234"/>
      <c r="J73" s="120">
        <f t="shared" si="2"/>
        <v>3</v>
      </c>
      <c r="K73" s="234">
        <v>12</v>
      </c>
      <c r="L73" s="234">
        <v>8</v>
      </c>
      <c r="M73" s="234"/>
      <c r="N73" s="120">
        <f t="shared" si="3"/>
        <v>8.5</v>
      </c>
      <c r="O73" s="121">
        <f t="shared" si="0"/>
        <v>15.3</v>
      </c>
      <c r="P73" s="234">
        <v>25</v>
      </c>
      <c r="Q73" s="234"/>
      <c r="R73" s="234">
        <v>10</v>
      </c>
      <c r="S73" s="234"/>
      <c r="T73" s="234">
        <v>12</v>
      </c>
      <c r="U73" s="122">
        <f t="shared" si="4"/>
        <v>47</v>
      </c>
      <c r="V73" s="235">
        <f t="shared" si="5"/>
        <v>62</v>
      </c>
      <c r="W73" s="235"/>
      <c r="X73" s="235"/>
      <c r="Y73" s="236" t="str">
        <f t="shared" si="6"/>
        <v>B</v>
      </c>
    </row>
    <row r="74" spans="1:25" ht="26.25">
      <c r="A74" s="233">
        <v>60</v>
      </c>
      <c r="B74" s="118" t="s">
        <v>159</v>
      </c>
      <c r="C74" s="118" t="s">
        <v>160</v>
      </c>
      <c r="D74" s="234">
        <v>9</v>
      </c>
      <c r="E74" s="234">
        <v>6</v>
      </c>
      <c r="F74" s="234"/>
      <c r="G74" s="120">
        <f t="shared" si="1"/>
        <v>3.75</v>
      </c>
      <c r="H74" s="234">
        <v>15</v>
      </c>
      <c r="I74" s="234"/>
      <c r="J74" s="120">
        <f t="shared" si="2"/>
        <v>3</v>
      </c>
      <c r="K74" s="234">
        <v>13</v>
      </c>
      <c r="L74" s="234">
        <v>8</v>
      </c>
      <c r="M74" s="234"/>
      <c r="N74" s="120">
        <f t="shared" si="3"/>
        <v>8.875</v>
      </c>
      <c r="O74" s="121">
        <f t="shared" si="0"/>
        <v>15.6</v>
      </c>
      <c r="P74" s="234">
        <v>25</v>
      </c>
      <c r="Q74" s="234">
        <v>13</v>
      </c>
      <c r="R74" s="234"/>
      <c r="S74" s="234"/>
      <c r="T74" s="234">
        <v>10</v>
      </c>
      <c r="U74" s="122">
        <f t="shared" si="4"/>
        <v>48</v>
      </c>
      <c r="V74" s="235">
        <f t="shared" si="5"/>
        <v>64</v>
      </c>
      <c r="W74" s="235"/>
      <c r="X74" s="235"/>
      <c r="Y74" s="236" t="str">
        <f t="shared" si="6"/>
        <v>B</v>
      </c>
    </row>
    <row r="75" spans="1:25" ht="26.25">
      <c r="A75" s="233">
        <v>61</v>
      </c>
      <c r="B75" s="118" t="s">
        <v>161</v>
      </c>
      <c r="C75" s="118" t="s">
        <v>162</v>
      </c>
      <c r="D75" s="234">
        <v>9</v>
      </c>
      <c r="E75" s="234">
        <v>8</v>
      </c>
      <c r="F75" s="234"/>
      <c r="G75" s="120">
        <f t="shared" si="1"/>
        <v>4.25</v>
      </c>
      <c r="H75" s="234">
        <v>14</v>
      </c>
      <c r="I75" s="234"/>
      <c r="J75" s="120">
        <f t="shared" si="2"/>
        <v>2.8000000000000003</v>
      </c>
      <c r="K75" s="234">
        <v>11</v>
      </c>
      <c r="L75" s="234">
        <v>10</v>
      </c>
      <c r="M75" s="234"/>
      <c r="N75" s="120">
        <f t="shared" si="3"/>
        <v>9.125</v>
      </c>
      <c r="O75" s="121">
        <f t="shared" si="0"/>
        <v>16.2</v>
      </c>
      <c r="P75" s="234">
        <v>28</v>
      </c>
      <c r="Q75" s="234"/>
      <c r="R75" s="234">
        <v>9</v>
      </c>
      <c r="S75" s="234"/>
      <c r="T75" s="234">
        <v>10</v>
      </c>
      <c r="U75" s="122">
        <f t="shared" si="4"/>
        <v>47</v>
      </c>
      <c r="V75" s="235">
        <f t="shared" si="5"/>
        <v>63</v>
      </c>
      <c r="W75" s="235"/>
      <c r="X75" s="235"/>
      <c r="Y75" s="236" t="str">
        <f t="shared" si="6"/>
        <v>B</v>
      </c>
    </row>
    <row r="76" spans="1:25" ht="26.25">
      <c r="A76" s="233">
        <v>62</v>
      </c>
      <c r="B76" s="118" t="s">
        <v>342</v>
      </c>
      <c r="C76" s="118" t="s">
        <v>343</v>
      </c>
      <c r="D76" s="234"/>
      <c r="E76" s="234"/>
      <c r="F76" s="234"/>
      <c r="G76" s="120">
        <f t="shared" si="1"/>
        <v>0</v>
      </c>
      <c r="H76" s="234"/>
      <c r="I76" s="234"/>
      <c r="J76" s="120">
        <f t="shared" si="2"/>
        <v>0</v>
      </c>
      <c r="K76" s="234"/>
      <c r="L76" s="234"/>
      <c r="M76" s="234"/>
      <c r="N76" s="120">
        <f t="shared" si="3"/>
        <v>0</v>
      </c>
      <c r="O76" s="121" t="str">
        <f t="shared" si="0"/>
        <v/>
      </c>
      <c r="P76" s="234"/>
      <c r="Q76" s="234"/>
      <c r="R76" s="234"/>
      <c r="S76" s="234"/>
      <c r="T76" s="234"/>
      <c r="U76" s="122" t="str">
        <f t="shared" si="4"/>
        <v/>
      </c>
      <c r="V76" s="235" t="str">
        <f t="shared" si="5"/>
        <v/>
      </c>
      <c r="W76" s="235"/>
      <c r="X76" s="235"/>
      <c r="Y76" s="236" t="str">
        <f t="shared" si="6"/>
        <v/>
      </c>
    </row>
    <row r="77" spans="1:25" ht="26.25">
      <c r="A77" s="233">
        <v>63</v>
      </c>
      <c r="B77" s="118" t="s">
        <v>163</v>
      </c>
      <c r="C77" s="118" t="s">
        <v>164</v>
      </c>
      <c r="D77" s="234">
        <v>8</v>
      </c>
      <c r="E77" s="234">
        <v>6</v>
      </c>
      <c r="F77" s="234"/>
      <c r="G77" s="120">
        <f t="shared" si="1"/>
        <v>3.5</v>
      </c>
      <c r="H77" s="234">
        <v>15</v>
      </c>
      <c r="I77" s="234"/>
      <c r="J77" s="120">
        <f t="shared" si="2"/>
        <v>3</v>
      </c>
      <c r="K77" s="234">
        <v>13</v>
      </c>
      <c r="L77" s="234">
        <v>8</v>
      </c>
      <c r="M77" s="234"/>
      <c r="N77" s="120">
        <f t="shared" si="3"/>
        <v>8.875</v>
      </c>
      <c r="O77" s="121">
        <f t="shared" si="0"/>
        <v>15.4</v>
      </c>
      <c r="P77" s="234">
        <v>28</v>
      </c>
      <c r="Q77" s="234">
        <v>14</v>
      </c>
      <c r="R77" s="234"/>
      <c r="S77" s="234"/>
      <c r="T77" s="234">
        <v>17</v>
      </c>
      <c r="U77" s="122">
        <f t="shared" si="4"/>
        <v>59</v>
      </c>
      <c r="V77" s="235">
        <f t="shared" si="5"/>
        <v>74</v>
      </c>
      <c r="W77" s="235"/>
      <c r="X77" s="235"/>
      <c r="Y77" s="236" t="str">
        <f t="shared" si="6"/>
        <v>A</v>
      </c>
    </row>
    <row r="78" spans="1:25" ht="26.25">
      <c r="A78" s="233">
        <v>64</v>
      </c>
      <c r="B78" s="118" t="s">
        <v>165</v>
      </c>
      <c r="C78" s="118" t="s">
        <v>166</v>
      </c>
      <c r="D78" s="234">
        <v>10</v>
      </c>
      <c r="E78" s="234">
        <v>8</v>
      </c>
      <c r="F78" s="234"/>
      <c r="G78" s="120">
        <f t="shared" si="1"/>
        <v>4.5</v>
      </c>
      <c r="H78" s="234">
        <v>12</v>
      </c>
      <c r="I78" s="234"/>
      <c r="J78" s="120">
        <f t="shared" si="2"/>
        <v>2.4</v>
      </c>
      <c r="K78" s="234">
        <v>13</v>
      </c>
      <c r="L78" s="234">
        <v>10</v>
      </c>
      <c r="M78" s="234"/>
      <c r="N78" s="120">
        <f t="shared" si="3"/>
        <v>9.875</v>
      </c>
      <c r="O78" s="121">
        <f t="shared" si="0"/>
        <v>16.8</v>
      </c>
      <c r="P78" s="234">
        <v>23</v>
      </c>
      <c r="Q78" s="234">
        <v>11</v>
      </c>
      <c r="R78" s="234"/>
      <c r="S78" s="234">
        <v>10</v>
      </c>
      <c r="T78" s="234"/>
      <c r="U78" s="122">
        <f t="shared" si="4"/>
        <v>44</v>
      </c>
      <c r="V78" s="235">
        <f t="shared" si="5"/>
        <v>61</v>
      </c>
      <c r="W78" s="235"/>
      <c r="X78" s="235"/>
      <c r="Y78" s="236" t="str">
        <f t="shared" si="6"/>
        <v>B</v>
      </c>
    </row>
    <row r="79" spans="1:25" ht="26.25">
      <c r="A79" s="233">
        <v>65</v>
      </c>
      <c r="B79" s="118" t="s">
        <v>167</v>
      </c>
      <c r="C79" s="118" t="s">
        <v>168</v>
      </c>
      <c r="D79" s="234">
        <v>10</v>
      </c>
      <c r="E79" s="234">
        <v>7</v>
      </c>
      <c r="F79" s="234"/>
      <c r="G79" s="120">
        <f t="shared" si="1"/>
        <v>4.25</v>
      </c>
      <c r="H79" s="234">
        <v>15</v>
      </c>
      <c r="I79" s="234"/>
      <c r="J79" s="120">
        <f t="shared" si="2"/>
        <v>3</v>
      </c>
      <c r="K79" s="234">
        <v>14</v>
      </c>
      <c r="L79" s="234">
        <v>9</v>
      </c>
      <c r="M79" s="234"/>
      <c r="N79" s="120">
        <f t="shared" si="3"/>
        <v>9.7499999999999982</v>
      </c>
      <c r="O79" s="121">
        <f t="shared" si="0"/>
        <v>17</v>
      </c>
      <c r="P79" s="234">
        <v>17</v>
      </c>
      <c r="Q79" s="234">
        <v>11</v>
      </c>
      <c r="R79" s="234"/>
      <c r="S79" s="234">
        <v>15</v>
      </c>
      <c r="T79" s="234"/>
      <c r="U79" s="122">
        <f t="shared" si="4"/>
        <v>43</v>
      </c>
      <c r="V79" s="235">
        <f t="shared" si="5"/>
        <v>60</v>
      </c>
      <c r="W79" s="235"/>
      <c r="X79" s="235"/>
      <c r="Y79" s="236" t="str">
        <f t="shared" si="6"/>
        <v>B</v>
      </c>
    </row>
    <row r="80" spans="1:25" ht="26.25">
      <c r="A80" s="233">
        <v>66</v>
      </c>
      <c r="B80" s="118" t="s">
        <v>169</v>
      </c>
      <c r="C80" s="118" t="s">
        <v>170</v>
      </c>
      <c r="D80" s="234">
        <v>8</v>
      </c>
      <c r="E80" s="234">
        <v>7</v>
      </c>
      <c r="F80" s="234"/>
      <c r="G80" s="120">
        <f t="shared" si="1"/>
        <v>3.75</v>
      </c>
      <c r="H80" s="234">
        <v>10</v>
      </c>
      <c r="I80" s="234"/>
      <c r="J80" s="120">
        <f t="shared" si="2"/>
        <v>2</v>
      </c>
      <c r="K80" s="234">
        <v>11</v>
      </c>
      <c r="L80" s="234">
        <v>9</v>
      </c>
      <c r="M80" s="234"/>
      <c r="N80" s="120">
        <f t="shared" si="3"/>
        <v>8.625</v>
      </c>
      <c r="O80" s="121">
        <f t="shared" ref="O80:O135" si="7">IF(ROUNDDOWN(SUM($G80,$J80,$N80,0.05),1)&gt;0,ROUNDDOWN(SUM($G80,$J80,$N80,0.05),1),"")</f>
        <v>14.4</v>
      </c>
      <c r="P80" s="234">
        <v>19</v>
      </c>
      <c r="Q80" s="234"/>
      <c r="R80" s="234">
        <v>11</v>
      </c>
      <c r="S80" s="234">
        <v>13</v>
      </c>
      <c r="T80" s="234"/>
      <c r="U80" s="122">
        <f t="shared" si="4"/>
        <v>43</v>
      </c>
      <c r="V80" s="235">
        <f t="shared" si="5"/>
        <v>57</v>
      </c>
      <c r="W80" s="235"/>
      <c r="X80" s="235"/>
      <c r="Y80" s="236" t="str">
        <f t="shared" si="6"/>
        <v>C</v>
      </c>
    </row>
    <row r="81" spans="1:25" ht="26.25">
      <c r="A81" s="233">
        <v>67</v>
      </c>
      <c r="B81" s="118" t="s">
        <v>171</v>
      </c>
      <c r="C81" s="118" t="s">
        <v>172</v>
      </c>
      <c r="D81" s="234"/>
      <c r="E81" s="234"/>
      <c r="F81" s="234"/>
      <c r="G81" s="120">
        <f t="shared" ref="G81:G135" si="8">IF(COUNTA($D81:$F81)&gt;0,SUM($D81/$D$14,$E81/$E$14,$F81/$F$14)*$G$14/COUNTA($D81:$F81),0)</f>
        <v>0</v>
      </c>
      <c r="H81" s="234"/>
      <c r="I81" s="234"/>
      <c r="J81" s="120">
        <f t="shared" ref="J81:J135" si="9">IF(COUNTA($H81:$I81)&gt;0,SUM($H81/$H$14,$I81/$I$14)*$J$14/COUNTA($H81:$I81),0)</f>
        <v>0</v>
      </c>
      <c r="K81" s="234"/>
      <c r="L81" s="234"/>
      <c r="M81" s="234"/>
      <c r="N81" s="120">
        <f t="shared" ref="N81:N135" si="10">IF(COUNTA($K81:$M81)&gt;0,SUM($K81/$K$14,$L81/$L$14,$M81/$M$14)*$N$14/COUNTA($K81:$M81),0)</f>
        <v>0</v>
      </c>
      <c r="O81" s="121" t="str">
        <f t="shared" si="7"/>
        <v/>
      </c>
      <c r="P81" s="234"/>
      <c r="Q81" s="234"/>
      <c r="R81" s="234"/>
      <c r="S81" s="234"/>
      <c r="T81" s="234"/>
      <c r="U81" s="122" t="str">
        <f t="shared" ref="U81:U135" si="11">IF(OR(COUNTIF($P81:$T81,"&gt;0")=0,COUNTA($P$14)=0),"",(IF(COUNTA($Q81:$T81)&lt;=2,SUM($P81:$T81),IF(COUNTA($Q81:$T81)=3,SUM($P81:$T81)-MIN($Q81:$T81),SUM($P81:$T81)-MIN($Q81:$T81)-SMALL($Q81:$T81,2))))*7/(SUM($P$14:$R$14)/10))</f>
        <v/>
      </c>
      <c r="V81" s="235" t="str">
        <f t="shared" ref="V81:V135" si="12">IF(ROUNDDOWN(SUM($O81,$U81,0.5),0)&gt;0,ROUNDDOWN(SUM($O81,$U81,0.5),0),"")</f>
        <v/>
      </c>
      <c r="W81" s="235"/>
      <c r="X81" s="235"/>
      <c r="Y81" s="236" t="str">
        <f t="shared" ref="Y81:Y132" si="13">IF(AND(N81&lt;$N$14/2,COUNTIF($P81:$T81,"&gt;0")&gt;0),"FAIL LABS",IF(OR($U81=0,$U81=""),"",IF($V81&gt;=70,"A",IF($V81&gt;=60,"B",IF($V81&gt;=50,"C",IF($V81&gt;=40,"D","E"))))))</f>
        <v/>
      </c>
    </row>
    <row r="82" spans="1:25" ht="26.25">
      <c r="A82" s="233">
        <v>68</v>
      </c>
      <c r="B82" s="118" t="s">
        <v>173</v>
      </c>
      <c r="C82" s="118" t="s">
        <v>174</v>
      </c>
      <c r="D82" s="234">
        <v>9</v>
      </c>
      <c r="E82" s="234">
        <v>8</v>
      </c>
      <c r="F82" s="234"/>
      <c r="G82" s="120">
        <f t="shared" si="8"/>
        <v>4.25</v>
      </c>
      <c r="H82" s="234">
        <v>14</v>
      </c>
      <c r="I82" s="234"/>
      <c r="J82" s="120">
        <f t="shared" si="9"/>
        <v>2.8000000000000003</v>
      </c>
      <c r="K82" s="234">
        <v>11</v>
      </c>
      <c r="L82" s="234">
        <v>10</v>
      </c>
      <c r="M82" s="234"/>
      <c r="N82" s="120">
        <f t="shared" si="10"/>
        <v>9.125</v>
      </c>
      <c r="O82" s="121">
        <f t="shared" si="7"/>
        <v>16.2</v>
      </c>
      <c r="P82" s="234">
        <v>28</v>
      </c>
      <c r="Q82" s="234">
        <v>15</v>
      </c>
      <c r="R82" s="234"/>
      <c r="S82" s="234"/>
      <c r="T82" s="234">
        <v>16</v>
      </c>
      <c r="U82" s="122">
        <f t="shared" si="11"/>
        <v>59</v>
      </c>
      <c r="V82" s="235">
        <f t="shared" si="12"/>
        <v>75</v>
      </c>
      <c r="W82" s="235"/>
      <c r="X82" s="235"/>
      <c r="Y82" s="236" t="str">
        <f t="shared" si="13"/>
        <v>A</v>
      </c>
    </row>
    <row r="83" spans="1:25" ht="26.25">
      <c r="A83" s="233">
        <v>69</v>
      </c>
      <c r="B83" s="118" t="s">
        <v>175</v>
      </c>
      <c r="C83" s="118" t="s">
        <v>176</v>
      </c>
      <c r="D83" s="234">
        <v>9</v>
      </c>
      <c r="E83" s="234">
        <v>6</v>
      </c>
      <c r="F83" s="234"/>
      <c r="G83" s="120">
        <f t="shared" si="8"/>
        <v>3.75</v>
      </c>
      <c r="H83" s="234">
        <v>13</v>
      </c>
      <c r="I83" s="234"/>
      <c r="J83" s="120">
        <f t="shared" si="9"/>
        <v>2.6</v>
      </c>
      <c r="K83" s="234">
        <v>11</v>
      </c>
      <c r="L83" s="234">
        <v>8</v>
      </c>
      <c r="M83" s="234"/>
      <c r="N83" s="120">
        <f t="shared" si="10"/>
        <v>8.1250000000000018</v>
      </c>
      <c r="O83" s="121">
        <f t="shared" si="7"/>
        <v>14.5</v>
      </c>
      <c r="P83" s="234">
        <v>30</v>
      </c>
      <c r="Q83" s="234">
        <v>17</v>
      </c>
      <c r="R83" s="234"/>
      <c r="S83" s="234">
        <v>17</v>
      </c>
      <c r="T83" s="234"/>
      <c r="U83" s="122">
        <f t="shared" si="11"/>
        <v>64</v>
      </c>
      <c r="V83" s="235">
        <f t="shared" si="12"/>
        <v>79</v>
      </c>
      <c r="W83" s="235"/>
      <c r="X83" s="235"/>
      <c r="Y83" s="236" t="str">
        <f t="shared" si="13"/>
        <v>A</v>
      </c>
    </row>
    <row r="84" spans="1:25" ht="26.25">
      <c r="A84" s="233">
        <v>70</v>
      </c>
      <c r="B84" s="118" t="s">
        <v>177</v>
      </c>
      <c r="C84" s="118" t="s">
        <v>178</v>
      </c>
      <c r="D84" s="234">
        <v>7</v>
      </c>
      <c r="E84" s="234">
        <v>6</v>
      </c>
      <c r="F84" s="234"/>
      <c r="G84" s="120">
        <f t="shared" si="8"/>
        <v>3.2499999999999996</v>
      </c>
      <c r="H84" s="234">
        <v>13</v>
      </c>
      <c r="I84" s="234"/>
      <c r="J84" s="120">
        <f t="shared" si="9"/>
        <v>2.6</v>
      </c>
      <c r="K84" s="234">
        <v>11</v>
      </c>
      <c r="L84" s="234">
        <v>8</v>
      </c>
      <c r="M84" s="234"/>
      <c r="N84" s="120">
        <f t="shared" si="10"/>
        <v>8.1250000000000018</v>
      </c>
      <c r="O84" s="121">
        <f t="shared" si="7"/>
        <v>14</v>
      </c>
      <c r="P84" s="234">
        <v>23</v>
      </c>
      <c r="Q84" s="234">
        <v>9</v>
      </c>
      <c r="R84" s="234"/>
      <c r="S84" s="234">
        <v>16</v>
      </c>
      <c r="T84" s="234"/>
      <c r="U84" s="122">
        <f t="shared" si="11"/>
        <v>48</v>
      </c>
      <c r="V84" s="235">
        <f t="shared" si="12"/>
        <v>62</v>
      </c>
      <c r="W84" s="235"/>
      <c r="X84" s="235"/>
      <c r="Y84" s="236" t="str">
        <f t="shared" si="13"/>
        <v>B</v>
      </c>
    </row>
    <row r="85" spans="1:25" ht="26.25">
      <c r="A85" s="233">
        <v>71</v>
      </c>
      <c r="B85" s="118" t="s">
        <v>179</v>
      </c>
      <c r="C85" s="118" t="s">
        <v>180</v>
      </c>
      <c r="D85" s="234">
        <v>9</v>
      </c>
      <c r="E85" s="234">
        <v>6</v>
      </c>
      <c r="F85" s="234"/>
      <c r="G85" s="120">
        <f t="shared" si="8"/>
        <v>3.75</v>
      </c>
      <c r="H85" s="234">
        <v>13</v>
      </c>
      <c r="I85" s="234"/>
      <c r="J85" s="120">
        <f t="shared" si="9"/>
        <v>2.6</v>
      </c>
      <c r="K85" s="234">
        <v>11</v>
      </c>
      <c r="L85" s="234">
        <v>8</v>
      </c>
      <c r="M85" s="234"/>
      <c r="N85" s="120">
        <f t="shared" si="10"/>
        <v>8.1250000000000018</v>
      </c>
      <c r="O85" s="121">
        <f t="shared" si="7"/>
        <v>14.5</v>
      </c>
      <c r="P85" s="234">
        <v>17</v>
      </c>
      <c r="Q85" s="234">
        <v>12</v>
      </c>
      <c r="R85" s="234"/>
      <c r="S85" s="234"/>
      <c r="T85" s="234">
        <v>4</v>
      </c>
      <c r="U85" s="122">
        <f t="shared" si="11"/>
        <v>33</v>
      </c>
      <c r="V85" s="235">
        <f t="shared" si="12"/>
        <v>48</v>
      </c>
      <c r="W85" s="235"/>
      <c r="X85" s="235"/>
      <c r="Y85" s="236" t="str">
        <f t="shared" si="13"/>
        <v>D</v>
      </c>
    </row>
    <row r="86" spans="1:25" ht="26.25">
      <c r="A86" s="233">
        <v>72</v>
      </c>
      <c r="B86" s="118" t="s">
        <v>181</v>
      </c>
      <c r="C86" s="118" t="s">
        <v>182</v>
      </c>
      <c r="D86" s="234">
        <v>7</v>
      </c>
      <c r="E86" s="234">
        <v>6</v>
      </c>
      <c r="F86" s="234"/>
      <c r="G86" s="120">
        <f t="shared" si="8"/>
        <v>3.2499999999999996</v>
      </c>
      <c r="H86" s="234">
        <v>13</v>
      </c>
      <c r="I86" s="234"/>
      <c r="J86" s="120">
        <f t="shared" si="9"/>
        <v>2.6</v>
      </c>
      <c r="K86" s="234">
        <v>11</v>
      </c>
      <c r="L86" s="234">
        <v>8</v>
      </c>
      <c r="M86" s="234"/>
      <c r="N86" s="120">
        <f t="shared" si="10"/>
        <v>8.1250000000000018</v>
      </c>
      <c r="O86" s="121">
        <f t="shared" si="7"/>
        <v>14</v>
      </c>
      <c r="P86" s="234">
        <v>26</v>
      </c>
      <c r="Q86" s="234">
        <v>15</v>
      </c>
      <c r="R86" s="234"/>
      <c r="S86" s="234">
        <v>13</v>
      </c>
      <c r="T86" s="234"/>
      <c r="U86" s="122">
        <f t="shared" si="11"/>
        <v>54</v>
      </c>
      <c r="V86" s="235">
        <f t="shared" si="12"/>
        <v>68</v>
      </c>
      <c r="W86" s="235"/>
      <c r="X86" s="235"/>
      <c r="Y86" s="236" t="str">
        <f t="shared" si="13"/>
        <v>B</v>
      </c>
    </row>
    <row r="87" spans="1:25" ht="26.25">
      <c r="A87" s="233">
        <v>73</v>
      </c>
      <c r="B87" s="118" t="s">
        <v>183</v>
      </c>
      <c r="C87" s="118" t="s">
        <v>184</v>
      </c>
      <c r="D87" s="234">
        <v>9</v>
      </c>
      <c r="E87" s="234">
        <v>8</v>
      </c>
      <c r="F87" s="234"/>
      <c r="G87" s="120">
        <f t="shared" si="8"/>
        <v>4.25</v>
      </c>
      <c r="H87" s="234">
        <v>15</v>
      </c>
      <c r="I87" s="234"/>
      <c r="J87" s="120">
        <f t="shared" si="9"/>
        <v>3</v>
      </c>
      <c r="K87" s="234">
        <v>11</v>
      </c>
      <c r="L87" s="234">
        <v>10</v>
      </c>
      <c r="M87" s="234"/>
      <c r="N87" s="120">
        <f t="shared" si="10"/>
        <v>9.125</v>
      </c>
      <c r="O87" s="121">
        <f t="shared" si="7"/>
        <v>16.399999999999999</v>
      </c>
      <c r="P87" s="234">
        <v>21</v>
      </c>
      <c r="Q87" s="234">
        <v>12</v>
      </c>
      <c r="R87" s="234"/>
      <c r="S87" s="234">
        <v>13</v>
      </c>
      <c r="T87" s="234"/>
      <c r="U87" s="122">
        <f t="shared" si="11"/>
        <v>46</v>
      </c>
      <c r="V87" s="235">
        <f t="shared" si="12"/>
        <v>62</v>
      </c>
      <c r="W87" s="235"/>
      <c r="X87" s="235"/>
      <c r="Y87" s="236" t="str">
        <f t="shared" si="13"/>
        <v>B</v>
      </c>
    </row>
    <row r="88" spans="1:25" ht="26.25">
      <c r="A88" s="233">
        <v>74</v>
      </c>
      <c r="B88" s="118" t="s">
        <v>185</v>
      </c>
      <c r="C88" s="118" t="s">
        <v>186</v>
      </c>
      <c r="D88" s="234">
        <v>9</v>
      </c>
      <c r="E88" s="234">
        <v>4</v>
      </c>
      <c r="F88" s="234"/>
      <c r="G88" s="120">
        <f t="shared" si="8"/>
        <v>3.25</v>
      </c>
      <c r="H88" s="234">
        <v>15</v>
      </c>
      <c r="I88" s="234"/>
      <c r="J88" s="120">
        <f t="shared" si="9"/>
        <v>3</v>
      </c>
      <c r="K88" s="234">
        <v>13</v>
      </c>
      <c r="L88" s="234">
        <v>6</v>
      </c>
      <c r="M88" s="234"/>
      <c r="N88" s="120">
        <f t="shared" si="10"/>
        <v>7.875</v>
      </c>
      <c r="O88" s="121">
        <f t="shared" si="7"/>
        <v>14.1</v>
      </c>
      <c r="P88" s="234">
        <v>22</v>
      </c>
      <c r="Q88" s="234">
        <v>16</v>
      </c>
      <c r="R88" s="234"/>
      <c r="S88" s="234"/>
      <c r="T88" s="234">
        <v>15</v>
      </c>
      <c r="U88" s="122">
        <f t="shared" si="11"/>
        <v>53</v>
      </c>
      <c r="V88" s="235">
        <f t="shared" si="12"/>
        <v>67</v>
      </c>
      <c r="W88" s="235"/>
      <c r="X88" s="235"/>
      <c r="Y88" s="236" t="str">
        <f t="shared" si="13"/>
        <v>B</v>
      </c>
    </row>
    <row r="89" spans="1:25" ht="26.25">
      <c r="A89" s="233">
        <v>75</v>
      </c>
      <c r="B89" s="118" t="s">
        <v>187</v>
      </c>
      <c r="C89" s="118" t="s">
        <v>188</v>
      </c>
      <c r="D89" s="234">
        <v>8</v>
      </c>
      <c r="E89" s="234">
        <v>9</v>
      </c>
      <c r="F89" s="234"/>
      <c r="G89" s="120">
        <f t="shared" si="8"/>
        <v>4.25</v>
      </c>
      <c r="H89" s="234">
        <v>14</v>
      </c>
      <c r="I89" s="234"/>
      <c r="J89" s="120">
        <f t="shared" si="9"/>
        <v>2.8000000000000003</v>
      </c>
      <c r="K89" s="234">
        <v>12</v>
      </c>
      <c r="L89" s="234">
        <v>7</v>
      </c>
      <c r="M89" s="234"/>
      <c r="N89" s="120">
        <f t="shared" si="10"/>
        <v>8</v>
      </c>
      <c r="O89" s="121">
        <f t="shared" si="7"/>
        <v>15.1</v>
      </c>
      <c r="P89" s="234">
        <v>18</v>
      </c>
      <c r="Q89" s="234">
        <v>11</v>
      </c>
      <c r="R89" s="234"/>
      <c r="S89" s="234">
        <v>16</v>
      </c>
      <c r="T89" s="234"/>
      <c r="U89" s="122">
        <f t="shared" si="11"/>
        <v>45</v>
      </c>
      <c r="V89" s="235">
        <f t="shared" si="12"/>
        <v>60</v>
      </c>
      <c r="W89" s="235"/>
      <c r="X89" s="235"/>
      <c r="Y89" s="236" t="str">
        <f t="shared" si="13"/>
        <v>B</v>
      </c>
    </row>
    <row r="90" spans="1:25" ht="26.25">
      <c r="A90" s="233">
        <v>76</v>
      </c>
      <c r="B90" s="118" t="s">
        <v>189</v>
      </c>
      <c r="C90" s="118" t="s">
        <v>190</v>
      </c>
      <c r="D90" s="234">
        <v>9</v>
      </c>
      <c r="E90" s="234">
        <v>6</v>
      </c>
      <c r="F90" s="234"/>
      <c r="G90" s="120">
        <f t="shared" si="8"/>
        <v>3.75</v>
      </c>
      <c r="H90" s="234">
        <v>15</v>
      </c>
      <c r="I90" s="234"/>
      <c r="J90" s="120">
        <f t="shared" si="9"/>
        <v>3</v>
      </c>
      <c r="K90" s="234">
        <v>13</v>
      </c>
      <c r="L90" s="234">
        <v>8</v>
      </c>
      <c r="M90" s="234"/>
      <c r="N90" s="120">
        <f t="shared" si="10"/>
        <v>8.875</v>
      </c>
      <c r="O90" s="121">
        <f t="shared" si="7"/>
        <v>15.6</v>
      </c>
      <c r="P90" s="234">
        <v>19</v>
      </c>
      <c r="Q90" s="234">
        <v>11</v>
      </c>
      <c r="R90" s="234"/>
      <c r="S90" s="234">
        <v>14</v>
      </c>
      <c r="T90" s="234"/>
      <c r="U90" s="122">
        <f t="shared" si="11"/>
        <v>44</v>
      </c>
      <c r="V90" s="235">
        <f t="shared" si="12"/>
        <v>60</v>
      </c>
      <c r="W90" s="235"/>
      <c r="X90" s="235"/>
      <c r="Y90" s="236" t="str">
        <f t="shared" si="13"/>
        <v>B</v>
      </c>
    </row>
    <row r="91" spans="1:25" ht="26.25">
      <c r="A91" s="233">
        <v>77</v>
      </c>
      <c r="B91" s="118" t="s">
        <v>191</v>
      </c>
      <c r="C91" s="118" t="s">
        <v>192</v>
      </c>
      <c r="D91" s="234">
        <v>9</v>
      </c>
      <c r="E91" s="234">
        <v>4</v>
      </c>
      <c r="F91" s="234"/>
      <c r="G91" s="120">
        <f t="shared" si="8"/>
        <v>3.25</v>
      </c>
      <c r="H91" s="234">
        <v>13</v>
      </c>
      <c r="I91" s="234"/>
      <c r="J91" s="120">
        <f t="shared" si="9"/>
        <v>2.6</v>
      </c>
      <c r="K91" s="234">
        <v>14</v>
      </c>
      <c r="L91" s="234">
        <v>6</v>
      </c>
      <c r="M91" s="234"/>
      <c r="N91" s="120">
        <f t="shared" si="10"/>
        <v>8.25</v>
      </c>
      <c r="O91" s="121">
        <f t="shared" si="7"/>
        <v>14.1</v>
      </c>
      <c r="P91" s="234">
        <v>28</v>
      </c>
      <c r="Q91" s="234">
        <v>12</v>
      </c>
      <c r="R91" s="234"/>
      <c r="S91" s="234">
        <v>16</v>
      </c>
      <c r="T91" s="234"/>
      <c r="U91" s="122">
        <f t="shared" si="11"/>
        <v>56</v>
      </c>
      <c r="V91" s="235">
        <f t="shared" si="12"/>
        <v>70</v>
      </c>
      <c r="W91" s="235"/>
      <c r="X91" s="235"/>
      <c r="Y91" s="236" t="str">
        <f t="shared" si="13"/>
        <v>A</v>
      </c>
    </row>
    <row r="92" spans="1:25" ht="26.25">
      <c r="A92" s="233">
        <v>78</v>
      </c>
      <c r="B92" s="118" t="s">
        <v>290</v>
      </c>
      <c r="C92" s="118" t="s">
        <v>348</v>
      </c>
      <c r="D92" s="234">
        <v>10</v>
      </c>
      <c r="E92" s="234">
        <v>7</v>
      </c>
      <c r="F92" s="234"/>
      <c r="G92" s="120">
        <f t="shared" si="8"/>
        <v>4.25</v>
      </c>
      <c r="H92" s="234">
        <v>15</v>
      </c>
      <c r="I92" s="234"/>
      <c r="J92" s="120">
        <f t="shared" si="9"/>
        <v>3</v>
      </c>
      <c r="K92" s="234">
        <v>13</v>
      </c>
      <c r="L92" s="234">
        <v>9</v>
      </c>
      <c r="M92" s="234"/>
      <c r="N92" s="120">
        <f t="shared" si="10"/>
        <v>9.375</v>
      </c>
      <c r="O92" s="121">
        <f t="shared" si="7"/>
        <v>16.600000000000001</v>
      </c>
      <c r="P92" s="234">
        <v>27</v>
      </c>
      <c r="Q92" s="234">
        <v>14</v>
      </c>
      <c r="R92" s="234"/>
      <c r="S92" s="234">
        <v>10</v>
      </c>
      <c r="T92" s="234"/>
      <c r="U92" s="122">
        <f t="shared" si="11"/>
        <v>51</v>
      </c>
      <c r="V92" s="235">
        <f t="shared" si="12"/>
        <v>68</v>
      </c>
      <c r="W92" s="235"/>
      <c r="X92" s="235"/>
      <c r="Y92" s="236" t="str">
        <f t="shared" si="13"/>
        <v>B</v>
      </c>
    </row>
    <row r="93" spans="1:25" ht="26.25">
      <c r="A93" s="233">
        <v>79</v>
      </c>
      <c r="B93" s="118" t="s">
        <v>194</v>
      </c>
      <c r="C93" s="118" t="s">
        <v>195</v>
      </c>
      <c r="D93" s="234">
        <v>9</v>
      </c>
      <c r="E93" s="234">
        <v>7</v>
      </c>
      <c r="F93" s="234"/>
      <c r="G93" s="120">
        <f t="shared" si="8"/>
        <v>4</v>
      </c>
      <c r="H93" s="234">
        <v>15</v>
      </c>
      <c r="I93" s="234"/>
      <c r="J93" s="120">
        <f t="shared" si="9"/>
        <v>3</v>
      </c>
      <c r="K93" s="234">
        <v>11</v>
      </c>
      <c r="L93" s="234">
        <v>9</v>
      </c>
      <c r="M93" s="234"/>
      <c r="N93" s="120">
        <f t="shared" si="10"/>
        <v>8.625</v>
      </c>
      <c r="O93" s="121">
        <f t="shared" si="7"/>
        <v>15.6</v>
      </c>
      <c r="P93" s="234">
        <v>18</v>
      </c>
      <c r="Q93" s="234">
        <v>13</v>
      </c>
      <c r="R93" s="234"/>
      <c r="S93" s="234"/>
      <c r="T93" s="234">
        <v>5</v>
      </c>
      <c r="U93" s="122">
        <f t="shared" si="11"/>
        <v>36</v>
      </c>
      <c r="V93" s="235">
        <f t="shared" si="12"/>
        <v>52</v>
      </c>
      <c r="W93" s="235"/>
      <c r="X93" s="235"/>
      <c r="Y93" s="236" t="str">
        <f t="shared" si="13"/>
        <v>C</v>
      </c>
    </row>
    <row r="94" spans="1:25" ht="26.25">
      <c r="A94" s="233">
        <v>80</v>
      </c>
      <c r="B94" s="118" t="s">
        <v>196</v>
      </c>
      <c r="C94" s="118" t="s">
        <v>197</v>
      </c>
      <c r="D94" s="234">
        <v>8</v>
      </c>
      <c r="E94" s="234">
        <v>5</v>
      </c>
      <c r="F94" s="234"/>
      <c r="G94" s="120">
        <f t="shared" si="8"/>
        <v>3.25</v>
      </c>
      <c r="H94" s="234">
        <v>15</v>
      </c>
      <c r="I94" s="234"/>
      <c r="J94" s="120">
        <f t="shared" si="9"/>
        <v>3</v>
      </c>
      <c r="K94" s="234">
        <v>13</v>
      </c>
      <c r="L94" s="234">
        <v>7</v>
      </c>
      <c r="M94" s="234"/>
      <c r="N94" s="120">
        <f t="shared" si="10"/>
        <v>8.375</v>
      </c>
      <c r="O94" s="121">
        <f t="shared" si="7"/>
        <v>14.6</v>
      </c>
      <c r="P94" s="234">
        <v>15</v>
      </c>
      <c r="Q94" s="234">
        <v>11</v>
      </c>
      <c r="R94" s="234"/>
      <c r="S94" s="234">
        <v>12</v>
      </c>
      <c r="T94" s="234"/>
      <c r="U94" s="122">
        <f t="shared" si="11"/>
        <v>38</v>
      </c>
      <c r="V94" s="235">
        <f t="shared" si="12"/>
        <v>53</v>
      </c>
      <c r="W94" s="235"/>
      <c r="X94" s="235"/>
      <c r="Y94" s="236" t="str">
        <f t="shared" si="13"/>
        <v>C</v>
      </c>
    </row>
    <row r="95" spans="1:25" ht="26.25">
      <c r="A95" s="233">
        <v>81</v>
      </c>
      <c r="B95" s="118" t="s">
        <v>198</v>
      </c>
      <c r="C95" s="118" t="s">
        <v>199</v>
      </c>
      <c r="D95" s="234">
        <v>11</v>
      </c>
      <c r="E95" s="234">
        <v>9</v>
      </c>
      <c r="F95" s="234"/>
      <c r="G95" s="120">
        <f t="shared" si="8"/>
        <v>5</v>
      </c>
      <c r="H95" s="234">
        <v>12</v>
      </c>
      <c r="I95" s="234"/>
      <c r="J95" s="120">
        <f t="shared" si="9"/>
        <v>2.4</v>
      </c>
      <c r="K95" s="234">
        <v>10</v>
      </c>
      <c r="L95" s="234">
        <v>11</v>
      </c>
      <c r="M95" s="234"/>
      <c r="N95" s="120">
        <f t="shared" si="10"/>
        <v>9.25</v>
      </c>
      <c r="O95" s="121">
        <f t="shared" si="7"/>
        <v>16.7</v>
      </c>
      <c r="P95" s="234">
        <v>21</v>
      </c>
      <c r="Q95" s="234">
        <v>6</v>
      </c>
      <c r="R95" s="234"/>
      <c r="S95" s="234">
        <v>13</v>
      </c>
      <c r="T95" s="234"/>
      <c r="U95" s="122">
        <f t="shared" si="11"/>
        <v>40</v>
      </c>
      <c r="V95" s="235">
        <f t="shared" si="12"/>
        <v>57</v>
      </c>
      <c r="W95" s="235"/>
      <c r="X95" s="235"/>
      <c r="Y95" s="236" t="str">
        <f t="shared" si="13"/>
        <v>C</v>
      </c>
    </row>
    <row r="96" spans="1:25" ht="26.25">
      <c r="A96" s="233">
        <v>82</v>
      </c>
      <c r="B96" s="118" t="s">
        <v>200</v>
      </c>
      <c r="C96" s="118" t="s">
        <v>201</v>
      </c>
      <c r="D96" s="234">
        <v>9</v>
      </c>
      <c r="E96" s="234">
        <v>6</v>
      </c>
      <c r="F96" s="234"/>
      <c r="G96" s="120">
        <f t="shared" si="8"/>
        <v>3.75</v>
      </c>
      <c r="H96" s="234">
        <v>15</v>
      </c>
      <c r="I96" s="234"/>
      <c r="J96" s="120">
        <f t="shared" si="9"/>
        <v>3</v>
      </c>
      <c r="K96" s="234">
        <v>13</v>
      </c>
      <c r="L96" s="234">
        <v>8</v>
      </c>
      <c r="M96" s="234"/>
      <c r="N96" s="120">
        <f t="shared" si="10"/>
        <v>8.875</v>
      </c>
      <c r="O96" s="121">
        <f t="shared" si="7"/>
        <v>15.6</v>
      </c>
      <c r="P96" s="234">
        <v>24</v>
      </c>
      <c r="Q96" s="234"/>
      <c r="R96" s="234">
        <v>12</v>
      </c>
      <c r="S96" s="234"/>
      <c r="T96" s="234">
        <v>12</v>
      </c>
      <c r="U96" s="122">
        <f t="shared" si="11"/>
        <v>48</v>
      </c>
      <c r="V96" s="235">
        <f t="shared" si="12"/>
        <v>64</v>
      </c>
      <c r="W96" s="235"/>
      <c r="X96" s="235"/>
      <c r="Y96" s="236" t="str">
        <f t="shared" si="13"/>
        <v>B</v>
      </c>
    </row>
    <row r="97" spans="1:25" ht="26.25">
      <c r="A97" s="233">
        <v>83</v>
      </c>
      <c r="B97" s="118" t="s">
        <v>202</v>
      </c>
      <c r="C97" s="118" t="s">
        <v>203</v>
      </c>
      <c r="D97" s="234">
        <v>10</v>
      </c>
      <c r="E97" s="234">
        <v>7</v>
      </c>
      <c r="F97" s="234"/>
      <c r="G97" s="120">
        <f t="shared" si="8"/>
        <v>4.25</v>
      </c>
      <c r="H97" s="234">
        <v>15</v>
      </c>
      <c r="I97" s="234"/>
      <c r="J97" s="120">
        <f t="shared" si="9"/>
        <v>3</v>
      </c>
      <c r="K97" s="234">
        <v>14</v>
      </c>
      <c r="L97" s="234">
        <v>9</v>
      </c>
      <c r="M97" s="234"/>
      <c r="N97" s="120">
        <f t="shared" si="10"/>
        <v>9.7499999999999982</v>
      </c>
      <c r="O97" s="121">
        <f t="shared" si="7"/>
        <v>17</v>
      </c>
      <c r="P97" s="234">
        <v>24</v>
      </c>
      <c r="Q97" s="234">
        <v>7</v>
      </c>
      <c r="R97" s="234"/>
      <c r="S97" s="234">
        <v>16</v>
      </c>
      <c r="T97" s="234"/>
      <c r="U97" s="122">
        <f t="shared" si="11"/>
        <v>47</v>
      </c>
      <c r="V97" s="235">
        <f t="shared" si="12"/>
        <v>64</v>
      </c>
      <c r="W97" s="235"/>
      <c r="X97" s="235"/>
      <c r="Y97" s="236" t="str">
        <f t="shared" si="13"/>
        <v>B</v>
      </c>
    </row>
    <row r="98" spans="1:25" ht="26.25">
      <c r="A98" s="233">
        <v>84</v>
      </c>
      <c r="B98" s="118" t="s">
        <v>204</v>
      </c>
      <c r="C98" s="118" t="s">
        <v>205</v>
      </c>
      <c r="D98" s="234">
        <v>10</v>
      </c>
      <c r="E98" s="234">
        <v>6</v>
      </c>
      <c r="F98" s="234"/>
      <c r="G98" s="120">
        <f t="shared" si="8"/>
        <v>4</v>
      </c>
      <c r="H98" s="234">
        <v>11</v>
      </c>
      <c r="I98" s="234"/>
      <c r="J98" s="120">
        <f t="shared" si="9"/>
        <v>2.2000000000000002</v>
      </c>
      <c r="K98" s="234">
        <v>11</v>
      </c>
      <c r="L98" s="234">
        <v>9</v>
      </c>
      <c r="M98" s="234"/>
      <c r="N98" s="120">
        <f t="shared" si="10"/>
        <v>8.625</v>
      </c>
      <c r="O98" s="121">
        <f t="shared" si="7"/>
        <v>14.8</v>
      </c>
      <c r="P98" s="234">
        <v>22</v>
      </c>
      <c r="Q98" s="234">
        <v>11</v>
      </c>
      <c r="R98" s="234"/>
      <c r="S98" s="234">
        <v>19</v>
      </c>
      <c r="T98" s="234"/>
      <c r="U98" s="122">
        <f t="shared" si="11"/>
        <v>52</v>
      </c>
      <c r="V98" s="235">
        <f t="shared" si="12"/>
        <v>67</v>
      </c>
      <c r="W98" s="235"/>
      <c r="X98" s="235"/>
      <c r="Y98" s="236" t="str">
        <f t="shared" si="13"/>
        <v>B</v>
      </c>
    </row>
    <row r="99" spans="1:25" ht="26.25">
      <c r="A99" s="233">
        <v>85</v>
      </c>
      <c r="B99" s="118" t="s">
        <v>206</v>
      </c>
      <c r="C99" s="118" t="s">
        <v>207</v>
      </c>
      <c r="D99" s="234">
        <v>10</v>
      </c>
      <c r="E99" s="234">
        <v>8</v>
      </c>
      <c r="F99" s="234"/>
      <c r="G99" s="120">
        <f t="shared" si="8"/>
        <v>4.5</v>
      </c>
      <c r="H99" s="234">
        <v>13</v>
      </c>
      <c r="I99" s="234"/>
      <c r="J99" s="120">
        <f t="shared" si="9"/>
        <v>2.6</v>
      </c>
      <c r="K99" s="234">
        <v>14</v>
      </c>
      <c r="L99" s="234">
        <v>10</v>
      </c>
      <c r="M99" s="234"/>
      <c r="N99" s="120">
        <f t="shared" si="10"/>
        <v>10.25</v>
      </c>
      <c r="O99" s="121">
        <f t="shared" si="7"/>
        <v>17.399999999999999</v>
      </c>
      <c r="P99" s="234">
        <v>25</v>
      </c>
      <c r="Q99" s="234"/>
      <c r="R99" s="234">
        <v>6</v>
      </c>
      <c r="S99" s="234"/>
      <c r="T99" s="234">
        <v>14</v>
      </c>
      <c r="U99" s="122">
        <f t="shared" si="11"/>
        <v>45</v>
      </c>
      <c r="V99" s="235">
        <f t="shared" si="12"/>
        <v>62</v>
      </c>
      <c r="W99" s="235"/>
      <c r="X99" s="235"/>
      <c r="Y99" s="236" t="str">
        <f t="shared" si="13"/>
        <v>B</v>
      </c>
    </row>
    <row r="100" spans="1:25" ht="26.25">
      <c r="A100" s="233">
        <v>86</v>
      </c>
      <c r="B100" s="118" t="s">
        <v>208</v>
      </c>
      <c r="C100" s="118" t="s">
        <v>209</v>
      </c>
      <c r="D100" s="234">
        <v>11</v>
      </c>
      <c r="E100" s="234">
        <v>9</v>
      </c>
      <c r="F100" s="234"/>
      <c r="G100" s="120">
        <f t="shared" si="8"/>
        <v>5</v>
      </c>
      <c r="H100" s="234">
        <v>10</v>
      </c>
      <c r="I100" s="234"/>
      <c r="J100" s="120">
        <f t="shared" si="9"/>
        <v>2</v>
      </c>
      <c r="K100" s="234">
        <v>15</v>
      </c>
      <c r="L100" s="234">
        <v>11</v>
      </c>
      <c r="M100" s="234"/>
      <c r="N100" s="120">
        <f t="shared" si="10"/>
        <v>11.125</v>
      </c>
      <c r="O100" s="121">
        <f t="shared" si="7"/>
        <v>18.100000000000001</v>
      </c>
      <c r="P100" s="234">
        <v>26</v>
      </c>
      <c r="Q100" s="234"/>
      <c r="R100" s="234">
        <v>12</v>
      </c>
      <c r="S100" s="234">
        <v>17</v>
      </c>
      <c r="T100" s="234"/>
      <c r="U100" s="122">
        <f t="shared" si="11"/>
        <v>55</v>
      </c>
      <c r="V100" s="235">
        <f t="shared" si="12"/>
        <v>73</v>
      </c>
      <c r="W100" s="235"/>
      <c r="X100" s="235"/>
      <c r="Y100" s="236" t="str">
        <f t="shared" si="13"/>
        <v>A</v>
      </c>
    </row>
    <row r="101" spans="1:25" ht="26.25">
      <c r="A101" s="233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8"/>
        <v>0</v>
      </c>
      <c r="H101" s="234"/>
      <c r="I101" s="234"/>
      <c r="J101" s="120">
        <f t="shared" si="9"/>
        <v>0</v>
      </c>
      <c r="K101" s="234"/>
      <c r="L101" s="234"/>
      <c r="M101" s="234"/>
      <c r="N101" s="120">
        <f t="shared" si="10"/>
        <v>0</v>
      </c>
      <c r="O101" s="121" t="str">
        <f t="shared" si="7"/>
        <v/>
      </c>
      <c r="P101" s="234"/>
      <c r="Q101" s="234"/>
      <c r="R101" s="234"/>
      <c r="S101" s="234"/>
      <c r="T101" s="234"/>
      <c r="U101" s="122" t="str">
        <f t="shared" si="11"/>
        <v/>
      </c>
      <c r="V101" s="235" t="str">
        <f t="shared" si="12"/>
        <v/>
      </c>
      <c r="W101" s="235"/>
      <c r="X101" s="235"/>
      <c r="Y101" s="236" t="str">
        <f t="shared" si="13"/>
        <v/>
      </c>
    </row>
    <row r="102" spans="1:25" ht="26.25">
      <c r="A102" s="233">
        <v>88</v>
      </c>
      <c r="B102" s="118" t="s">
        <v>210</v>
      </c>
      <c r="C102" s="118" t="s">
        <v>211</v>
      </c>
      <c r="D102" s="234">
        <v>11</v>
      </c>
      <c r="E102" s="234">
        <v>6</v>
      </c>
      <c r="F102" s="234"/>
      <c r="G102" s="120">
        <f t="shared" si="8"/>
        <v>4.25</v>
      </c>
      <c r="H102" s="234">
        <v>11</v>
      </c>
      <c r="I102" s="234"/>
      <c r="J102" s="120">
        <f t="shared" si="9"/>
        <v>2.2000000000000002</v>
      </c>
      <c r="K102" s="234">
        <v>13</v>
      </c>
      <c r="L102" s="234">
        <v>8</v>
      </c>
      <c r="M102" s="234"/>
      <c r="N102" s="120">
        <f t="shared" si="10"/>
        <v>8.875</v>
      </c>
      <c r="O102" s="121">
        <f t="shared" si="7"/>
        <v>15.3</v>
      </c>
      <c r="P102" s="234">
        <v>24</v>
      </c>
      <c r="Q102" s="234">
        <v>10</v>
      </c>
      <c r="R102" s="234"/>
      <c r="S102" s="234">
        <v>15</v>
      </c>
      <c r="T102" s="234"/>
      <c r="U102" s="122">
        <f t="shared" si="11"/>
        <v>49</v>
      </c>
      <c r="V102" s="235">
        <f t="shared" si="12"/>
        <v>64</v>
      </c>
      <c r="W102" s="235"/>
      <c r="X102" s="235"/>
      <c r="Y102" s="236" t="str">
        <f t="shared" si="13"/>
        <v>B</v>
      </c>
    </row>
    <row r="103" spans="1:25" ht="26.25">
      <c r="A103" s="233">
        <v>89</v>
      </c>
      <c r="B103" s="118" t="s">
        <v>212</v>
      </c>
      <c r="C103" s="118" t="s">
        <v>213</v>
      </c>
      <c r="D103" s="234">
        <v>10</v>
      </c>
      <c r="E103" s="234">
        <v>6</v>
      </c>
      <c r="F103" s="234"/>
      <c r="G103" s="120">
        <f t="shared" si="8"/>
        <v>4</v>
      </c>
      <c r="H103" s="234">
        <v>15</v>
      </c>
      <c r="I103" s="234"/>
      <c r="J103" s="120">
        <f t="shared" si="9"/>
        <v>3</v>
      </c>
      <c r="K103" s="234">
        <v>13</v>
      </c>
      <c r="L103" s="234">
        <v>8</v>
      </c>
      <c r="M103" s="234"/>
      <c r="N103" s="120">
        <f t="shared" si="10"/>
        <v>8.875</v>
      </c>
      <c r="O103" s="121">
        <f t="shared" si="7"/>
        <v>15.9</v>
      </c>
      <c r="P103" s="234">
        <v>28</v>
      </c>
      <c r="Q103" s="234">
        <v>17</v>
      </c>
      <c r="R103" s="234"/>
      <c r="S103" s="234">
        <v>19</v>
      </c>
      <c r="T103" s="234"/>
      <c r="U103" s="122">
        <f t="shared" si="11"/>
        <v>64</v>
      </c>
      <c r="V103" s="235">
        <f t="shared" si="12"/>
        <v>80</v>
      </c>
      <c r="W103" s="235"/>
      <c r="X103" s="235"/>
      <c r="Y103" s="236" t="str">
        <f t="shared" si="13"/>
        <v>A</v>
      </c>
    </row>
    <row r="104" spans="1:25" ht="26.25">
      <c r="A104" s="233">
        <v>90</v>
      </c>
      <c r="B104" s="118" t="s">
        <v>214</v>
      </c>
      <c r="C104" s="118" t="s">
        <v>215</v>
      </c>
      <c r="D104" s="234">
        <v>8</v>
      </c>
      <c r="E104" s="234">
        <v>5</v>
      </c>
      <c r="F104" s="234"/>
      <c r="G104" s="120">
        <f t="shared" si="8"/>
        <v>3.25</v>
      </c>
      <c r="H104" s="234">
        <v>15</v>
      </c>
      <c r="I104" s="234"/>
      <c r="J104" s="120">
        <f t="shared" si="9"/>
        <v>3</v>
      </c>
      <c r="K104" s="234">
        <v>14</v>
      </c>
      <c r="L104" s="234">
        <v>7</v>
      </c>
      <c r="M104" s="234"/>
      <c r="N104" s="120">
        <f t="shared" si="10"/>
        <v>8.7499999999999982</v>
      </c>
      <c r="O104" s="121">
        <f t="shared" si="7"/>
        <v>15</v>
      </c>
      <c r="P104" s="234">
        <v>26</v>
      </c>
      <c r="Q104" s="234">
        <v>11</v>
      </c>
      <c r="R104" s="234"/>
      <c r="S104" s="234"/>
      <c r="T104" s="234">
        <v>11</v>
      </c>
      <c r="U104" s="122">
        <f t="shared" si="11"/>
        <v>48</v>
      </c>
      <c r="V104" s="235">
        <f t="shared" si="12"/>
        <v>63</v>
      </c>
      <c r="W104" s="235"/>
      <c r="X104" s="235"/>
      <c r="Y104" s="236" t="str">
        <f t="shared" si="13"/>
        <v>B</v>
      </c>
    </row>
    <row r="105" spans="1:25" ht="26.25">
      <c r="A105" s="233">
        <v>91</v>
      </c>
      <c r="B105" s="118" t="s">
        <v>216</v>
      </c>
      <c r="C105" s="118" t="s">
        <v>217</v>
      </c>
      <c r="D105" s="234">
        <v>10</v>
      </c>
      <c r="E105" s="234">
        <v>6</v>
      </c>
      <c r="F105" s="234"/>
      <c r="G105" s="120">
        <f t="shared" si="8"/>
        <v>4</v>
      </c>
      <c r="H105" s="234">
        <v>15</v>
      </c>
      <c r="I105" s="234"/>
      <c r="J105" s="120">
        <f t="shared" si="9"/>
        <v>3</v>
      </c>
      <c r="K105" s="234">
        <v>11</v>
      </c>
      <c r="L105" s="234">
        <v>8</v>
      </c>
      <c r="M105" s="234"/>
      <c r="N105" s="120">
        <f t="shared" si="10"/>
        <v>8.1250000000000018</v>
      </c>
      <c r="O105" s="121">
        <f t="shared" si="7"/>
        <v>15.1</v>
      </c>
      <c r="P105" s="234">
        <v>21</v>
      </c>
      <c r="Q105" s="234">
        <v>11</v>
      </c>
      <c r="R105" s="234"/>
      <c r="S105" s="234">
        <v>9</v>
      </c>
      <c r="T105" s="234"/>
      <c r="U105" s="122">
        <f t="shared" si="11"/>
        <v>41</v>
      </c>
      <c r="V105" s="235">
        <f t="shared" si="12"/>
        <v>56</v>
      </c>
      <c r="W105" s="235"/>
      <c r="X105" s="235"/>
      <c r="Y105" s="236" t="str">
        <f t="shared" si="13"/>
        <v>C</v>
      </c>
    </row>
    <row r="106" spans="1:25" ht="26.25">
      <c r="A106" s="233">
        <v>92</v>
      </c>
      <c r="B106" s="118" t="s">
        <v>218</v>
      </c>
      <c r="C106" s="118" t="s">
        <v>219</v>
      </c>
      <c r="D106" s="234">
        <v>11</v>
      </c>
      <c r="E106" s="234">
        <v>6</v>
      </c>
      <c r="F106" s="234"/>
      <c r="G106" s="120">
        <f t="shared" si="8"/>
        <v>4.25</v>
      </c>
      <c r="H106" s="234">
        <v>11</v>
      </c>
      <c r="I106" s="234"/>
      <c r="J106" s="120">
        <f t="shared" si="9"/>
        <v>2.2000000000000002</v>
      </c>
      <c r="K106" s="234">
        <v>11</v>
      </c>
      <c r="L106" s="234">
        <v>8</v>
      </c>
      <c r="M106" s="234"/>
      <c r="N106" s="120">
        <f t="shared" si="10"/>
        <v>8.1250000000000018</v>
      </c>
      <c r="O106" s="121">
        <f t="shared" si="7"/>
        <v>14.6</v>
      </c>
      <c r="P106" s="234"/>
      <c r="Q106" s="234"/>
      <c r="R106" s="234"/>
      <c r="S106" s="234"/>
      <c r="T106" s="234"/>
      <c r="U106" s="122" t="str">
        <f t="shared" si="11"/>
        <v/>
      </c>
      <c r="V106" s="235">
        <f t="shared" si="12"/>
        <v>15</v>
      </c>
      <c r="W106" s="235"/>
      <c r="X106" s="235"/>
      <c r="Y106" s="236" t="s">
        <v>761</v>
      </c>
    </row>
    <row r="107" spans="1:25" ht="26.25">
      <c r="A107" s="233">
        <v>93</v>
      </c>
      <c r="B107" s="118" t="s">
        <v>220</v>
      </c>
      <c r="C107" s="118" t="s">
        <v>221</v>
      </c>
      <c r="D107" s="234">
        <v>12</v>
      </c>
      <c r="E107" s="234">
        <v>7</v>
      </c>
      <c r="F107" s="234"/>
      <c r="G107" s="120">
        <f t="shared" si="8"/>
        <v>4.75</v>
      </c>
      <c r="H107" s="234">
        <v>15</v>
      </c>
      <c r="I107" s="234"/>
      <c r="J107" s="120">
        <f t="shared" si="9"/>
        <v>3</v>
      </c>
      <c r="K107" s="234">
        <v>11</v>
      </c>
      <c r="L107" s="234">
        <v>9</v>
      </c>
      <c r="M107" s="234"/>
      <c r="N107" s="120">
        <f t="shared" si="10"/>
        <v>8.625</v>
      </c>
      <c r="O107" s="121">
        <f t="shared" si="7"/>
        <v>16.399999999999999</v>
      </c>
      <c r="P107" s="234">
        <v>27</v>
      </c>
      <c r="Q107" s="234">
        <v>15</v>
      </c>
      <c r="R107" s="234"/>
      <c r="S107" s="234"/>
      <c r="T107" s="234">
        <v>13</v>
      </c>
      <c r="U107" s="122">
        <f t="shared" si="11"/>
        <v>55</v>
      </c>
      <c r="V107" s="235">
        <f t="shared" si="12"/>
        <v>71</v>
      </c>
      <c r="W107" s="235"/>
      <c r="X107" s="235"/>
      <c r="Y107" s="236" t="str">
        <f t="shared" si="13"/>
        <v>A</v>
      </c>
    </row>
    <row r="108" spans="1:25" ht="26.25">
      <c r="A108" s="233">
        <v>94</v>
      </c>
      <c r="B108" s="118" t="s">
        <v>222</v>
      </c>
      <c r="C108" s="118" t="s">
        <v>223</v>
      </c>
      <c r="D108" s="234">
        <v>11</v>
      </c>
      <c r="E108" s="234">
        <v>8</v>
      </c>
      <c r="F108" s="234"/>
      <c r="G108" s="120">
        <f t="shared" si="8"/>
        <v>4.75</v>
      </c>
      <c r="H108" s="234">
        <v>15</v>
      </c>
      <c r="I108" s="234"/>
      <c r="J108" s="120">
        <f t="shared" si="9"/>
        <v>3</v>
      </c>
      <c r="K108" s="234">
        <v>11</v>
      </c>
      <c r="L108" s="234">
        <v>10</v>
      </c>
      <c r="M108" s="234"/>
      <c r="N108" s="120">
        <f t="shared" si="10"/>
        <v>9.125</v>
      </c>
      <c r="O108" s="121">
        <f t="shared" si="7"/>
        <v>16.899999999999999</v>
      </c>
      <c r="P108" s="234">
        <v>24</v>
      </c>
      <c r="Q108" s="234">
        <v>9</v>
      </c>
      <c r="R108" s="234"/>
      <c r="S108" s="234">
        <v>13</v>
      </c>
      <c r="T108" s="234"/>
      <c r="U108" s="122">
        <f t="shared" si="11"/>
        <v>46</v>
      </c>
      <c r="V108" s="235">
        <f t="shared" si="12"/>
        <v>63</v>
      </c>
      <c r="W108" s="235"/>
      <c r="X108" s="235"/>
      <c r="Y108" s="236" t="str">
        <f t="shared" si="13"/>
        <v>B</v>
      </c>
    </row>
    <row r="109" spans="1:25" ht="26.25">
      <c r="A109" s="233">
        <v>95</v>
      </c>
      <c r="B109" s="118" t="s">
        <v>224</v>
      </c>
      <c r="C109" s="118" t="s">
        <v>225</v>
      </c>
      <c r="D109" s="234">
        <v>11</v>
      </c>
      <c r="E109" s="234">
        <v>9</v>
      </c>
      <c r="F109" s="234"/>
      <c r="G109" s="120">
        <f t="shared" si="8"/>
        <v>5</v>
      </c>
      <c r="H109" s="234">
        <v>12</v>
      </c>
      <c r="I109" s="234"/>
      <c r="J109" s="120">
        <f t="shared" si="9"/>
        <v>2.4</v>
      </c>
      <c r="K109" s="234">
        <v>11</v>
      </c>
      <c r="L109" s="234">
        <v>11</v>
      </c>
      <c r="M109" s="234"/>
      <c r="N109" s="120">
        <f t="shared" si="10"/>
        <v>9.625</v>
      </c>
      <c r="O109" s="121">
        <f t="shared" si="7"/>
        <v>17</v>
      </c>
      <c r="P109" s="234">
        <v>16</v>
      </c>
      <c r="Q109" s="234">
        <v>8</v>
      </c>
      <c r="R109" s="234"/>
      <c r="S109" s="234">
        <v>10</v>
      </c>
      <c r="T109" s="234"/>
      <c r="U109" s="122">
        <f t="shared" si="11"/>
        <v>34</v>
      </c>
      <c r="V109" s="235">
        <f t="shared" si="12"/>
        <v>51</v>
      </c>
      <c r="W109" s="235"/>
      <c r="X109" s="235"/>
      <c r="Y109" s="236" t="str">
        <f t="shared" si="13"/>
        <v>C</v>
      </c>
    </row>
    <row r="110" spans="1:25" ht="26.25">
      <c r="A110" s="233">
        <v>96</v>
      </c>
      <c r="B110" s="118" t="s">
        <v>226</v>
      </c>
      <c r="C110" s="118" t="s">
        <v>227</v>
      </c>
      <c r="D110" s="234">
        <v>8</v>
      </c>
      <c r="E110" s="234">
        <v>7</v>
      </c>
      <c r="F110" s="234"/>
      <c r="G110" s="120">
        <f t="shared" si="8"/>
        <v>3.75</v>
      </c>
      <c r="H110" s="234">
        <v>8</v>
      </c>
      <c r="I110" s="234"/>
      <c r="J110" s="120">
        <f t="shared" si="9"/>
        <v>1.6</v>
      </c>
      <c r="K110" s="234">
        <v>11</v>
      </c>
      <c r="L110" s="234">
        <v>9</v>
      </c>
      <c r="M110" s="234"/>
      <c r="N110" s="120">
        <f t="shared" si="10"/>
        <v>8.625</v>
      </c>
      <c r="O110" s="121">
        <f t="shared" si="7"/>
        <v>14</v>
      </c>
      <c r="P110" s="234">
        <v>21</v>
      </c>
      <c r="Q110" s="234">
        <v>13</v>
      </c>
      <c r="R110" s="234"/>
      <c r="S110" s="234">
        <v>11</v>
      </c>
      <c r="T110" s="234"/>
      <c r="U110" s="122">
        <f t="shared" si="11"/>
        <v>45</v>
      </c>
      <c r="V110" s="235">
        <f t="shared" si="12"/>
        <v>59</v>
      </c>
      <c r="W110" s="235"/>
      <c r="X110" s="235"/>
      <c r="Y110" s="236" t="str">
        <f t="shared" si="13"/>
        <v>C</v>
      </c>
    </row>
    <row r="111" spans="1:25" ht="26.25">
      <c r="A111" s="233">
        <v>97</v>
      </c>
      <c r="B111" s="118" t="s">
        <v>228</v>
      </c>
      <c r="C111" s="118" t="s">
        <v>229</v>
      </c>
      <c r="D111" s="234">
        <v>10</v>
      </c>
      <c r="E111" s="234">
        <v>6</v>
      </c>
      <c r="F111" s="234"/>
      <c r="G111" s="120">
        <f t="shared" si="8"/>
        <v>4</v>
      </c>
      <c r="H111" s="234">
        <v>15</v>
      </c>
      <c r="I111" s="234"/>
      <c r="J111" s="120">
        <f t="shared" si="9"/>
        <v>3</v>
      </c>
      <c r="K111" s="234">
        <v>11</v>
      </c>
      <c r="L111" s="234">
        <v>8</v>
      </c>
      <c r="M111" s="234"/>
      <c r="N111" s="120">
        <f t="shared" si="10"/>
        <v>8.1250000000000018</v>
      </c>
      <c r="O111" s="121">
        <f t="shared" si="7"/>
        <v>15.1</v>
      </c>
      <c r="P111" s="234">
        <v>18</v>
      </c>
      <c r="Q111" s="234">
        <v>8</v>
      </c>
      <c r="R111" s="234"/>
      <c r="S111" s="234">
        <v>15</v>
      </c>
      <c r="T111" s="234"/>
      <c r="U111" s="122">
        <f t="shared" si="11"/>
        <v>41</v>
      </c>
      <c r="V111" s="235">
        <f t="shared" si="12"/>
        <v>56</v>
      </c>
      <c r="W111" s="235"/>
      <c r="X111" s="235"/>
      <c r="Y111" s="236" t="str">
        <f t="shared" si="13"/>
        <v>C</v>
      </c>
    </row>
    <row r="112" spans="1:25" ht="26.25">
      <c r="A112" s="233">
        <v>98</v>
      </c>
      <c r="B112" s="118" t="s">
        <v>230</v>
      </c>
      <c r="C112" s="118" t="s">
        <v>231</v>
      </c>
      <c r="D112" s="234">
        <v>7</v>
      </c>
      <c r="E112" s="234">
        <v>6</v>
      </c>
      <c r="F112" s="234"/>
      <c r="G112" s="120">
        <f t="shared" si="8"/>
        <v>3.2499999999999996</v>
      </c>
      <c r="H112" s="234">
        <v>8</v>
      </c>
      <c r="I112" s="234"/>
      <c r="J112" s="120">
        <f t="shared" si="9"/>
        <v>1.6</v>
      </c>
      <c r="K112" s="234">
        <v>11</v>
      </c>
      <c r="L112" s="234">
        <v>8</v>
      </c>
      <c r="M112" s="234"/>
      <c r="N112" s="120">
        <f t="shared" si="10"/>
        <v>8.1250000000000018</v>
      </c>
      <c r="O112" s="121">
        <f t="shared" si="7"/>
        <v>13</v>
      </c>
      <c r="P112" s="234">
        <v>26</v>
      </c>
      <c r="Q112" s="234">
        <v>13</v>
      </c>
      <c r="R112" s="234"/>
      <c r="S112" s="234">
        <v>14</v>
      </c>
      <c r="T112" s="234"/>
      <c r="U112" s="122">
        <f t="shared" si="11"/>
        <v>53</v>
      </c>
      <c r="V112" s="235">
        <f t="shared" si="12"/>
        <v>66</v>
      </c>
      <c r="W112" s="235"/>
      <c r="X112" s="235"/>
      <c r="Y112" s="236" t="str">
        <f t="shared" si="13"/>
        <v>B</v>
      </c>
    </row>
    <row r="113" spans="1:25" ht="26.25">
      <c r="A113" s="233">
        <v>99</v>
      </c>
      <c r="B113" s="118" t="s">
        <v>232</v>
      </c>
      <c r="C113" s="118" t="s">
        <v>233</v>
      </c>
      <c r="D113" s="234">
        <v>9</v>
      </c>
      <c r="E113" s="234">
        <v>4</v>
      </c>
      <c r="F113" s="234"/>
      <c r="G113" s="120">
        <f t="shared" si="8"/>
        <v>3.25</v>
      </c>
      <c r="H113" s="234">
        <v>10</v>
      </c>
      <c r="I113" s="234"/>
      <c r="J113" s="120">
        <f t="shared" si="9"/>
        <v>2</v>
      </c>
      <c r="K113" s="234">
        <v>13</v>
      </c>
      <c r="L113" s="234">
        <v>6</v>
      </c>
      <c r="M113" s="234"/>
      <c r="N113" s="120">
        <f t="shared" si="10"/>
        <v>7.875</v>
      </c>
      <c r="O113" s="121">
        <f t="shared" si="7"/>
        <v>13.1</v>
      </c>
      <c r="P113" s="234">
        <v>20</v>
      </c>
      <c r="Q113" s="234">
        <v>12</v>
      </c>
      <c r="R113" s="234"/>
      <c r="S113" s="234">
        <v>8</v>
      </c>
      <c r="T113" s="234"/>
      <c r="U113" s="122">
        <f t="shared" si="11"/>
        <v>40</v>
      </c>
      <c r="V113" s="235">
        <f t="shared" si="12"/>
        <v>53</v>
      </c>
      <c r="W113" s="235"/>
      <c r="X113" s="235"/>
      <c r="Y113" s="236" t="str">
        <f t="shared" si="13"/>
        <v>C</v>
      </c>
    </row>
    <row r="114" spans="1:25" ht="26.25">
      <c r="A114" s="233">
        <v>100</v>
      </c>
      <c r="B114" s="118" t="s">
        <v>234</v>
      </c>
      <c r="C114" s="118" t="s">
        <v>235</v>
      </c>
      <c r="D114" s="234">
        <v>9</v>
      </c>
      <c r="E114" s="234">
        <v>4</v>
      </c>
      <c r="F114" s="234"/>
      <c r="G114" s="120">
        <f t="shared" si="8"/>
        <v>3.25</v>
      </c>
      <c r="H114" s="234">
        <v>10</v>
      </c>
      <c r="I114" s="234"/>
      <c r="J114" s="120">
        <f t="shared" si="9"/>
        <v>2</v>
      </c>
      <c r="K114" s="234">
        <v>12</v>
      </c>
      <c r="L114" s="234">
        <v>6</v>
      </c>
      <c r="M114" s="234"/>
      <c r="N114" s="120">
        <f t="shared" si="10"/>
        <v>7.5</v>
      </c>
      <c r="O114" s="121">
        <f t="shared" si="7"/>
        <v>12.8</v>
      </c>
      <c r="P114" s="234">
        <v>25</v>
      </c>
      <c r="Q114" s="234">
        <v>12</v>
      </c>
      <c r="R114" s="234"/>
      <c r="S114" s="234">
        <v>12</v>
      </c>
      <c r="T114" s="234"/>
      <c r="U114" s="122">
        <f t="shared" si="11"/>
        <v>49</v>
      </c>
      <c r="V114" s="235">
        <f t="shared" si="12"/>
        <v>62</v>
      </c>
      <c r="W114" s="235"/>
      <c r="X114" s="235"/>
      <c r="Y114" s="236" t="str">
        <f t="shared" si="13"/>
        <v>B</v>
      </c>
    </row>
    <row r="115" spans="1:25" ht="26.25">
      <c r="A115" s="233">
        <v>101</v>
      </c>
      <c r="B115" s="118" t="s">
        <v>236</v>
      </c>
      <c r="C115" s="118" t="s">
        <v>237</v>
      </c>
      <c r="D115" s="234">
        <v>10</v>
      </c>
      <c r="E115" s="234">
        <v>8</v>
      </c>
      <c r="F115" s="234"/>
      <c r="G115" s="120">
        <f t="shared" si="8"/>
        <v>4.5</v>
      </c>
      <c r="H115" s="234">
        <v>15</v>
      </c>
      <c r="I115" s="234"/>
      <c r="J115" s="120">
        <f t="shared" si="9"/>
        <v>3</v>
      </c>
      <c r="K115" s="234">
        <v>12</v>
      </c>
      <c r="L115" s="234">
        <v>10</v>
      </c>
      <c r="M115" s="234"/>
      <c r="N115" s="120">
        <f t="shared" si="10"/>
        <v>9.5</v>
      </c>
      <c r="O115" s="121">
        <f t="shared" si="7"/>
        <v>17</v>
      </c>
      <c r="P115" s="234">
        <v>25</v>
      </c>
      <c r="Q115" s="234"/>
      <c r="R115" s="234">
        <v>8</v>
      </c>
      <c r="S115" s="234">
        <v>18</v>
      </c>
      <c r="T115" s="234"/>
      <c r="U115" s="122">
        <f t="shared" si="11"/>
        <v>51</v>
      </c>
      <c r="V115" s="235">
        <f t="shared" si="12"/>
        <v>68</v>
      </c>
      <c r="W115" s="235"/>
      <c r="X115" s="235"/>
      <c r="Y115" s="236" t="str">
        <f t="shared" si="13"/>
        <v>B</v>
      </c>
    </row>
    <row r="116" spans="1:25" ht="26.25">
      <c r="A116" s="233">
        <v>102</v>
      </c>
      <c r="B116" s="118" t="s">
        <v>238</v>
      </c>
      <c r="C116" s="118" t="s">
        <v>239</v>
      </c>
      <c r="D116" s="234">
        <v>12</v>
      </c>
      <c r="E116" s="234">
        <v>7</v>
      </c>
      <c r="F116" s="234"/>
      <c r="G116" s="120">
        <f t="shared" si="8"/>
        <v>4.75</v>
      </c>
      <c r="H116" s="234">
        <v>15</v>
      </c>
      <c r="I116" s="234"/>
      <c r="J116" s="120">
        <f t="shared" si="9"/>
        <v>3</v>
      </c>
      <c r="K116" s="234">
        <v>11</v>
      </c>
      <c r="L116" s="234">
        <v>9</v>
      </c>
      <c r="M116" s="234"/>
      <c r="N116" s="120">
        <f t="shared" si="10"/>
        <v>8.625</v>
      </c>
      <c r="O116" s="121">
        <f t="shared" si="7"/>
        <v>16.399999999999999</v>
      </c>
      <c r="P116" s="234">
        <v>27</v>
      </c>
      <c r="Q116" s="234">
        <v>15</v>
      </c>
      <c r="R116" s="234"/>
      <c r="S116" s="234"/>
      <c r="T116" s="234">
        <v>17</v>
      </c>
      <c r="U116" s="122">
        <f t="shared" si="11"/>
        <v>59</v>
      </c>
      <c r="V116" s="235">
        <f t="shared" si="12"/>
        <v>75</v>
      </c>
      <c r="W116" s="235"/>
      <c r="X116" s="235"/>
      <c r="Y116" s="236" t="str">
        <f t="shared" si="13"/>
        <v>A</v>
      </c>
    </row>
    <row r="117" spans="1:25" ht="26.25">
      <c r="A117" s="233">
        <v>103</v>
      </c>
      <c r="B117" s="118" t="s">
        <v>240</v>
      </c>
      <c r="C117" s="118" t="s">
        <v>241</v>
      </c>
      <c r="D117" s="234">
        <v>8</v>
      </c>
      <c r="E117" s="234">
        <v>5</v>
      </c>
      <c r="F117" s="234"/>
      <c r="G117" s="120">
        <f t="shared" si="8"/>
        <v>3.25</v>
      </c>
      <c r="H117" s="234">
        <v>15</v>
      </c>
      <c r="I117" s="234"/>
      <c r="J117" s="120">
        <f t="shared" si="9"/>
        <v>3</v>
      </c>
      <c r="K117" s="234">
        <v>12</v>
      </c>
      <c r="L117" s="234">
        <v>7</v>
      </c>
      <c r="M117" s="234"/>
      <c r="N117" s="120">
        <f t="shared" si="10"/>
        <v>8</v>
      </c>
      <c r="O117" s="121">
        <f t="shared" si="7"/>
        <v>14.3</v>
      </c>
      <c r="P117" s="234">
        <v>23</v>
      </c>
      <c r="Q117" s="234">
        <v>10</v>
      </c>
      <c r="R117" s="234"/>
      <c r="S117" s="234">
        <v>14</v>
      </c>
      <c r="T117" s="234"/>
      <c r="U117" s="122">
        <f t="shared" si="11"/>
        <v>47</v>
      </c>
      <c r="V117" s="235">
        <f t="shared" si="12"/>
        <v>61</v>
      </c>
      <c r="W117" s="235"/>
      <c r="X117" s="235"/>
      <c r="Y117" s="236" t="str">
        <f t="shared" si="13"/>
        <v>B</v>
      </c>
    </row>
    <row r="118" spans="1:25" ht="26.25">
      <c r="A118" s="233">
        <v>104</v>
      </c>
      <c r="B118" s="118" t="s">
        <v>242</v>
      </c>
      <c r="C118" s="118" t="s">
        <v>243</v>
      </c>
      <c r="D118" s="234">
        <v>11</v>
      </c>
      <c r="E118" s="234">
        <v>8</v>
      </c>
      <c r="F118" s="234"/>
      <c r="G118" s="120">
        <f t="shared" si="8"/>
        <v>4.75</v>
      </c>
      <c r="H118" s="234">
        <v>15</v>
      </c>
      <c r="I118" s="234"/>
      <c r="J118" s="120">
        <f t="shared" si="9"/>
        <v>3</v>
      </c>
      <c r="K118" s="234">
        <v>13</v>
      </c>
      <c r="L118" s="234">
        <v>10</v>
      </c>
      <c r="M118" s="234"/>
      <c r="N118" s="120">
        <f t="shared" si="10"/>
        <v>9.875</v>
      </c>
      <c r="O118" s="121">
        <f t="shared" si="7"/>
        <v>17.600000000000001</v>
      </c>
      <c r="P118" s="234">
        <v>26</v>
      </c>
      <c r="Q118" s="234"/>
      <c r="R118" s="234">
        <v>15</v>
      </c>
      <c r="S118" s="234"/>
      <c r="T118" s="234">
        <v>15</v>
      </c>
      <c r="U118" s="122">
        <f t="shared" si="11"/>
        <v>56</v>
      </c>
      <c r="V118" s="235">
        <f t="shared" si="12"/>
        <v>74</v>
      </c>
      <c r="W118" s="235"/>
      <c r="X118" s="235"/>
      <c r="Y118" s="236" t="str">
        <f t="shared" si="13"/>
        <v>A</v>
      </c>
    </row>
    <row r="119" spans="1:25" ht="26.25">
      <c r="A119" s="233">
        <v>105</v>
      </c>
      <c r="B119" s="118" t="s">
        <v>244</v>
      </c>
      <c r="C119" s="118" t="s">
        <v>245</v>
      </c>
      <c r="D119" s="234">
        <v>10</v>
      </c>
      <c r="E119" s="234">
        <v>6</v>
      </c>
      <c r="F119" s="234"/>
      <c r="G119" s="120">
        <f t="shared" si="8"/>
        <v>4</v>
      </c>
      <c r="H119" s="234">
        <v>15</v>
      </c>
      <c r="I119" s="234"/>
      <c r="J119" s="120">
        <f t="shared" si="9"/>
        <v>3</v>
      </c>
      <c r="K119" s="234">
        <v>12</v>
      </c>
      <c r="L119" s="234">
        <v>8</v>
      </c>
      <c r="M119" s="234"/>
      <c r="N119" s="120">
        <f t="shared" si="10"/>
        <v>8.5</v>
      </c>
      <c r="O119" s="121">
        <f t="shared" si="7"/>
        <v>15.5</v>
      </c>
      <c r="P119" s="234">
        <v>25</v>
      </c>
      <c r="Q119" s="234">
        <v>11</v>
      </c>
      <c r="R119" s="234"/>
      <c r="S119" s="234">
        <v>12</v>
      </c>
      <c r="T119" s="234"/>
      <c r="U119" s="122">
        <f t="shared" si="11"/>
        <v>48</v>
      </c>
      <c r="V119" s="235">
        <f t="shared" si="12"/>
        <v>64</v>
      </c>
      <c r="W119" s="235"/>
      <c r="X119" s="235"/>
      <c r="Y119" s="236" t="str">
        <f t="shared" si="13"/>
        <v>B</v>
      </c>
    </row>
    <row r="120" spans="1:25" ht="26.25">
      <c r="A120" s="233">
        <v>106</v>
      </c>
      <c r="B120" s="118" t="s">
        <v>246</v>
      </c>
      <c r="C120" s="118" t="s">
        <v>247</v>
      </c>
      <c r="D120" s="234">
        <v>9</v>
      </c>
      <c r="E120" s="234">
        <v>6</v>
      </c>
      <c r="F120" s="234"/>
      <c r="G120" s="120">
        <f t="shared" si="8"/>
        <v>3.75</v>
      </c>
      <c r="H120" s="234">
        <v>15</v>
      </c>
      <c r="I120" s="234"/>
      <c r="J120" s="120">
        <f t="shared" si="9"/>
        <v>3</v>
      </c>
      <c r="K120" s="234">
        <v>11</v>
      </c>
      <c r="L120" s="234">
        <v>8</v>
      </c>
      <c r="M120" s="234"/>
      <c r="N120" s="120">
        <f t="shared" si="10"/>
        <v>8.1250000000000018</v>
      </c>
      <c r="O120" s="121">
        <f t="shared" si="7"/>
        <v>14.9</v>
      </c>
      <c r="P120" s="234">
        <v>12</v>
      </c>
      <c r="Q120" s="234">
        <v>7</v>
      </c>
      <c r="R120" s="234"/>
      <c r="S120" s="234"/>
      <c r="T120" s="234">
        <v>15</v>
      </c>
      <c r="U120" s="122">
        <f t="shared" si="11"/>
        <v>34</v>
      </c>
      <c r="V120" s="235">
        <f t="shared" si="12"/>
        <v>49</v>
      </c>
      <c r="W120" s="235"/>
      <c r="X120" s="235"/>
      <c r="Y120" s="236" t="str">
        <f t="shared" si="13"/>
        <v>D</v>
      </c>
    </row>
    <row r="121" spans="1:25" ht="26.25">
      <c r="A121" s="233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8"/>
        <v>0</v>
      </c>
      <c r="H121" s="234"/>
      <c r="I121" s="234"/>
      <c r="J121" s="120">
        <f t="shared" si="9"/>
        <v>0</v>
      </c>
      <c r="K121" s="234"/>
      <c r="L121" s="234"/>
      <c r="M121" s="234"/>
      <c r="N121" s="120">
        <f t="shared" si="10"/>
        <v>0</v>
      </c>
      <c r="O121" s="121" t="str">
        <f t="shared" si="7"/>
        <v/>
      </c>
      <c r="P121" s="234"/>
      <c r="Q121" s="234"/>
      <c r="R121" s="234"/>
      <c r="S121" s="234"/>
      <c r="T121" s="234"/>
      <c r="U121" s="122" t="str">
        <f t="shared" si="11"/>
        <v/>
      </c>
      <c r="V121" s="235" t="str">
        <f t="shared" si="12"/>
        <v/>
      </c>
      <c r="W121" s="235"/>
      <c r="X121" s="235"/>
      <c r="Y121" s="236" t="str">
        <f t="shared" si="13"/>
        <v/>
      </c>
    </row>
    <row r="122" spans="1:25" ht="26.25">
      <c r="A122" s="233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8"/>
        <v>0</v>
      </c>
      <c r="H122" s="234"/>
      <c r="I122" s="234"/>
      <c r="J122" s="120">
        <f t="shared" si="9"/>
        <v>0</v>
      </c>
      <c r="K122" s="234"/>
      <c r="L122" s="234"/>
      <c r="M122" s="234"/>
      <c r="N122" s="120">
        <f t="shared" si="10"/>
        <v>0</v>
      </c>
      <c r="O122" s="121" t="str">
        <f t="shared" si="7"/>
        <v/>
      </c>
      <c r="P122" s="234"/>
      <c r="Q122" s="234"/>
      <c r="R122" s="234"/>
      <c r="S122" s="234"/>
      <c r="T122" s="234"/>
      <c r="U122" s="122" t="str">
        <f t="shared" si="11"/>
        <v/>
      </c>
      <c r="V122" s="235" t="str">
        <f t="shared" si="12"/>
        <v/>
      </c>
      <c r="W122" s="235"/>
      <c r="X122" s="235"/>
      <c r="Y122" s="236" t="str">
        <f t="shared" si="13"/>
        <v/>
      </c>
    </row>
    <row r="123" spans="1:25" ht="26.25">
      <c r="A123" s="233">
        <v>109</v>
      </c>
      <c r="B123" s="118" t="s">
        <v>248</v>
      </c>
      <c r="C123" s="118" t="s">
        <v>249</v>
      </c>
      <c r="D123" s="234">
        <v>10</v>
      </c>
      <c r="E123" s="234">
        <v>8</v>
      </c>
      <c r="F123" s="234"/>
      <c r="G123" s="120">
        <f t="shared" si="8"/>
        <v>4.5</v>
      </c>
      <c r="H123" s="234">
        <v>13</v>
      </c>
      <c r="I123" s="234"/>
      <c r="J123" s="120">
        <f t="shared" si="9"/>
        <v>2.6</v>
      </c>
      <c r="K123" s="234">
        <v>11</v>
      </c>
      <c r="L123" s="234">
        <v>10</v>
      </c>
      <c r="M123" s="234"/>
      <c r="N123" s="120">
        <f t="shared" si="10"/>
        <v>9.125</v>
      </c>
      <c r="O123" s="121">
        <f t="shared" si="7"/>
        <v>16.2</v>
      </c>
      <c r="P123" s="234">
        <v>21</v>
      </c>
      <c r="Q123" s="234"/>
      <c r="R123" s="234">
        <v>17</v>
      </c>
      <c r="S123" s="234"/>
      <c r="T123" s="234">
        <v>17</v>
      </c>
      <c r="U123" s="122">
        <f t="shared" si="11"/>
        <v>55</v>
      </c>
      <c r="V123" s="235">
        <f t="shared" si="12"/>
        <v>71</v>
      </c>
      <c r="W123" s="235"/>
      <c r="X123" s="235"/>
      <c r="Y123" s="236" t="str">
        <f t="shared" si="13"/>
        <v>A</v>
      </c>
    </row>
    <row r="124" spans="1:25" ht="26.25">
      <c r="A124" s="233">
        <v>110</v>
      </c>
      <c r="B124" s="118" t="s">
        <v>250</v>
      </c>
      <c r="C124" s="118" t="s">
        <v>325</v>
      </c>
      <c r="D124" s="234">
        <v>11</v>
      </c>
      <c r="E124" s="234">
        <v>6</v>
      </c>
      <c r="F124" s="234"/>
      <c r="G124" s="120">
        <f t="shared" si="8"/>
        <v>4.25</v>
      </c>
      <c r="H124" s="234">
        <v>15</v>
      </c>
      <c r="I124" s="234"/>
      <c r="J124" s="120">
        <f t="shared" si="9"/>
        <v>3</v>
      </c>
      <c r="K124" s="234">
        <v>12</v>
      </c>
      <c r="L124" s="234">
        <v>8</v>
      </c>
      <c r="M124" s="234"/>
      <c r="N124" s="120">
        <f t="shared" si="10"/>
        <v>8.5</v>
      </c>
      <c r="O124" s="121">
        <f t="shared" si="7"/>
        <v>15.8</v>
      </c>
      <c r="P124" s="234">
        <v>20</v>
      </c>
      <c r="Q124" s="234">
        <v>13</v>
      </c>
      <c r="R124" s="234"/>
      <c r="S124" s="234"/>
      <c r="T124" s="234">
        <v>10</v>
      </c>
      <c r="U124" s="122">
        <f t="shared" si="11"/>
        <v>43</v>
      </c>
      <c r="V124" s="235">
        <f t="shared" si="12"/>
        <v>59</v>
      </c>
      <c r="W124" s="235"/>
      <c r="X124" s="235"/>
      <c r="Y124" s="236" t="str">
        <f t="shared" si="13"/>
        <v>C</v>
      </c>
    </row>
    <row r="125" spans="1:25" ht="26.25">
      <c r="A125" s="233">
        <v>111</v>
      </c>
      <c r="B125" s="118" t="s">
        <v>251</v>
      </c>
      <c r="C125" s="118" t="s">
        <v>252</v>
      </c>
      <c r="D125" s="234">
        <v>10</v>
      </c>
      <c r="E125" s="234">
        <v>8</v>
      </c>
      <c r="F125" s="234"/>
      <c r="G125" s="120">
        <f t="shared" si="8"/>
        <v>4.5</v>
      </c>
      <c r="H125" s="234">
        <v>15</v>
      </c>
      <c r="I125" s="234"/>
      <c r="J125" s="120">
        <f t="shared" si="9"/>
        <v>3</v>
      </c>
      <c r="K125" s="234">
        <v>11</v>
      </c>
      <c r="L125" s="234">
        <v>10</v>
      </c>
      <c r="M125" s="234"/>
      <c r="N125" s="120">
        <f t="shared" si="10"/>
        <v>9.125</v>
      </c>
      <c r="O125" s="121">
        <f t="shared" si="7"/>
        <v>16.600000000000001</v>
      </c>
      <c r="P125" s="234">
        <v>25</v>
      </c>
      <c r="Q125" s="234">
        <v>12</v>
      </c>
      <c r="R125" s="234"/>
      <c r="S125" s="234"/>
      <c r="T125" s="234">
        <v>17</v>
      </c>
      <c r="U125" s="122">
        <f t="shared" si="11"/>
        <v>54</v>
      </c>
      <c r="V125" s="235">
        <f t="shared" si="12"/>
        <v>71</v>
      </c>
      <c r="W125" s="235"/>
      <c r="X125" s="235"/>
      <c r="Y125" s="236" t="str">
        <f t="shared" si="13"/>
        <v>A</v>
      </c>
    </row>
    <row r="126" spans="1:25" ht="26.25">
      <c r="A126" s="233">
        <v>112</v>
      </c>
      <c r="B126" s="118" t="s">
        <v>253</v>
      </c>
      <c r="C126" s="118" t="s">
        <v>254</v>
      </c>
      <c r="D126" s="234"/>
      <c r="E126" s="234"/>
      <c r="F126" s="234"/>
      <c r="G126" s="120">
        <f t="shared" si="8"/>
        <v>0</v>
      </c>
      <c r="H126" s="234"/>
      <c r="I126" s="234"/>
      <c r="J126" s="120">
        <f t="shared" si="9"/>
        <v>0</v>
      </c>
      <c r="K126" s="234"/>
      <c r="L126" s="234"/>
      <c r="M126" s="234"/>
      <c r="N126" s="120">
        <f t="shared" si="10"/>
        <v>0</v>
      </c>
      <c r="O126" s="121" t="str">
        <f t="shared" si="7"/>
        <v/>
      </c>
      <c r="P126" s="234"/>
      <c r="Q126" s="234"/>
      <c r="R126" s="234"/>
      <c r="S126" s="234"/>
      <c r="T126" s="234"/>
      <c r="U126" s="122" t="str">
        <f t="shared" si="11"/>
        <v/>
      </c>
      <c r="V126" s="235" t="str">
        <f t="shared" si="12"/>
        <v/>
      </c>
      <c r="W126" s="235"/>
      <c r="X126" s="235"/>
      <c r="Y126" s="236" t="str">
        <f t="shared" si="13"/>
        <v/>
      </c>
    </row>
    <row r="127" spans="1:25" ht="26.25">
      <c r="A127" s="233">
        <v>113</v>
      </c>
      <c r="B127" s="118" t="s">
        <v>255</v>
      </c>
      <c r="C127" s="118" t="s">
        <v>256</v>
      </c>
      <c r="D127" s="234">
        <v>10</v>
      </c>
      <c r="E127" s="234">
        <v>8</v>
      </c>
      <c r="F127" s="234"/>
      <c r="G127" s="120">
        <f t="shared" si="8"/>
        <v>4.5</v>
      </c>
      <c r="H127" s="234">
        <v>15</v>
      </c>
      <c r="I127" s="234"/>
      <c r="J127" s="120">
        <f t="shared" si="9"/>
        <v>3</v>
      </c>
      <c r="K127" s="234">
        <v>11</v>
      </c>
      <c r="L127" s="234">
        <v>10</v>
      </c>
      <c r="M127" s="234"/>
      <c r="N127" s="120">
        <f t="shared" si="10"/>
        <v>9.125</v>
      </c>
      <c r="O127" s="121">
        <f t="shared" si="7"/>
        <v>16.600000000000001</v>
      </c>
      <c r="P127" s="234">
        <v>24</v>
      </c>
      <c r="Q127" s="234"/>
      <c r="R127" s="234">
        <v>15</v>
      </c>
      <c r="S127" s="234"/>
      <c r="T127" s="234">
        <v>15</v>
      </c>
      <c r="U127" s="122">
        <f t="shared" si="11"/>
        <v>54</v>
      </c>
      <c r="V127" s="235">
        <f t="shared" si="12"/>
        <v>71</v>
      </c>
      <c r="W127" s="235"/>
      <c r="X127" s="235"/>
      <c r="Y127" s="236" t="str">
        <f t="shared" si="13"/>
        <v>A</v>
      </c>
    </row>
    <row r="128" spans="1:25" ht="26.25">
      <c r="A128" s="233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8"/>
        <v>0</v>
      </c>
      <c r="H128" s="234"/>
      <c r="I128" s="234"/>
      <c r="J128" s="120">
        <f t="shared" si="9"/>
        <v>0</v>
      </c>
      <c r="K128" s="234"/>
      <c r="L128" s="234"/>
      <c r="M128" s="234"/>
      <c r="N128" s="120">
        <f t="shared" si="10"/>
        <v>0</v>
      </c>
      <c r="O128" s="121" t="str">
        <f t="shared" si="7"/>
        <v/>
      </c>
      <c r="P128" s="234"/>
      <c r="Q128" s="234"/>
      <c r="R128" s="234"/>
      <c r="S128" s="234"/>
      <c r="T128" s="234"/>
      <c r="U128" s="122" t="str">
        <f t="shared" si="11"/>
        <v/>
      </c>
      <c r="V128" s="235" t="str">
        <f t="shared" si="12"/>
        <v/>
      </c>
      <c r="W128" s="235"/>
      <c r="X128" s="235"/>
      <c r="Y128" s="236" t="str">
        <f t="shared" si="13"/>
        <v/>
      </c>
    </row>
    <row r="129" spans="1:25" ht="26.25">
      <c r="A129" s="233">
        <v>115</v>
      </c>
      <c r="B129" s="118" t="s">
        <v>764</v>
      </c>
      <c r="C129" s="118" t="s">
        <v>838</v>
      </c>
      <c r="D129" s="234">
        <v>9</v>
      </c>
      <c r="E129" s="234">
        <v>4</v>
      </c>
      <c r="F129" s="234"/>
      <c r="G129" s="120">
        <f t="shared" si="8"/>
        <v>3.25</v>
      </c>
      <c r="H129" s="234">
        <v>15</v>
      </c>
      <c r="I129" s="234"/>
      <c r="J129" s="120">
        <f t="shared" si="9"/>
        <v>3</v>
      </c>
      <c r="K129" s="234">
        <v>12</v>
      </c>
      <c r="L129" s="234">
        <v>6</v>
      </c>
      <c r="M129" s="234"/>
      <c r="N129" s="120">
        <f t="shared" si="10"/>
        <v>7.5</v>
      </c>
      <c r="O129" s="121">
        <f t="shared" si="7"/>
        <v>13.8</v>
      </c>
      <c r="P129" s="234"/>
      <c r="Q129" s="234"/>
      <c r="R129" s="234"/>
      <c r="S129" s="234"/>
      <c r="T129" s="234"/>
      <c r="U129" s="122" t="str">
        <f t="shared" si="11"/>
        <v/>
      </c>
      <c r="V129" s="235">
        <f t="shared" si="12"/>
        <v>14</v>
      </c>
      <c r="W129" s="235"/>
      <c r="X129" s="235"/>
      <c r="Y129" s="236" t="s">
        <v>799</v>
      </c>
    </row>
    <row r="130" spans="1:25" ht="26.25">
      <c r="A130" s="233">
        <v>116</v>
      </c>
      <c r="B130" s="118" t="s">
        <v>323</v>
      </c>
      <c r="C130" s="118" t="s">
        <v>568</v>
      </c>
      <c r="D130" s="234">
        <v>10</v>
      </c>
      <c r="E130" s="234">
        <v>9</v>
      </c>
      <c r="F130" s="234"/>
      <c r="G130" s="120">
        <f t="shared" si="8"/>
        <v>4.75</v>
      </c>
      <c r="H130" s="234">
        <v>14</v>
      </c>
      <c r="I130" s="234"/>
      <c r="J130" s="120">
        <f t="shared" si="9"/>
        <v>2.8000000000000003</v>
      </c>
      <c r="K130" s="234">
        <v>11</v>
      </c>
      <c r="L130" s="234">
        <v>11</v>
      </c>
      <c r="M130" s="234"/>
      <c r="N130" s="120">
        <f t="shared" si="10"/>
        <v>9.625</v>
      </c>
      <c r="O130" s="121">
        <f t="shared" si="7"/>
        <v>17.2</v>
      </c>
      <c r="P130" s="234">
        <v>26</v>
      </c>
      <c r="Q130" s="234">
        <v>7</v>
      </c>
      <c r="R130" s="234"/>
      <c r="S130" s="234"/>
      <c r="T130" s="234">
        <v>8</v>
      </c>
      <c r="U130" s="122">
        <f t="shared" si="11"/>
        <v>41</v>
      </c>
      <c r="V130" s="235">
        <f t="shared" si="12"/>
        <v>58</v>
      </c>
      <c r="W130" s="235"/>
      <c r="X130" s="235"/>
      <c r="Y130" s="236" t="str">
        <f t="shared" si="13"/>
        <v>C</v>
      </c>
    </row>
    <row r="131" spans="1:25" ht="26.25">
      <c r="A131" s="233">
        <v>117</v>
      </c>
      <c r="B131" s="118" t="s">
        <v>839</v>
      </c>
      <c r="C131" s="118" t="s">
        <v>840</v>
      </c>
      <c r="D131" s="234"/>
      <c r="E131" s="234"/>
      <c r="F131" s="234"/>
      <c r="G131" s="120">
        <f t="shared" si="8"/>
        <v>0</v>
      </c>
      <c r="H131" s="234"/>
      <c r="I131" s="234"/>
      <c r="J131" s="120">
        <f t="shared" si="9"/>
        <v>0</v>
      </c>
      <c r="K131" s="234"/>
      <c r="L131" s="234"/>
      <c r="M131" s="234"/>
      <c r="N131" s="120">
        <f t="shared" si="10"/>
        <v>0</v>
      </c>
      <c r="O131" s="121" t="str">
        <f t="shared" si="7"/>
        <v/>
      </c>
      <c r="P131" s="234"/>
      <c r="Q131" s="234"/>
      <c r="R131" s="234"/>
      <c r="S131" s="234"/>
      <c r="T131" s="234"/>
      <c r="U131" s="122" t="str">
        <f t="shared" si="11"/>
        <v/>
      </c>
      <c r="V131" s="235" t="str">
        <f t="shared" si="12"/>
        <v/>
      </c>
      <c r="W131" s="235"/>
      <c r="X131" s="235"/>
      <c r="Y131" s="236" t="s">
        <v>854</v>
      </c>
    </row>
    <row r="132" spans="1:25" ht="26.25">
      <c r="A132" s="233">
        <v>118</v>
      </c>
      <c r="B132" s="118" t="s">
        <v>257</v>
      </c>
      <c r="C132" s="118" t="s">
        <v>258</v>
      </c>
      <c r="D132" s="234">
        <v>11</v>
      </c>
      <c r="E132" s="234">
        <v>8</v>
      </c>
      <c r="F132" s="234"/>
      <c r="G132" s="120">
        <f t="shared" si="8"/>
        <v>4.75</v>
      </c>
      <c r="H132" s="234">
        <v>10</v>
      </c>
      <c r="I132" s="234"/>
      <c r="J132" s="120">
        <f t="shared" si="9"/>
        <v>2</v>
      </c>
      <c r="K132" s="234">
        <v>12</v>
      </c>
      <c r="L132" s="234">
        <v>10</v>
      </c>
      <c r="M132" s="234"/>
      <c r="N132" s="120">
        <f t="shared" si="10"/>
        <v>9.5</v>
      </c>
      <c r="O132" s="121">
        <f t="shared" si="7"/>
        <v>16.3</v>
      </c>
      <c r="P132" s="234">
        <v>25</v>
      </c>
      <c r="Q132" s="234">
        <v>13</v>
      </c>
      <c r="R132" s="234"/>
      <c r="S132" s="234"/>
      <c r="T132" s="234">
        <v>13</v>
      </c>
      <c r="U132" s="122">
        <f t="shared" si="11"/>
        <v>51</v>
      </c>
      <c r="V132" s="235">
        <f t="shared" si="12"/>
        <v>67</v>
      </c>
      <c r="W132" s="235"/>
      <c r="X132" s="235"/>
      <c r="Y132" s="236" t="str">
        <f t="shared" si="13"/>
        <v>B</v>
      </c>
    </row>
    <row r="133" spans="1:25" ht="26.25">
      <c r="A133" s="233"/>
      <c r="B133" s="118"/>
      <c r="C133" s="118"/>
      <c r="D133" s="234"/>
      <c r="E133" s="234"/>
      <c r="F133" s="234"/>
      <c r="G133" s="120"/>
      <c r="H133" s="234"/>
      <c r="I133" s="234"/>
      <c r="J133" s="120"/>
      <c r="K133" s="234"/>
      <c r="L133" s="234"/>
      <c r="M133" s="234"/>
      <c r="N133" s="120"/>
      <c r="O133" s="121"/>
      <c r="P133" s="234"/>
      <c r="Q133" s="234"/>
      <c r="R133" s="234"/>
      <c r="S133" s="234"/>
      <c r="T133" s="234"/>
      <c r="U133" s="122"/>
      <c r="V133" s="235"/>
      <c r="W133" s="235"/>
      <c r="X133" s="235"/>
      <c r="Y133" s="236"/>
    </row>
    <row r="134" spans="1:25" ht="26.25">
      <c r="A134" s="233"/>
      <c r="B134" s="118"/>
      <c r="C134" s="118"/>
      <c r="D134" s="234"/>
      <c r="E134" s="234"/>
      <c r="F134" s="234"/>
      <c r="G134" s="120"/>
      <c r="H134" s="234"/>
      <c r="I134" s="234"/>
      <c r="J134" s="120"/>
      <c r="K134" s="234"/>
      <c r="L134" s="234"/>
      <c r="M134" s="234"/>
      <c r="N134" s="120"/>
      <c r="O134" s="121"/>
      <c r="P134" s="234"/>
      <c r="Q134" s="234"/>
      <c r="R134" s="234"/>
      <c r="S134" s="234"/>
      <c r="T134" s="234"/>
      <c r="U134" s="122"/>
      <c r="V134" s="235"/>
      <c r="W134" s="235"/>
      <c r="X134" s="235"/>
      <c r="Y134" s="236"/>
    </row>
    <row r="135" spans="1:25" ht="26.25">
      <c r="A135" s="233">
        <v>119</v>
      </c>
      <c r="B135" s="541" t="s">
        <v>711</v>
      </c>
      <c r="C135" s="118" t="s">
        <v>855</v>
      </c>
      <c r="D135" s="234"/>
      <c r="E135" s="234"/>
      <c r="F135" s="234"/>
      <c r="G135" s="120">
        <f t="shared" si="8"/>
        <v>0</v>
      </c>
      <c r="H135" s="234"/>
      <c r="I135" s="234"/>
      <c r="J135" s="120">
        <f t="shared" si="9"/>
        <v>0</v>
      </c>
      <c r="K135" s="234"/>
      <c r="L135" s="234"/>
      <c r="M135" s="234"/>
      <c r="N135" s="120">
        <f t="shared" si="10"/>
        <v>0</v>
      </c>
      <c r="O135" s="121" t="str">
        <f t="shared" si="7"/>
        <v/>
      </c>
      <c r="P135" s="234">
        <v>23</v>
      </c>
      <c r="Q135" s="234">
        <v>9</v>
      </c>
      <c r="R135" s="234"/>
      <c r="S135" s="234">
        <v>10</v>
      </c>
      <c r="T135" s="234"/>
      <c r="U135" s="122">
        <f t="shared" si="11"/>
        <v>42</v>
      </c>
      <c r="V135" s="235">
        <f t="shared" si="12"/>
        <v>42</v>
      </c>
      <c r="W135" s="235"/>
      <c r="X135" s="235"/>
      <c r="Y135" s="236" t="s">
        <v>366</v>
      </c>
    </row>
    <row r="136" spans="1:25" ht="28.5">
      <c r="A136" s="248"/>
      <c r="B136" s="263"/>
      <c r="C136" s="263"/>
      <c r="D136" s="248"/>
      <c r="E136" s="1021" t="s">
        <v>362</v>
      </c>
      <c r="F136" s="1022"/>
      <c r="G136" s="1022"/>
      <c r="H136" s="1022"/>
      <c r="I136" s="1022"/>
      <c r="J136" s="1022"/>
      <c r="K136" s="1022"/>
      <c r="L136" s="1022"/>
      <c r="M136" s="1022"/>
      <c r="N136" s="1022"/>
      <c r="O136" s="1022"/>
      <c r="P136" s="1022"/>
      <c r="Q136" s="1022"/>
      <c r="R136" s="1022"/>
      <c r="S136" s="1022"/>
      <c r="T136" s="1022"/>
      <c r="U136" s="248"/>
      <c r="V136" s="250"/>
      <c r="W136" s="248"/>
      <c r="X136" s="248"/>
      <c r="Y136" s="248"/>
    </row>
    <row r="137" spans="1:25" ht="15.75">
      <c r="A137" s="248"/>
      <c r="B137" s="264"/>
      <c r="C137" s="265"/>
      <c r="D137" s="1018" t="s">
        <v>310</v>
      </c>
      <c r="E137" s="1018"/>
      <c r="F137" s="534" t="s">
        <v>363</v>
      </c>
      <c r="G137" s="533" t="s">
        <v>364</v>
      </c>
      <c r="H137" s="132" t="s">
        <v>365</v>
      </c>
      <c r="I137" s="133" t="s">
        <v>366</v>
      </c>
      <c r="J137" s="133" t="s">
        <v>367</v>
      </c>
      <c r="K137" s="253"/>
      <c r="L137" s="254"/>
      <c r="M137" s="254"/>
      <c r="N137" s="254"/>
      <c r="O137" s="1023" t="s">
        <v>368</v>
      </c>
      <c r="P137" s="1023"/>
      <c r="Q137" s="1024" t="s">
        <v>369</v>
      </c>
      <c r="R137" s="1024"/>
      <c r="S137" s="1025" t="s">
        <v>370</v>
      </c>
      <c r="T137" s="1025"/>
      <c r="U137" s="248"/>
      <c r="V137" s="250"/>
      <c r="W137" s="248"/>
      <c r="X137" s="248"/>
      <c r="Y137" s="248"/>
    </row>
    <row r="138" spans="1:25" ht="31.5">
      <c r="A138" s="248"/>
      <c r="B138" s="266"/>
      <c r="C138" s="248"/>
      <c r="D138" s="1019" t="s">
        <v>371</v>
      </c>
      <c r="E138" s="1019"/>
      <c r="F138" s="137">
        <f>COUNTIF($Y$15:$Y135,F$137)</f>
        <v>31</v>
      </c>
      <c r="G138" s="137">
        <f>COUNTIF($Y$15:$Y135,G$137)</f>
        <v>45</v>
      </c>
      <c r="H138" s="138">
        <f>COUNTIF($Y$15:$Y135,H$137)</f>
        <v>21</v>
      </c>
      <c r="I138" s="139">
        <f>COUNTIF($Y$15:$Y135,I$137)</f>
        <v>5</v>
      </c>
      <c r="J138" s="139">
        <f>COUNTIF($Y$15:$Y135,J$137)</f>
        <v>0</v>
      </c>
      <c r="K138" s="253"/>
      <c r="L138" s="254"/>
      <c r="M138" s="254"/>
      <c r="N138" s="254"/>
      <c r="O138" s="140" t="s">
        <v>372</v>
      </c>
      <c r="P138" s="533" t="s">
        <v>373</v>
      </c>
      <c r="Q138" s="141" t="s">
        <v>374</v>
      </c>
      <c r="R138" s="142" t="s">
        <v>375</v>
      </c>
      <c r="S138" s="1020" t="s">
        <v>376</v>
      </c>
      <c r="T138" s="1020"/>
      <c r="U138" s="248"/>
      <c r="V138" s="96"/>
      <c r="W138" s="248"/>
      <c r="X138" s="248"/>
      <c r="Y138" s="248"/>
    </row>
    <row r="139" spans="1:25" ht="26.25">
      <c r="A139" s="248"/>
      <c r="B139" s="266"/>
      <c r="C139" s="248"/>
      <c r="D139" s="1019" t="s">
        <v>377</v>
      </c>
      <c r="E139" s="1019"/>
      <c r="F139" s="137"/>
      <c r="G139" s="137"/>
      <c r="H139" s="138"/>
      <c r="I139" s="139"/>
      <c r="J139" s="139"/>
      <c r="K139" s="253"/>
      <c r="L139" s="1015" t="s">
        <v>378</v>
      </c>
      <c r="M139" s="1015"/>
      <c r="N139" s="143" t="s">
        <v>371</v>
      </c>
      <c r="O139" s="144">
        <f>IF(SUM($O$15:$O135)&gt;0,AVERAGE($O$15:$O135),0)</f>
        <v>15.55238095238094</v>
      </c>
      <c r="P139" s="144">
        <f t="shared" ref="P139" si="14">$O139/30*100</f>
        <v>51.841269841269799</v>
      </c>
      <c r="Q139" s="144">
        <f>IF(SUM($U$15:$U135)&gt;0,AVERAGE($U$15:$U135),0)</f>
        <v>48.794117647058826</v>
      </c>
      <c r="R139" s="145">
        <f t="shared" ref="R139" si="15">$Q139/70*100</f>
        <v>69.705882352941188</v>
      </c>
      <c r="S139" s="1016">
        <f>IF(SUM($V$15:$V135)&gt;0,AVERAGE($V$15:$V135),0)</f>
        <v>62.367924528301884</v>
      </c>
      <c r="T139" s="1016"/>
      <c r="U139" s="248"/>
      <c r="V139" s="250"/>
      <c r="W139" s="248"/>
      <c r="X139" s="248"/>
      <c r="Y139" s="248"/>
    </row>
    <row r="140" spans="1:25" ht="21">
      <c r="A140" s="248"/>
      <c r="B140" s="266"/>
      <c r="C140" s="266"/>
      <c r="D140" s="257"/>
      <c r="E140" s="258"/>
      <c r="F140" s="258"/>
      <c r="G140" s="258"/>
      <c r="H140" s="254"/>
      <c r="I140" s="254"/>
      <c r="J140" s="254"/>
      <c r="K140" s="253"/>
      <c r="L140" s="1015"/>
      <c r="M140" s="1015"/>
      <c r="N140" s="143" t="s">
        <v>379</v>
      </c>
      <c r="O140" s="144"/>
      <c r="P140" s="144"/>
      <c r="Q140" s="148"/>
      <c r="R140" s="145"/>
      <c r="S140" s="1016"/>
      <c r="T140" s="1016"/>
      <c r="U140" s="248"/>
      <c r="V140" s="250"/>
      <c r="W140" s="248"/>
      <c r="X140" s="248"/>
      <c r="Y140" s="248"/>
    </row>
    <row r="141" spans="1:25" ht="26.25">
      <c r="A141" s="248"/>
      <c r="B141" s="266"/>
      <c r="C141" s="248"/>
      <c r="D141" s="149"/>
      <c r="E141" s="150"/>
      <c r="F141" s="151" t="s">
        <v>380</v>
      </c>
      <c r="G141" s="151" t="s">
        <v>381</v>
      </c>
      <c r="H141" s="258"/>
      <c r="I141" s="258"/>
      <c r="J141" s="254"/>
      <c r="K141" s="253"/>
      <c r="L141" s="1015" t="s">
        <v>382</v>
      </c>
      <c r="M141" s="1015"/>
      <c r="N141" s="143" t="s">
        <v>371</v>
      </c>
      <c r="O141" s="152">
        <f>MIN($O$15:$O135)</f>
        <v>12.3</v>
      </c>
      <c r="P141" s="144">
        <f>$O141/30*100</f>
        <v>41</v>
      </c>
      <c r="Q141" s="153">
        <f>MIN($U$15:$U135)</f>
        <v>30</v>
      </c>
      <c r="R141" s="145">
        <f>$Q141/70*100</f>
        <v>42.857142857142854</v>
      </c>
      <c r="S141" s="1016">
        <f>MIN($V$15:$V135)</f>
        <v>14</v>
      </c>
      <c r="T141" s="1016"/>
      <c r="U141" s="248"/>
      <c r="V141" s="542" t="s">
        <v>856</v>
      </c>
      <c r="W141" s="248"/>
      <c r="X141" s="248"/>
      <c r="Y141" s="248"/>
    </row>
    <row r="142" spans="1:25" ht="26.25">
      <c r="A142" s="248"/>
      <c r="B142" s="266"/>
      <c r="C142" s="248"/>
      <c r="D142" s="1018" t="s">
        <v>4</v>
      </c>
      <c r="E142" s="1018"/>
      <c r="F142" s="154">
        <f>COUNTIF($V$15:$V$135,"&gt;=40")</f>
        <v>102</v>
      </c>
      <c r="G142" s="154"/>
      <c r="H142" s="258"/>
      <c r="I142" s="258"/>
      <c r="J142" s="254"/>
      <c r="K142" s="253"/>
      <c r="L142" s="1015"/>
      <c r="M142" s="1015"/>
      <c r="N142" s="143" t="s">
        <v>379</v>
      </c>
      <c r="O142" s="144"/>
      <c r="P142" s="144"/>
      <c r="Q142" s="155"/>
      <c r="R142" s="155"/>
      <c r="S142" s="1017"/>
      <c r="T142" s="1017"/>
      <c r="U142" s="248"/>
      <c r="V142" s="542" t="s">
        <v>857</v>
      </c>
      <c r="W142" s="248"/>
      <c r="X142" s="248"/>
      <c r="Y142" s="248"/>
    </row>
    <row r="143" spans="1:25" ht="26.25">
      <c r="A143" s="248"/>
      <c r="B143" s="266"/>
      <c r="C143" s="248"/>
      <c r="D143" s="1018" t="s">
        <v>383</v>
      </c>
      <c r="E143" s="1018"/>
      <c r="F143" s="154">
        <f>COUNTIF($Y$15:$Y135,"E")</f>
        <v>0</v>
      </c>
      <c r="G143" s="154"/>
      <c r="H143" s="258"/>
      <c r="I143" s="258"/>
      <c r="J143" s="254"/>
      <c r="K143" s="259"/>
      <c r="L143" s="1015" t="s">
        <v>384</v>
      </c>
      <c r="M143" s="1015"/>
      <c r="N143" s="143" t="s">
        <v>371</v>
      </c>
      <c r="O143" s="144">
        <f>MAX($O$15:$O135)</f>
        <v>18.100000000000001</v>
      </c>
      <c r="P143" s="144">
        <f>$O143/30*100</f>
        <v>60.333333333333336</v>
      </c>
      <c r="Q143" s="144">
        <f>MAX($U$15:$U135)</f>
        <v>64</v>
      </c>
      <c r="R143" s="145">
        <f>$Q143/70*100</f>
        <v>91.428571428571431</v>
      </c>
      <c r="S143" s="1016">
        <f>MAX($V$15:$V135)</f>
        <v>80</v>
      </c>
      <c r="T143" s="1016"/>
      <c r="U143" s="248"/>
      <c r="V143" s="250"/>
      <c r="W143" s="248"/>
      <c r="X143" s="248"/>
      <c r="Y143" s="248"/>
    </row>
    <row r="144" spans="1:25" ht="26.25">
      <c r="A144" s="248"/>
      <c r="B144" s="248"/>
      <c r="C144" s="267"/>
      <c r="D144" s="1019" t="s">
        <v>385</v>
      </c>
      <c r="E144" s="1019"/>
      <c r="F144" s="154">
        <f>COUNTA($B$15:$B135)-SUM(F138:J138)</f>
        <v>17</v>
      </c>
      <c r="G144" s="154"/>
      <c r="H144" s="258"/>
      <c r="I144" s="258"/>
      <c r="J144" s="258"/>
      <c r="K144" s="258"/>
      <c r="L144" s="1015"/>
      <c r="M144" s="1015"/>
      <c r="N144" s="143" t="s">
        <v>379</v>
      </c>
      <c r="O144" s="144"/>
      <c r="P144" s="144"/>
      <c r="Q144" s="148"/>
      <c r="R144" s="145"/>
      <c r="S144" s="1016"/>
      <c r="T144" s="1016"/>
      <c r="U144" s="248"/>
      <c r="V144" s="250"/>
      <c r="W144" s="248"/>
      <c r="X144" s="248"/>
      <c r="Y144" s="248"/>
    </row>
    <row r="145" spans="1:25" ht="26.25">
      <c r="A145" s="248"/>
      <c r="B145" s="248"/>
      <c r="C145" s="267"/>
      <c r="D145" s="1015" t="s">
        <v>24</v>
      </c>
      <c r="E145" s="1015"/>
      <c r="F145" s="154">
        <f>SUM($F142:$F144)</f>
        <v>119</v>
      </c>
      <c r="G145" s="154"/>
      <c r="H145" s="258"/>
      <c r="I145" s="258"/>
      <c r="J145" s="258"/>
      <c r="K145" s="258"/>
      <c r="L145" s="1015" t="s">
        <v>386</v>
      </c>
      <c r="M145" s="1015"/>
      <c r="N145" s="143" t="s">
        <v>371</v>
      </c>
      <c r="O145" s="152">
        <f>IF(SUM($O$15:$O135)&gt;0,STDEV($O$15:$O135),0)</f>
        <v>1.2620263954096296</v>
      </c>
      <c r="P145" s="144">
        <f>$O145/30*100</f>
        <v>4.2067546513654319</v>
      </c>
      <c r="Q145" s="153">
        <f>IF(SUM($U$15:$U135),STDEV($U$15:$U135),0)</f>
        <v>7.6628695027205698</v>
      </c>
      <c r="R145" s="145">
        <f>$Q145/70*100</f>
        <v>10.946956432457956</v>
      </c>
      <c r="S145" s="1016">
        <f>IF(SUM($V$15:$V135)&gt;0,STDEV($V$15:$V135),0)</f>
        <v>12.376879729635762</v>
      </c>
      <c r="T145" s="1016"/>
      <c r="U145" s="248"/>
      <c r="V145" s="250"/>
      <c r="W145" s="248"/>
      <c r="X145" s="248"/>
      <c r="Y145" s="248"/>
    </row>
    <row r="146" spans="1:25" ht="21">
      <c r="A146" s="248"/>
      <c r="B146" s="248"/>
      <c r="C146" s="267"/>
      <c r="D146" s="258"/>
      <c r="E146" s="258"/>
      <c r="F146" s="258"/>
      <c r="G146" s="261"/>
      <c r="H146" s="258"/>
      <c r="I146" s="258"/>
      <c r="J146" s="258"/>
      <c r="K146" s="258"/>
      <c r="L146" s="1015"/>
      <c r="M146" s="1015"/>
      <c r="N146" s="143" t="s">
        <v>379</v>
      </c>
      <c r="O146" s="144"/>
      <c r="P146" s="144"/>
      <c r="Q146" s="155"/>
      <c r="R146" s="155"/>
      <c r="S146" s="1017"/>
      <c r="T146" s="1017"/>
      <c r="U146" s="248"/>
      <c r="V146" s="250"/>
      <c r="W146" s="248"/>
      <c r="X146" s="248"/>
      <c r="Y146" s="248"/>
    </row>
    <row r="147" spans="1:25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6:T136"/>
    <mergeCell ref="D137:E137"/>
    <mergeCell ref="O137:P137"/>
    <mergeCell ref="Q137:R137"/>
    <mergeCell ref="S137:T137"/>
    <mergeCell ref="L141:M142"/>
    <mergeCell ref="S141:T141"/>
    <mergeCell ref="D142:E142"/>
    <mergeCell ref="S142:T142"/>
    <mergeCell ref="S144:T144"/>
    <mergeCell ref="D138:E138"/>
    <mergeCell ref="S138:T138"/>
    <mergeCell ref="D139:E139"/>
    <mergeCell ref="L139:M140"/>
    <mergeCell ref="S139:T139"/>
    <mergeCell ref="S140:T140"/>
    <mergeCell ref="D145:E145"/>
    <mergeCell ref="L145:M146"/>
    <mergeCell ref="S145:T145"/>
    <mergeCell ref="S146:T146"/>
    <mergeCell ref="D143:E143"/>
    <mergeCell ref="L143:M144"/>
    <mergeCell ref="S143:T143"/>
    <mergeCell ref="D144:E144"/>
  </mergeCells>
  <conditionalFormatting sqref="D15:N135">
    <cfRule type="cellIs" dxfId="59" priority="2" stopIfTrue="1" operator="equal">
      <formula>0</formula>
    </cfRule>
  </conditionalFormatting>
  <conditionalFormatting sqref="B132:C135 A15:A135 V15:Y135">
    <cfRule type="expression" dxfId="58" priority="3" stopIfTrue="1">
      <formula>"$V17&lt;40"</formula>
    </cfRule>
  </conditionalFormatting>
  <conditionalFormatting sqref="P15:T135">
    <cfRule type="expression" dxfId="57" priority="4" stopIfTrue="1">
      <formula>($U15="")</formula>
    </cfRule>
  </conditionalFormatting>
  <conditionalFormatting sqref="B30:C32 B15:C28">
    <cfRule type="expression" dxfId="56" priority="1" stopIfTrue="1">
      <formula>"$V17&lt;40"</formula>
    </cfRule>
  </conditionalFormatting>
  <dataValidations count="4">
    <dataValidation type="decimal" allowBlank="1" showInputMessage="1" showErrorMessage="1" sqref="D15:U135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35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9:T146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9:P146">
      <formula1>0</formula1>
      <formula2>100</formula2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topLeftCell="A102" zoomScale="55" zoomScaleNormal="55" workbookViewId="0">
      <selection activeCell="Y127" sqref="Y127"/>
    </sheetView>
  </sheetViews>
  <sheetFormatPr defaultColWidth="0" defaultRowHeight="12.75" zeroHeight="1"/>
  <cols>
    <col min="1" max="1" width="9.140625" customWidth="1"/>
    <col min="2" max="2" width="34.85546875" bestFit="1" customWidth="1"/>
    <col min="3" max="3" width="55.140625" bestFit="1" customWidth="1"/>
    <col min="4" max="13" width="9.140625" customWidth="1"/>
    <col min="14" max="14" width="10.5703125" bestFit="1" customWidth="1"/>
    <col min="15" max="26" width="9.140625" customWidth="1"/>
    <col min="27" max="16384" width="9.140625" hidden="1"/>
  </cols>
  <sheetData>
    <row r="1" spans="1:25">
      <c r="A1" s="96"/>
      <c r="B1" s="96"/>
      <c r="C1" s="96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9"/>
      <c r="W1" s="96"/>
      <c r="X1" s="96"/>
      <c r="Y1" s="96"/>
    </row>
    <row r="2" spans="1:25">
      <c r="A2" s="96"/>
      <c r="B2" s="96"/>
      <c r="C2" s="96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9"/>
      <c r="W2" s="96"/>
      <c r="X2" s="96"/>
      <c r="Y2" s="96"/>
    </row>
    <row r="3" spans="1:25">
      <c r="A3" s="96"/>
      <c r="B3" s="96"/>
      <c r="C3" s="96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9"/>
      <c r="W3" s="96"/>
      <c r="X3" s="96"/>
      <c r="Y3" s="96"/>
    </row>
    <row r="4" spans="1:25">
      <c r="A4" s="96"/>
      <c r="B4" s="96"/>
      <c r="C4" s="96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9"/>
      <c r="W4" s="96"/>
      <c r="X4" s="96"/>
      <c r="Y4" s="96"/>
    </row>
    <row r="5" spans="1:25">
      <c r="A5" s="96"/>
      <c r="B5" s="96"/>
      <c r="C5" s="96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9"/>
      <c r="W5" s="96"/>
      <c r="X5" s="96"/>
      <c r="Y5" s="96"/>
    </row>
    <row r="6" spans="1:25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</row>
    <row r="7" spans="1:25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</row>
    <row r="8" spans="1:25" ht="22.5">
      <c r="A8" s="1034" t="s">
        <v>390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</row>
    <row r="9" spans="1:25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</row>
    <row r="10" spans="1:25" ht="22.5">
      <c r="A10" s="226"/>
      <c r="B10" s="226"/>
      <c r="C10" s="226"/>
      <c r="D10" s="226"/>
      <c r="E10" s="1036" t="s">
        <v>297</v>
      </c>
      <c r="F10" s="1036"/>
      <c r="G10" s="1037" t="s">
        <v>283</v>
      </c>
      <c r="H10" s="1037"/>
      <c r="I10" s="497"/>
      <c r="J10" s="496"/>
      <c r="K10" s="496"/>
      <c r="L10" s="230"/>
      <c r="M10" s="230"/>
      <c r="N10" s="1036" t="s">
        <v>298</v>
      </c>
      <c r="O10" s="1036"/>
      <c r="P10" s="1035" t="s">
        <v>837</v>
      </c>
      <c r="Q10" s="1035"/>
      <c r="R10" s="1035"/>
      <c r="S10" s="1035"/>
      <c r="T10" s="496"/>
      <c r="U10" s="496"/>
      <c r="V10" s="496"/>
      <c r="W10" s="226"/>
      <c r="X10" s="226"/>
      <c r="Y10" s="226"/>
    </row>
    <row r="11" spans="1:25" ht="15.75">
      <c r="A11" s="226"/>
      <c r="B11" s="226"/>
      <c r="C11" s="226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32"/>
      <c r="W11" s="226"/>
      <c r="X11" s="226"/>
      <c r="Y11" s="226"/>
    </row>
    <row r="12" spans="1:25" ht="18">
      <c r="A12" s="1028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305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</row>
    <row r="13" spans="1:25" ht="105.75">
      <c r="A13" s="1028"/>
      <c r="B13" s="1028"/>
      <c r="C13" s="1028"/>
      <c r="D13" s="106" t="s">
        <v>311</v>
      </c>
      <c r="E13" s="106" t="s">
        <v>312</v>
      </c>
      <c r="F13" s="106" t="s">
        <v>313</v>
      </c>
      <c r="G13" s="494" t="s">
        <v>24</v>
      </c>
      <c r="H13" s="108" t="s">
        <v>314</v>
      </c>
      <c r="I13" s="108" t="s">
        <v>315</v>
      </c>
      <c r="J13" s="495" t="s">
        <v>24</v>
      </c>
      <c r="K13" s="108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</row>
    <row r="14" spans="1:25" ht="20.25">
      <c r="A14" s="1028"/>
      <c r="B14" s="1028"/>
      <c r="C14" s="1028"/>
      <c r="D14" s="493">
        <v>10</v>
      </c>
      <c r="E14" s="493">
        <v>10</v>
      </c>
      <c r="F14" s="493">
        <v>10</v>
      </c>
      <c r="G14" s="112">
        <v>10</v>
      </c>
      <c r="H14" s="493">
        <v>15</v>
      </c>
      <c r="I14" s="493">
        <v>5</v>
      </c>
      <c r="J14" s="113">
        <v>5</v>
      </c>
      <c r="K14" s="493">
        <v>15</v>
      </c>
      <c r="L14" s="493">
        <v>15</v>
      </c>
      <c r="M14" s="493">
        <v>15</v>
      </c>
      <c r="N14" s="113">
        <v>15</v>
      </c>
      <c r="O14" s="1031"/>
      <c r="P14" s="498">
        <v>30</v>
      </c>
      <c r="Q14" s="498">
        <v>20</v>
      </c>
      <c r="R14" s="498">
        <v>20</v>
      </c>
      <c r="S14" s="498">
        <v>20</v>
      </c>
      <c r="T14" s="498">
        <v>20</v>
      </c>
      <c r="U14" s="116">
        <v>70</v>
      </c>
      <c r="V14" s="1032"/>
      <c r="W14" s="1026"/>
      <c r="X14" s="1026"/>
      <c r="Y14" s="1026"/>
    </row>
    <row r="15" spans="1:25" ht="26.25">
      <c r="A15" s="233">
        <v>1</v>
      </c>
      <c r="B15" s="118" t="s">
        <v>45</v>
      </c>
      <c r="C15" s="118" t="s">
        <v>46</v>
      </c>
      <c r="D15" s="234">
        <v>7</v>
      </c>
      <c r="E15" s="234">
        <v>7</v>
      </c>
      <c r="F15" s="234"/>
      <c r="G15" s="120">
        <f>IF(COUNTA($D15:$F15)&gt;0,SUM($D15/$D$14,$E15/$E$14,$F15/$F$14)*$G$14/COUNTA($D15:$F15),0)</f>
        <v>7</v>
      </c>
      <c r="H15" s="234">
        <v>13</v>
      </c>
      <c r="I15" s="234"/>
      <c r="J15" s="120">
        <f>IF(COUNTA($H15:$I15)&gt;0,SUM($H15/$H$14,$I15/$I$14)*$J$14/COUNTA($H15:$I15),0)</f>
        <v>4.3333333333333339</v>
      </c>
      <c r="K15" s="234">
        <v>10</v>
      </c>
      <c r="L15" s="234"/>
      <c r="M15" s="234"/>
      <c r="N15" s="120">
        <f>IF(COUNTA($K15:$M15)&gt;0,SUM($K15/$K$14,$L15/$L$14,$M15/$M$14)*$N$14/COUNTA($K15:$M15),0)</f>
        <v>10</v>
      </c>
      <c r="O15" s="121">
        <f t="shared" ref="O15:O79" si="0">IF(ROUNDDOWN(SUM($G15,$J15,$N15,0.05),1)&gt;0,ROUNDDOWN(SUM($G15,$J15,$N15,0.05),1),"")</f>
        <v>21.3</v>
      </c>
      <c r="P15" s="234">
        <v>13</v>
      </c>
      <c r="Q15" s="234">
        <v>5</v>
      </c>
      <c r="R15" s="234"/>
      <c r="S15" s="234">
        <v>5.5</v>
      </c>
      <c r="T15" s="234"/>
      <c r="U15" s="122">
        <f>IF(OR(COUNTIF($P15:$T15,"&gt;0")=0,COUNTA($P$14)=0),"",(IF(COUNTA($Q15:$T15)&lt;=2,SUM($P15:$T15),IF(COUNTA($Q15:$T15)=3,SUM($P15:$T15)-MIN($Q15:$T15),SUM($P15:$T15)-MIN($Q15:$T15)-SMALL($Q15:$T15,2))))*7/(SUM($P$14:$R$14)/10))</f>
        <v>23.5</v>
      </c>
      <c r="V15" s="235">
        <f>IF(ROUNDDOWN(SUM($O15,$U15,0.5),0)&gt;0,ROUNDDOWN(SUM($O15,$U15,0.5),0),"")</f>
        <v>45</v>
      </c>
      <c r="W15" s="235"/>
      <c r="X15" s="235"/>
      <c r="Y15" s="236" t="str">
        <f>IF(AND(N15&lt;$N$14/2,COUNTIF($P15:$T15,"&gt;0")&gt;0),"FAIL LABS",IF(OR($U15=0,$U15=""),"",IF($V15&gt;=70,"A",IF($V15&gt;=60,"B",IF($V15&gt;=50,"C",IF($V15&gt;=40,"D","E"))))))</f>
        <v>D</v>
      </c>
    </row>
    <row r="16" spans="1:25" ht="26.25">
      <c r="A16" s="233">
        <v>2</v>
      </c>
      <c r="B16" s="118" t="s">
        <v>47</v>
      </c>
      <c r="C16" s="118" t="s">
        <v>48</v>
      </c>
      <c r="D16" s="234">
        <v>6</v>
      </c>
      <c r="E16" s="234">
        <v>6</v>
      </c>
      <c r="F16" s="234"/>
      <c r="G16" s="120">
        <f t="shared" ref="G16:G80" si="1">IF(COUNTA($D16:$F16)&gt;0,SUM($D16/$D$14,$E16/$E$14,$F16/$F$14)*$G$14/COUNTA($D16:$F16),0)</f>
        <v>6</v>
      </c>
      <c r="H16" s="234">
        <v>15</v>
      </c>
      <c r="I16" s="234"/>
      <c r="J16" s="120">
        <f t="shared" ref="J16:J80" si="2">IF(COUNTA($H16:$I16)&gt;0,SUM($H16/$H$14,$I16/$I$14)*$J$14/COUNTA($H16:$I16),0)</f>
        <v>5</v>
      </c>
      <c r="K16" s="234">
        <v>14</v>
      </c>
      <c r="L16" s="234"/>
      <c r="M16" s="234"/>
      <c r="N16" s="120">
        <f t="shared" ref="N16:N80" si="3">IF(COUNTA($K16:$M16)&gt;0,SUM($K16/$K$14,$L16/$L$14,$M16/$M$14)*$N$14/COUNTA($K16:$M16),0)</f>
        <v>14</v>
      </c>
      <c r="O16" s="121">
        <f t="shared" si="0"/>
        <v>25</v>
      </c>
      <c r="P16" s="234">
        <v>15</v>
      </c>
      <c r="Q16" s="234">
        <v>20</v>
      </c>
      <c r="R16" s="234"/>
      <c r="S16" s="234">
        <v>19</v>
      </c>
      <c r="T16" s="234"/>
      <c r="U16" s="122">
        <f t="shared" ref="U16:U80" si="4">IF(OR(COUNTIF($P16:$T16,"&gt;0")=0,COUNTA($P$14)=0),"",(IF(COUNTA($Q16:$T16)&lt;=2,SUM($P16:$T16),IF(COUNTA($Q16:$T16)=3,SUM($P16:$T16)-MIN($Q16:$T16),SUM($P16:$T16)-MIN($Q16:$T16)-SMALL($Q16:$T16,2))))*7/(SUM($P$14:$R$14)/10))</f>
        <v>54</v>
      </c>
      <c r="V16" s="235">
        <f t="shared" ref="V16:V80" si="5">IF(ROUNDDOWN(SUM($O16,$U16,0.5),0)&gt;0,ROUNDDOWN(SUM($O16,$U16,0.5),0),"")</f>
        <v>79</v>
      </c>
      <c r="W16" s="235"/>
      <c r="X16" s="235"/>
      <c r="Y16" s="236" t="str">
        <f t="shared" ref="Y16:Y80" si="6">IF(AND(N16&lt;$N$14/2,COUNTIF($P16:$T16,"&gt;0")&gt;0),"FAIL LABS",IF(OR($U16=0,$U16=""),"",IF($V16&gt;=70,"A",IF($V16&gt;=60,"B",IF($V16&gt;=50,"C",IF($V16&gt;=40,"D","E"))))))</f>
        <v>A</v>
      </c>
    </row>
    <row r="17" spans="1:25" ht="26.25">
      <c r="A17" s="233">
        <v>3</v>
      </c>
      <c r="B17" s="118" t="s">
        <v>49</v>
      </c>
      <c r="C17" s="118" t="s">
        <v>50</v>
      </c>
      <c r="D17" s="234">
        <v>7</v>
      </c>
      <c r="E17" s="234">
        <v>7</v>
      </c>
      <c r="F17" s="234"/>
      <c r="G17" s="120">
        <f t="shared" si="1"/>
        <v>7</v>
      </c>
      <c r="H17" s="234">
        <v>15</v>
      </c>
      <c r="I17" s="234"/>
      <c r="J17" s="120">
        <f t="shared" si="2"/>
        <v>5</v>
      </c>
      <c r="K17" s="234">
        <v>11</v>
      </c>
      <c r="L17" s="234"/>
      <c r="M17" s="234"/>
      <c r="N17" s="120">
        <f t="shared" si="3"/>
        <v>11</v>
      </c>
      <c r="O17" s="121">
        <f t="shared" si="0"/>
        <v>23</v>
      </c>
      <c r="P17" s="234">
        <v>13</v>
      </c>
      <c r="Q17" s="234">
        <v>18</v>
      </c>
      <c r="R17" s="234"/>
      <c r="S17" s="234">
        <v>16</v>
      </c>
      <c r="T17" s="234"/>
      <c r="U17" s="122">
        <f t="shared" si="4"/>
        <v>47</v>
      </c>
      <c r="V17" s="235">
        <f t="shared" si="5"/>
        <v>70</v>
      </c>
      <c r="W17" s="235"/>
      <c r="X17" s="235"/>
      <c r="Y17" s="236" t="str">
        <f t="shared" si="6"/>
        <v>A</v>
      </c>
    </row>
    <row r="18" spans="1:25" ht="26.25">
      <c r="A18" s="233">
        <v>4</v>
      </c>
      <c r="B18" s="118" t="s">
        <v>51</v>
      </c>
      <c r="C18" s="118" t="s">
        <v>52</v>
      </c>
      <c r="D18" s="234">
        <v>8</v>
      </c>
      <c r="E18" s="234">
        <v>8</v>
      </c>
      <c r="F18" s="234"/>
      <c r="G18" s="120">
        <f t="shared" si="1"/>
        <v>8</v>
      </c>
      <c r="H18" s="234">
        <v>10</v>
      </c>
      <c r="I18" s="234"/>
      <c r="J18" s="120">
        <f t="shared" si="2"/>
        <v>3.333333333333333</v>
      </c>
      <c r="K18" s="234">
        <v>12</v>
      </c>
      <c r="L18" s="234"/>
      <c r="M18" s="234"/>
      <c r="N18" s="120">
        <f t="shared" si="3"/>
        <v>12</v>
      </c>
      <c r="O18" s="121">
        <f t="shared" si="0"/>
        <v>23.3</v>
      </c>
      <c r="P18" s="234">
        <v>26</v>
      </c>
      <c r="Q18" s="234">
        <v>14</v>
      </c>
      <c r="R18" s="234"/>
      <c r="S18" s="234">
        <v>20</v>
      </c>
      <c r="T18" s="234"/>
      <c r="U18" s="122">
        <f t="shared" si="4"/>
        <v>60</v>
      </c>
      <c r="V18" s="235">
        <f t="shared" si="5"/>
        <v>83</v>
      </c>
      <c r="W18" s="235"/>
      <c r="X18" s="235"/>
      <c r="Y18" s="236" t="str">
        <f t="shared" si="6"/>
        <v>A</v>
      </c>
    </row>
    <row r="19" spans="1:25" ht="26.25">
      <c r="A19" s="233">
        <v>5</v>
      </c>
      <c r="B19" s="118" t="s">
        <v>53</v>
      </c>
      <c r="C19" s="118" t="s">
        <v>54</v>
      </c>
      <c r="D19" s="234">
        <v>8</v>
      </c>
      <c r="E19" s="234">
        <v>8</v>
      </c>
      <c r="F19" s="234"/>
      <c r="G19" s="120">
        <f t="shared" si="1"/>
        <v>8</v>
      </c>
      <c r="H19" s="234">
        <v>15</v>
      </c>
      <c r="I19" s="234"/>
      <c r="J19" s="120">
        <f t="shared" si="2"/>
        <v>5</v>
      </c>
      <c r="K19" s="234">
        <v>12</v>
      </c>
      <c r="L19" s="234"/>
      <c r="M19" s="234"/>
      <c r="N19" s="120">
        <f t="shared" si="3"/>
        <v>12</v>
      </c>
      <c r="O19" s="121">
        <f t="shared" si="0"/>
        <v>25</v>
      </c>
      <c r="P19" s="234">
        <v>8</v>
      </c>
      <c r="Q19" s="234">
        <v>10</v>
      </c>
      <c r="R19" s="234"/>
      <c r="S19" s="234">
        <v>14</v>
      </c>
      <c r="T19" s="234"/>
      <c r="U19" s="122">
        <f t="shared" si="4"/>
        <v>32</v>
      </c>
      <c r="V19" s="235">
        <f t="shared" si="5"/>
        <v>57</v>
      </c>
      <c r="W19" s="235"/>
      <c r="X19" s="235"/>
      <c r="Y19" s="236" t="str">
        <f t="shared" si="6"/>
        <v>C</v>
      </c>
    </row>
    <row r="20" spans="1:25" ht="26.25">
      <c r="A20" s="233">
        <v>6</v>
      </c>
      <c r="B20" s="118" t="s">
        <v>55</v>
      </c>
      <c r="C20" s="118" t="s">
        <v>56</v>
      </c>
      <c r="D20" s="234">
        <v>6</v>
      </c>
      <c r="E20" s="234">
        <v>7</v>
      </c>
      <c r="F20" s="234"/>
      <c r="G20" s="120">
        <f t="shared" si="1"/>
        <v>6.4999999999999991</v>
      </c>
      <c r="H20" s="234">
        <v>14</v>
      </c>
      <c r="I20" s="234"/>
      <c r="J20" s="120">
        <f t="shared" si="2"/>
        <v>4.666666666666667</v>
      </c>
      <c r="K20" s="234">
        <v>11</v>
      </c>
      <c r="L20" s="234"/>
      <c r="M20" s="234"/>
      <c r="N20" s="120">
        <f t="shared" si="3"/>
        <v>11</v>
      </c>
      <c r="O20" s="121">
        <f t="shared" si="0"/>
        <v>22.2</v>
      </c>
      <c r="P20" s="234">
        <v>19</v>
      </c>
      <c r="Q20" s="234">
        <v>20</v>
      </c>
      <c r="R20" s="234"/>
      <c r="S20" s="234">
        <v>20</v>
      </c>
      <c r="T20" s="234"/>
      <c r="U20" s="122">
        <f t="shared" si="4"/>
        <v>59</v>
      </c>
      <c r="V20" s="235">
        <f t="shared" si="5"/>
        <v>81</v>
      </c>
      <c r="W20" s="235"/>
      <c r="X20" s="235"/>
      <c r="Y20" s="236" t="str">
        <f t="shared" si="6"/>
        <v>A</v>
      </c>
    </row>
    <row r="21" spans="1:25" ht="26.25">
      <c r="A21" s="233">
        <v>7</v>
      </c>
      <c r="B21" s="118" t="s">
        <v>57</v>
      </c>
      <c r="C21" s="118" t="s">
        <v>58</v>
      </c>
      <c r="D21" s="234">
        <v>5</v>
      </c>
      <c r="E21" s="234">
        <v>5</v>
      </c>
      <c r="F21" s="234"/>
      <c r="G21" s="120">
        <f t="shared" si="1"/>
        <v>5</v>
      </c>
      <c r="H21" s="234">
        <v>15</v>
      </c>
      <c r="I21" s="234"/>
      <c r="J21" s="120">
        <f t="shared" si="2"/>
        <v>5</v>
      </c>
      <c r="K21" s="234">
        <v>12</v>
      </c>
      <c r="L21" s="234"/>
      <c r="M21" s="234"/>
      <c r="N21" s="120">
        <f t="shared" si="3"/>
        <v>12</v>
      </c>
      <c r="O21" s="121">
        <f t="shared" si="0"/>
        <v>22</v>
      </c>
      <c r="P21" s="234">
        <v>12</v>
      </c>
      <c r="Q21" s="234">
        <v>10</v>
      </c>
      <c r="R21" s="234"/>
      <c r="S21" s="234">
        <v>13</v>
      </c>
      <c r="T21" s="234"/>
      <c r="U21" s="122">
        <f t="shared" si="4"/>
        <v>35</v>
      </c>
      <c r="V21" s="235">
        <f t="shared" si="5"/>
        <v>57</v>
      </c>
      <c r="W21" s="235"/>
      <c r="X21" s="235"/>
      <c r="Y21" s="236" t="str">
        <f t="shared" si="6"/>
        <v>C</v>
      </c>
    </row>
    <row r="22" spans="1:25" ht="26.25">
      <c r="A22" s="233">
        <v>8</v>
      </c>
      <c r="B22" s="118" t="s">
        <v>59</v>
      </c>
      <c r="C22" s="118" t="s">
        <v>60</v>
      </c>
      <c r="D22" s="234">
        <v>7</v>
      </c>
      <c r="E22" s="234">
        <v>9</v>
      </c>
      <c r="F22" s="234"/>
      <c r="G22" s="120">
        <f t="shared" si="1"/>
        <v>8</v>
      </c>
      <c r="H22" s="234">
        <v>15</v>
      </c>
      <c r="I22" s="234"/>
      <c r="J22" s="120">
        <f t="shared" si="2"/>
        <v>5</v>
      </c>
      <c r="K22" s="234">
        <v>11</v>
      </c>
      <c r="L22" s="234"/>
      <c r="M22" s="234"/>
      <c r="N22" s="120">
        <f t="shared" si="3"/>
        <v>11</v>
      </c>
      <c r="O22" s="121">
        <f t="shared" si="0"/>
        <v>24</v>
      </c>
      <c r="P22" s="234">
        <v>2</v>
      </c>
      <c r="Q22" s="234">
        <v>10</v>
      </c>
      <c r="R22" s="234"/>
      <c r="S22" s="234">
        <v>9</v>
      </c>
      <c r="T22" s="234"/>
      <c r="U22" s="122">
        <f t="shared" si="4"/>
        <v>21</v>
      </c>
      <c r="V22" s="235">
        <f t="shared" si="5"/>
        <v>45</v>
      </c>
      <c r="W22" s="235"/>
      <c r="X22" s="235"/>
      <c r="Y22" s="236" t="str">
        <f t="shared" si="6"/>
        <v>D</v>
      </c>
    </row>
    <row r="23" spans="1:25" ht="26.25">
      <c r="A23" s="233">
        <v>9</v>
      </c>
      <c r="B23" s="118" t="s">
        <v>61</v>
      </c>
      <c r="C23" s="118" t="s">
        <v>62</v>
      </c>
      <c r="D23" s="234">
        <v>7</v>
      </c>
      <c r="E23" s="234">
        <v>6</v>
      </c>
      <c r="F23" s="234"/>
      <c r="G23" s="120">
        <f t="shared" si="1"/>
        <v>6.4999999999999991</v>
      </c>
      <c r="H23" s="234">
        <v>15</v>
      </c>
      <c r="I23" s="234"/>
      <c r="J23" s="120">
        <f t="shared" si="2"/>
        <v>5</v>
      </c>
      <c r="K23" s="234">
        <v>10</v>
      </c>
      <c r="L23" s="234"/>
      <c r="M23" s="234"/>
      <c r="N23" s="120">
        <f t="shared" si="3"/>
        <v>10</v>
      </c>
      <c r="O23" s="121">
        <f t="shared" si="0"/>
        <v>21.5</v>
      </c>
      <c r="P23" s="234">
        <v>16</v>
      </c>
      <c r="Q23" s="234">
        <v>15</v>
      </c>
      <c r="R23" s="234"/>
      <c r="S23" s="234">
        <v>8</v>
      </c>
      <c r="T23" s="234"/>
      <c r="U23" s="122">
        <f t="shared" si="4"/>
        <v>39</v>
      </c>
      <c r="V23" s="235">
        <f t="shared" si="5"/>
        <v>61</v>
      </c>
      <c r="W23" s="235"/>
      <c r="X23" s="235"/>
      <c r="Y23" s="236" t="str">
        <f t="shared" si="6"/>
        <v>B</v>
      </c>
    </row>
    <row r="24" spans="1:25" ht="26.25">
      <c r="A24" s="233">
        <v>10</v>
      </c>
      <c r="B24" s="118" t="s">
        <v>63</v>
      </c>
      <c r="C24" s="118" t="s">
        <v>64</v>
      </c>
      <c r="D24" s="234">
        <v>6</v>
      </c>
      <c r="E24" s="234">
        <v>6</v>
      </c>
      <c r="F24" s="234"/>
      <c r="G24" s="120">
        <f t="shared" si="1"/>
        <v>6</v>
      </c>
      <c r="H24" s="234"/>
      <c r="I24" s="234"/>
      <c r="J24" s="120">
        <f t="shared" si="2"/>
        <v>0</v>
      </c>
      <c r="K24" s="234">
        <v>8</v>
      </c>
      <c r="L24" s="234"/>
      <c r="M24" s="234"/>
      <c r="N24" s="120">
        <f t="shared" si="3"/>
        <v>8</v>
      </c>
      <c r="O24" s="121">
        <f t="shared" si="0"/>
        <v>14</v>
      </c>
      <c r="P24" s="234">
        <v>11</v>
      </c>
      <c r="Q24" s="234"/>
      <c r="R24" s="234">
        <v>17</v>
      </c>
      <c r="S24" s="234">
        <v>16</v>
      </c>
      <c r="T24" s="234"/>
      <c r="U24" s="122">
        <f t="shared" si="4"/>
        <v>44</v>
      </c>
      <c r="V24" s="235">
        <f t="shared" si="5"/>
        <v>58</v>
      </c>
      <c r="W24" s="235"/>
      <c r="X24" s="235"/>
      <c r="Y24" s="236" t="str">
        <f t="shared" si="6"/>
        <v>C</v>
      </c>
    </row>
    <row r="25" spans="1:25" ht="26.25">
      <c r="A25" s="233">
        <v>11</v>
      </c>
      <c r="B25" s="118" t="s">
        <v>65</v>
      </c>
      <c r="C25" s="118" t="s">
        <v>66</v>
      </c>
      <c r="D25" s="234">
        <v>7</v>
      </c>
      <c r="E25" s="234">
        <v>7</v>
      </c>
      <c r="F25" s="234"/>
      <c r="G25" s="120">
        <f t="shared" si="1"/>
        <v>7</v>
      </c>
      <c r="H25" s="234">
        <v>15</v>
      </c>
      <c r="I25" s="234"/>
      <c r="J25" s="120">
        <f t="shared" si="2"/>
        <v>5</v>
      </c>
      <c r="K25" s="234">
        <v>10</v>
      </c>
      <c r="L25" s="234"/>
      <c r="M25" s="234"/>
      <c r="N25" s="120">
        <f t="shared" si="3"/>
        <v>10</v>
      </c>
      <c r="O25" s="121">
        <f t="shared" si="0"/>
        <v>22</v>
      </c>
      <c r="P25" s="234">
        <v>15</v>
      </c>
      <c r="Q25" s="234">
        <v>8</v>
      </c>
      <c r="R25" s="234"/>
      <c r="S25" s="234">
        <v>17</v>
      </c>
      <c r="T25" s="234"/>
      <c r="U25" s="122">
        <f t="shared" si="4"/>
        <v>40</v>
      </c>
      <c r="V25" s="235">
        <f t="shared" si="5"/>
        <v>62</v>
      </c>
      <c r="W25" s="235"/>
      <c r="X25" s="235"/>
      <c r="Y25" s="236" t="str">
        <f t="shared" si="6"/>
        <v>B</v>
      </c>
    </row>
    <row r="26" spans="1:25" ht="26.25">
      <c r="A26" s="233">
        <v>12</v>
      </c>
      <c r="B26" s="118" t="s">
        <v>67</v>
      </c>
      <c r="C26" s="118" t="s">
        <v>68</v>
      </c>
      <c r="D26" s="234">
        <v>9</v>
      </c>
      <c r="E26" s="234">
        <v>7</v>
      </c>
      <c r="F26" s="234"/>
      <c r="G26" s="120">
        <f t="shared" si="1"/>
        <v>8</v>
      </c>
      <c r="H26" s="234">
        <v>15</v>
      </c>
      <c r="I26" s="234"/>
      <c r="J26" s="120">
        <f t="shared" si="2"/>
        <v>5</v>
      </c>
      <c r="K26" s="234">
        <v>13</v>
      </c>
      <c r="L26" s="234"/>
      <c r="M26" s="234"/>
      <c r="N26" s="120">
        <f t="shared" si="3"/>
        <v>13</v>
      </c>
      <c r="O26" s="121">
        <f t="shared" si="0"/>
        <v>26</v>
      </c>
      <c r="P26" s="234">
        <v>14</v>
      </c>
      <c r="Q26" s="234"/>
      <c r="R26" s="234">
        <v>16</v>
      </c>
      <c r="S26" s="234">
        <v>15</v>
      </c>
      <c r="T26" s="234"/>
      <c r="U26" s="122">
        <f t="shared" si="4"/>
        <v>45</v>
      </c>
      <c r="V26" s="235">
        <f t="shared" si="5"/>
        <v>71</v>
      </c>
      <c r="W26" s="235"/>
      <c r="X26" s="235"/>
      <c r="Y26" s="236" t="str">
        <f t="shared" si="6"/>
        <v>A</v>
      </c>
    </row>
    <row r="27" spans="1:25" ht="26.25">
      <c r="A27" s="233">
        <v>13</v>
      </c>
      <c r="B27" s="118" t="s">
        <v>69</v>
      </c>
      <c r="C27" s="118" t="s">
        <v>70</v>
      </c>
      <c r="D27" s="234">
        <v>8</v>
      </c>
      <c r="E27" s="234">
        <v>8</v>
      </c>
      <c r="F27" s="234"/>
      <c r="G27" s="120">
        <f t="shared" si="1"/>
        <v>8</v>
      </c>
      <c r="H27" s="234">
        <v>15</v>
      </c>
      <c r="I27" s="234"/>
      <c r="J27" s="120">
        <f t="shared" si="2"/>
        <v>5</v>
      </c>
      <c r="K27" s="234">
        <v>12</v>
      </c>
      <c r="L27" s="234"/>
      <c r="M27" s="234"/>
      <c r="N27" s="120">
        <f t="shared" si="3"/>
        <v>12</v>
      </c>
      <c r="O27" s="121">
        <f t="shared" si="0"/>
        <v>25</v>
      </c>
      <c r="P27" s="234">
        <v>15</v>
      </c>
      <c r="Q27" s="234">
        <v>7</v>
      </c>
      <c r="R27" s="234"/>
      <c r="S27" s="234">
        <v>12</v>
      </c>
      <c r="T27" s="234"/>
      <c r="U27" s="122">
        <f t="shared" si="4"/>
        <v>34</v>
      </c>
      <c r="V27" s="235">
        <f t="shared" si="5"/>
        <v>59</v>
      </c>
      <c r="W27" s="235"/>
      <c r="X27" s="235"/>
      <c r="Y27" s="236" t="str">
        <f t="shared" si="6"/>
        <v>C</v>
      </c>
    </row>
    <row r="28" spans="1:25" ht="26.25">
      <c r="A28" s="233">
        <v>14</v>
      </c>
      <c r="B28" s="118" t="s">
        <v>71</v>
      </c>
      <c r="C28" s="118" t="s">
        <v>72</v>
      </c>
      <c r="D28" s="234">
        <v>8</v>
      </c>
      <c r="E28" s="234">
        <v>8</v>
      </c>
      <c r="F28" s="234"/>
      <c r="G28" s="120">
        <f t="shared" si="1"/>
        <v>8</v>
      </c>
      <c r="H28" s="234">
        <v>15</v>
      </c>
      <c r="I28" s="234"/>
      <c r="J28" s="120">
        <f t="shared" si="2"/>
        <v>5</v>
      </c>
      <c r="K28" s="234">
        <v>13</v>
      </c>
      <c r="L28" s="234"/>
      <c r="M28" s="234"/>
      <c r="N28" s="120">
        <f t="shared" si="3"/>
        <v>13</v>
      </c>
      <c r="O28" s="121">
        <f t="shared" si="0"/>
        <v>26</v>
      </c>
      <c r="P28" s="234">
        <v>12</v>
      </c>
      <c r="Q28" s="234"/>
      <c r="R28" s="234">
        <v>10</v>
      </c>
      <c r="S28" s="234">
        <v>6</v>
      </c>
      <c r="T28" s="234"/>
      <c r="U28" s="122">
        <f t="shared" si="4"/>
        <v>28</v>
      </c>
      <c r="V28" s="235">
        <f t="shared" si="5"/>
        <v>54</v>
      </c>
      <c r="W28" s="235"/>
      <c r="X28" s="235"/>
      <c r="Y28" s="236" t="str">
        <f t="shared" si="6"/>
        <v>C</v>
      </c>
    </row>
    <row r="29" spans="1:25" ht="26.25">
      <c r="A29" s="233">
        <v>15</v>
      </c>
      <c r="B29" s="118" t="s">
        <v>73</v>
      </c>
      <c r="C29" s="118" t="s">
        <v>74</v>
      </c>
      <c r="D29" s="234">
        <v>5</v>
      </c>
      <c r="E29" s="234">
        <v>5</v>
      </c>
      <c r="F29" s="234"/>
      <c r="G29" s="120">
        <f t="shared" si="1"/>
        <v>5</v>
      </c>
      <c r="H29" s="234">
        <v>15</v>
      </c>
      <c r="I29" s="234"/>
      <c r="J29" s="120">
        <f t="shared" si="2"/>
        <v>5</v>
      </c>
      <c r="K29" s="234">
        <v>8</v>
      </c>
      <c r="L29" s="234"/>
      <c r="M29" s="234"/>
      <c r="N29" s="120">
        <f t="shared" si="3"/>
        <v>8</v>
      </c>
      <c r="O29" s="121">
        <f t="shared" si="0"/>
        <v>18</v>
      </c>
      <c r="P29" s="234">
        <v>17</v>
      </c>
      <c r="Q29" s="234">
        <v>14</v>
      </c>
      <c r="R29" s="234"/>
      <c r="S29" s="234">
        <v>16</v>
      </c>
      <c r="T29" s="234"/>
      <c r="U29" s="122">
        <f t="shared" si="4"/>
        <v>47</v>
      </c>
      <c r="V29" s="235">
        <f t="shared" si="5"/>
        <v>65</v>
      </c>
      <c r="W29" s="235"/>
      <c r="X29" s="235"/>
      <c r="Y29" s="236" t="str">
        <f t="shared" si="6"/>
        <v>B</v>
      </c>
    </row>
    <row r="30" spans="1:25" ht="26.25">
      <c r="A30" s="233">
        <v>16</v>
      </c>
      <c r="B30" s="118" t="s">
        <v>75</v>
      </c>
      <c r="C30" s="118" t="s">
        <v>76</v>
      </c>
      <c r="D30" s="234">
        <v>6</v>
      </c>
      <c r="E30" s="234">
        <v>6</v>
      </c>
      <c r="F30" s="234"/>
      <c r="G30" s="120">
        <f t="shared" si="1"/>
        <v>6</v>
      </c>
      <c r="H30" s="234">
        <v>15</v>
      </c>
      <c r="I30" s="234"/>
      <c r="J30" s="120">
        <f t="shared" si="2"/>
        <v>5</v>
      </c>
      <c r="K30" s="234">
        <v>14</v>
      </c>
      <c r="L30" s="234"/>
      <c r="M30" s="234"/>
      <c r="N30" s="120">
        <f t="shared" si="3"/>
        <v>14</v>
      </c>
      <c r="O30" s="121">
        <f t="shared" si="0"/>
        <v>25</v>
      </c>
      <c r="P30" s="234">
        <v>14</v>
      </c>
      <c r="Q30" s="234">
        <v>18</v>
      </c>
      <c r="R30" s="234"/>
      <c r="S30" s="234">
        <v>10</v>
      </c>
      <c r="T30" s="234"/>
      <c r="U30" s="122">
        <f t="shared" si="4"/>
        <v>42</v>
      </c>
      <c r="V30" s="235">
        <f t="shared" si="5"/>
        <v>67</v>
      </c>
      <c r="W30" s="235"/>
      <c r="X30" s="235"/>
      <c r="Y30" s="236" t="str">
        <f t="shared" si="6"/>
        <v>B</v>
      </c>
    </row>
    <row r="31" spans="1:25" ht="26.25">
      <c r="A31" s="233">
        <v>17</v>
      </c>
      <c r="B31" s="118" t="s">
        <v>77</v>
      </c>
      <c r="C31" s="118" t="s">
        <v>78</v>
      </c>
      <c r="D31" s="234">
        <v>5</v>
      </c>
      <c r="E31" s="234">
        <v>6</v>
      </c>
      <c r="F31" s="234"/>
      <c r="G31" s="120">
        <f t="shared" si="1"/>
        <v>5.5</v>
      </c>
      <c r="H31" s="234">
        <v>15</v>
      </c>
      <c r="I31" s="234"/>
      <c r="J31" s="120">
        <f t="shared" si="2"/>
        <v>5</v>
      </c>
      <c r="K31" s="234">
        <v>12</v>
      </c>
      <c r="L31" s="234"/>
      <c r="M31" s="234"/>
      <c r="N31" s="120">
        <f t="shared" si="3"/>
        <v>12</v>
      </c>
      <c r="O31" s="121">
        <f t="shared" si="0"/>
        <v>22.5</v>
      </c>
      <c r="P31" s="234">
        <v>8</v>
      </c>
      <c r="Q31" s="234">
        <v>5</v>
      </c>
      <c r="R31" s="234"/>
      <c r="S31" s="234">
        <v>9</v>
      </c>
      <c r="T31" s="234"/>
      <c r="U31" s="122">
        <f t="shared" si="4"/>
        <v>22</v>
      </c>
      <c r="V31" s="235">
        <f t="shared" si="5"/>
        <v>45</v>
      </c>
      <c r="W31" s="235"/>
      <c r="X31" s="235"/>
      <c r="Y31" s="236" t="str">
        <f t="shared" si="6"/>
        <v>D</v>
      </c>
    </row>
    <row r="32" spans="1:25" ht="26.25">
      <c r="A32" s="233">
        <v>18</v>
      </c>
      <c r="B32" s="118" t="s">
        <v>79</v>
      </c>
      <c r="C32" s="118" t="s">
        <v>80</v>
      </c>
      <c r="D32" s="234">
        <v>5</v>
      </c>
      <c r="E32" s="234">
        <v>5</v>
      </c>
      <c r="F32" s="234"/>
      <c r="G32" s="120">
        <f t="shared" si="1"/>
        <v>5</v>
      </c>
      <c r="H32" s="234">
        <v>7</v>
      </c>
      <c r="I32" s="234"/>
      <c r="J32" s="120">
        <f t="shared" si="2"/>
        <v>2.3333333333333335</v>
      </c>
      <c r="K32" s="234">
        <v>11</v>
      </c>
      <c r="L32" s="234"/>
      <c r="M32" s="234"/>
      <c r="N32" s="120">
        <f t="shared" si="3"/>
        <v>11</v>
      </c>
      <c r="O32" s="121">
        <f t="shared" si="0"/>
        <v>18.3</v>
      </c>
      <c r="P32" s="234">
        <v>13</v>
      </c>
      <c r="Q32" s="234">
        <v>10</v>
      </c>
      <c r="R32" s="234"/>
      <c r="S32" s="234">
        <v>10</v>
      </c>
      <c r="T32" s="234"/>
      <c r="U32" s="122">
        <f t="shared" si="4"/>
        <v>33</v>
      </c>
      <c r="V32" s="235">
        <f t="shared" si="5"/>
        <v>51</v>
      </c>
      <c r="W32" s="235"/>
      <c r="X32" s="235"/>
      <c r="Y32" s="236" t="str">
        <f t="shared" si="6"/>
        <v>C</v>
      </c>
    </row>
    <row r="33" spans="1:25" s="510" customFormat="1" ht="26.25">
      <c r="A33" s="590">
        <v>19</v>
      </c>
      <c r="B33" s="591" t="s">
        <v>81</v>
      </c>
      <c r="C33" s="591" t="s">
        <v>82</v>
      </c>
      <c r="D33" s="576">
        <v>6</v>
      </c>
      <c r="E33" s="576">
        <v>6</v>
      </c>
      <c r="F33" s="576"/>
      <c r="G33" s="592">
        <f t="shared" si="1"/>
        <v>6</v>
      </c>
      <c r="H33" s="576">
        <v>15</v>
      </c>
      <c r="I33" s="576"/>
      <c r="J33" s="592">
        <f t="shared" si="2"/>
        <v>5</v>
      </c>
      <c r="K33" s="576">
        <v>10</v>
      </c>
      <c r="L33" s="576"/>
      <c r="M33" s="576"/>
      <c r="N33" s="592">
        <f t="shared" si="3"/>
        <v>10</v>
      </c>
      <c r="O33" s="593">
        <f t="shared" si="0"/>
        <v>21</v>
      </c>
      <c r="P33" s="576"/>
      <c r="Q33" s="576"/>
      <c r="R33" s="576"/>
      <c r="S33" s="576"/>
      <c r="T33" s="576"/>
      <c r="U33" s="594" t="str">
        <f t="shared" si="4"/>
        <v/>
      </c>
      <c r="V33" s="580">
        <f t="shared" si="5"/>
        <v>21</v>
      </c>
      <c r="W33" s="580"/>
      <c r="X33" s="580"/>
      <c r="Y33" s="581" t="str">
        <f t="shared" si="6"/>
        <v/>
      </c>
    </row>
    <row r="34" spans="1:25" ht="26.25">
      <c r="A34" s="233">
        <v>20</v>
      </c>
      <c r="B34" s="118" t="s">
        <v>83</v>
      </c>
      <c r="C34" s="118" t="s">
        <v>84</v>
      </c>
      <c r="D34" s="234">
        <v>7</v>
      </c>
      <c r="E34" s="234">
        <v>9</v>
      </c>
      <c r="F34" s="234"/>
      <c r="G34" s="120">
        <f t="shared" si="1"/>
        <v>8</v>
      </c>
      <c r="H34" s="234">
        <v>15</v>
      </c>
      <c r="I34" s="234"/>
      <c r="J34" s="120">
        <f t="shared" si="2"/>
        <v>5</v>
      </c>
      <c r="K34" s="234">
        <v>11</v>
      </c>
      <c r="L34" s="234"/>
      <c r="M34" s="234"/>
      <c r="N34" s="120">
        <f t="shared" si="3"/>
        <v>11</v>
      </c>
      <c r="O34" s="121">
        <f t="shared" si="0"/>
        <v>24</v>
      </c>
      <c r="P34" s="234">
        <v>10</v>
      </c>
      <c r="Q34" s="234">
        <v>13</v>
      </c>
      <c r="R34" s="234"/>
      <c r="S34" s="234">
        <v>10</v>
      </c>
      <c r="T34" s="234"/>
      <c r="U34" s="122">
        <f t="shared" si="4"/>
        <v>33</v>
      </c>
      <c r="V34" s="235">
        <f t="shared" si="5"/>
        <v>57</v>
      </c>
      <c r="W34" s="235"/>
      <c r="X34" s="235"/>
      <c r="Y34" s="236" t="str">
        <f t="shared" si="6"/>
        <v>C</v>
      </c>
    </row>
    <row r="35" spans="1:25" ht="26.25">
      <c r="A35" s="233">
        <v>21</v>
      </c>
      <c r="B35" s="118" t="s">
        <v>85</v>
      </c>
      <c r="C35" s="118" t="s">
        <v>86</v>
      </c>
      <c r="D35" s="234">
        <v>9</v>
      </c>
      <c r="E35" s="234">
        <v>7</v>
      </c>
      <c r="F35" s="234"/>
      <c r="G35" s="120">
        <f t="shared" si="1"/>
        <v>8</v>
      </c>
      <c r="H35" s="234">
        <v>15</v>
      </c>
      <c r="I35" s="234"/>
      <c r="J35" s="120">
        <f t="shared" si="2"/>
        <v>5</v>
      </c>
      <c r="K35" s="234">
        <v>11</v>
      </c>
      <c r="L35" s="234"/>
      <c r="M35" s="234"/>
      <c r="N35" s="120">
        <f t="shared" si="3"/>
        <v>11</v>
      </c>
      <c r="O35" s="121">
        <f t="shared" si="0"/>
        <v>24</v>
      </c>
      <c r="P35" s="234">
        <v>15</v>
      </c>
      <c r="Q35" s="234">
        <v>18</v>
      </c>
      <c r="R35" s="234"/>
      <c r="S35" s="234">
        <v>9</v>
      </c>
      <c r="T35" s="234"/>
      <c r="U35" s="122">
        <f t="shared" si="4"/>
        <v>42</v>
      </c>
      <c r="V35" s="235">
        <f t="shared" si="5"/>
        <v>66</v>
      </c>
      <c r="W35" s="235"/>
      <c r="X35" s="235"/>
      <c r="Y35" s="236" t="str">
        <f t="shared" si="6"/>
        <v>B</v>
      </c>
    </row>
    <row r="36" spans="1:25" ht="26.25">
      <c r="A36" s="233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1"/>
        <v>0</v>
      </c>
      <c r="H36" s="234"/>
      <c r="I36" s="234"/>
      <c r="J36" s="120">
        <f t="shared" si="2"/>
        <v>0</v>
      </c>
      <c r="K36" s="234"/>
      <c r="L36" s="234"/>
      <c r="M36" s="234"/>
      <c r="N36" s="120">
        <f t="shared" si="3"/>
        <v>0</v>
      </c>
      <c r="O36" s="121" t="str">
        <f t="shared" si="0"/>
        <v/>
      </c>
      <c r="P36" s="234"/>
      <c r="Q36" s="234"/>
      <c r="R36" s="234"/>
      <c r="S36" s="234"/>
      <c r="T36" s="234"/>
      <c r="U36" s="122" t="str">
        <f t="shared" si="4"/>
        <v/>
      </c>
      <c r="V36" s="235" t="str">
        <f t="shared" si="5"/>
        <v/>
      </c>
      <c r="W36" s="235"/>
      <c r="X36" s="235"/>
      <c r="Y36" s="236" t="str">
        <f t="shared" si="6"/>
        <v/>
      </c>
    </row>
    <row r="37" spans="1:25" ht="26.25">
      <c r="A37" s="233">
        <v>23</v>
      </c>
      <c r="B37" s="118" t="s">
        <v>87</v>
      </c>
      <c r="C37" s="118" t="s">
        <v>88</v>
      </c>
      <c r="D37" s="234">
        <v>8</v>
      </c>
      <c r="E37" s="234">
        <v>7</v>
      </c>
      <c r="F37" s="234"/>
      <c r="G37" s="120">
        <f t="shared" si="1"/>
        <v>7.5</v>
      </c>
      <c r="H37" s="234">
        <v>9</v>
      </c>
      <c r="I37" s="234"/>
      <c r="J37" s="120">
        <f t="shared" si="2"/>
        <v>3</v>
      </c>
      <c r="K37" s="234">
        <v>13</v>
      </c>
      <c r="L37" s="234"/>
      <c r="M37" s="234"/>
      <c r="N37" s="120">
        <f t="shared" si="3"/>
        <v>13</v>
      </c>
      <c r="O37" s="121">
        <f t="shared" si="0"/>
        <v>23.5</v>
      </c>
      <c r="P37" s="234">
        <v>21</v>
      </c>
      <c r="Q37" s="234">
        <v>9</v>
      </c>
      <c r="R37" s="234"/>
      <c r="S37" s="234">
        <v>13</v>
      </c>
      <c r="T37" s="234"/>
      <c r="U37" s="122">
        <f t="shared" si="4"/>
        <v>43</v>
      </c>
      <c r="V37" s="235">
        <f t="shared" si="5"/>
        <v>67</v>
      </c>
      <c r="W37" s="235"/>
      <c r="X37" s="235"/>
      <c r="Y37" s="236" t="str">
        <f t="shared" si="6"/>
        <v>B</v>
      </c>
    </row>
    <row r="38" spans="1:25" ht="26.25">
      <c r="A38" s="233">
        <v>24</v>
      </c>
      <c r="B38" s="118" t="s">
        <v>89</v>
      </c>
      <c r="C38" s="118" t="s">
        <v>90</v>
      </c>
      <c r="D38" s="234">
        <v>8</v>
      </c>
      <c r="E38" s="234">
        <v>7</v>
      </c>
      <c r="F38" s="234"/>
      <c r="G38" s="120">
        <f t="shared" si="1"/>
        <v>7.5</v>
      </c>
      <c r="H38" s="234">
        <v>9</v>
      </c>
      <c r="I38" s="234"/>
      <c r="J38" s="120">
        <f t="shared" si="2"/>
        <v>3</v>
      </c>
      <c r="K38" s="234">
        <v>13</v>
      </c>
      <c r="L38" s="234"/>
      <c r="M38" s="234"/>
      <c r="N38" s="120">
        <f t="shared" si="3"/>
        <v>13</v>
      </c>
      <c r="O38" s="121">
        <f t="shared" si="0"/>
        <v>23.5</v>
      </c>
      <c r="P38" s="234">
        <v>16</v>
      </c>
      <c r="Q38" s="234">
        <v>9</v>
      </c>
      <c r="R38" s="234"/>
      <c r="S38" s="234">
        <v>11</v>
      </c>
      <c r="T38" s="234"/>
      <c r="U38" s="122">
        <f t="shared" si="4"/>
        <v>36</v>
      </c>
      <c r="V38" s="235">
        <f t="shared" si="5"/>
        <v>60</v>
      </c>
      <c r="W38" s="235"/>
      <c r="X38" s="235"/>
      <c r="Y38" s="236" t="str">
        <f t="shared" si="6"/>
        <v>B</v>
      </c>
    </row>
    <row r="39" spans="1:25" ht="26.25">
      <c r="A39" s="233">
        <v>25</v>
      </c>
      <c r="B39" s="118" t="s">
        <v>91</v>
      </c>
      <c r="C39" s="118" t="s">
        <v>92</v>
      </c>
      <c r="D39" s="234">
        <v>4</v>
      </c>
      <c r="E39" s="234">
        <v>6</v>
      </c>
      <c r="F39" s="234"/>
      <c r="G39" s="120">
        <f t="shared" si="1"/>
        <v>5</v>
      </c>
      <c r="H39" s="234">
        <v>11</v>
      </c>
      <c r="I39" s="234"/>
      <c r="J39" s="120">
        <f t="shared" si="2"/>
        <v>3.6666666666666665</v>
      </c>
      <c r="K39" s="234">
        <v>10</v>
      </c>
      <c r="L39" s="234"/>
      <c r="M39" s="234"/>
      <c r="N39" s="120">
        <f t="shared" si="3"/>
        <v>10</v>
      </c>
      <c r="O39" s="121">
        <f t="shared" si="0"/>
        <v>18.7</v>
      </c>
      <c r="P39" s="234">
        <v>8</v>
      </c>
      <c r="Q39" s="234">
        <v>13</v>
      </c>
      <c r="R39" s="234"/>
      <c r="S39" s="234"/>
      <c r="T39" s="234"/>
      <c r="U39" s="122">
        <f t="shared" si="4"/>
        <v>21</v>
      </c>
      <c r="V39" s="235">
        <f t="shared" si="5"/>
        <v>40</v>
      </c>
      <c r="W39" s="235"/>
      <c r="X39" s="235"/>
      <c r="Y39" s="236" t="str">
        <f t="shared" si="6"/>
        <v>D</v>
      </c>
    </row>
    <row r="40" spans="1:25" ht="26.25">
      <c r="A40" s="233">
        <v>26</v>
      </c>
      <c r="B40" s="118" t="s">
        <v>93</v>
      </c>
      <c r="C40" s="118" t="s">
        <v>94</v>
      </c>
      <c r="D40" s="234">
        <v>6</v>
      </c>
      <c r="E40" s="234">
        <v>7</v>
      </c>
      <c r="F40" s="234"/>
      <c r="G40" s="120">
        <f t="shared" si="1"/>
        <v>6.4999999999999991</v>
      </c>
      <c r="H40" s="234">
        <v>14</v>
      </c>
      <c r="I40" s="234"/>
      <c r="J40" s="120">
        <f t="shared" si="2"/>
        <v>4.666666666666667</v>
      </c>
      <c r="K40" s="234">
        <v>13</v>
      </c>
      <c r="L40" s="234"/>
      <c r="M40" s="234"/>
      <c r="N40" s="120">
        <f t="shared" si="3"/>
        <v>13</v>
      </c>
      <c r="O40" s="121">
        <f t="shared" si="0"/>
        <v>24.2</v>
      </c>
      <c r="P40" s="234">
        <v>13</v>
      </c>
      <c r="Q40" s="234">
        <v>9</v>
      </c>
      <c r="R40" s="234"/>
      <c r="S40" s="234">
        <v>11.5</v>
      </c>
      <c r="T40" s="234"/>
      <c r="U40" s="122">
        <f t="shared" si="4"/>
        <v>33.5</v>
      </c>
      <c r="V40" s="235">
        <f t="shared" si="5"/>
        <v>58</v>
      </c>
      <c r="W40" s="235"/>
      <c r="X40" s="235"/>
      <c r="Y40" s="236" t="str">
        <f t="shared" si="6"/>
        <v>C</v>
      </c>
    </row>
    <row r="41" spans="1:25" ht="26.25">
      <c r="A41" s="233">
        <v>27</v>
      </c>
      <c r="B41" s="118" t="s">
        <v>95</v>
      </c>
      <c r="C41" s="118" t="s">
        <v>96</v>
      </c>
      <c r="D41" s="234">
        <v>7</v>
      </c>
      <c r="E41" s="234">
        <v>6</v>
      </c>
      <c r="F41" s="234"/>
      <c r="G41" s="120">
        <f t="shared" si="1"/>
        <v>6.4999999999999991</v>
      </c>
      <c r="H41" s="234">
        <v>15</v>
      </c>
      <c r="I41" s="234"/>
      <c r="J41" s="120">
        <f t="shared" si="2"/>
        <v>5</v>
      </c>
      <c r="K41" s="234">
        <v>11</v>
      </c>
      <c r="L41" s="234"/>
      <c r="M41" s="234"/>
      <c r="N41" s="120">
        <f t="shared" si="3"/>
        <v>11</v>
      </c>
      <c r="O41" s="121">
        <f t="shared" si="0"/>
        <v>22.5</v>
      </c>
      <c r="P41" s="234">
        <v>24</v>
      </c>
      <c r="Q41" s="234">
        <v>15</v>
      </c>
      <c r="R41" s="234"/>
      <c r="S41" s="234">
        <v>20</v>
      </c>
      <c r="T41" s="234"/>
      <c r="U41" s="122">
        <f t="shared" si="4"/>
        <v>59</v>
      </c>
      <c r="V41" s="235">
        <f t="shared" si="5"/>
        <v>82</v>
      </c>
      <c r="W41" s="235"/>
      <c r="X41" s="235"/>
      <c r="Y41" s="236" t="str">
        <f t="shared" si="6"/>
        <v>A</v>
      </c>
    </row>
    <row r="42" spans="1:25" ht="26.25">
      <c r="A42" s="233">
        <v>28</v>
      </c>
      <c r="B42" s="118" t="s">
        <v>97</v>
      </c>
      <c r="C42" s="118" t="s">
        <v>98</v>
      </c>
      <c r="D42" s="234">
        <v>7</v>
      </c>
      <c r="E42" s="234">
        <v>8</v>
      </c>
      <c r="F42" s="234"/>
      <c r="G42" s="120">
        <f t="shared" si="1"/>
        <v>7.5</v>
      </c>
      <c r="H42" s="234">
        <v>15</v>
      </c>
      <c r="I42" s="234"/>
      <c r="J42" s="120">
        <f t="shared" si="2"/>
        <v>5</v>
      </c>
      <c r="K42" s="234">
        <v>10</v>
      </c>
      <c r="L42" s="234"/>
      <c r="M42" s="234"/>
      <c r="N42" s="120">
        <f t="shared" si="3"/>
        <v>10</v>
      </c>
      <c r="O42" s="121">
        <f t="shared" si="0"/>
        <v>22.5</v>
      </c>
      <c r="P42" s="234">
        <v>5.5</v>
      </c>
      <c r="Q42" s="234">
        <v>11</v>
      </c>
      <c r="R42" s="234"/>
      <c r="S42" s="234">
        <v>9</v>
      </c>
      <c r="T42" s="234"/>
      <c r="U42" s="122">
        <f t="shared" si="4"/>
        <v>25.5</v>
      </c>
      <c r="V42" s="235">
        <f t="shared" si="5"/>
        <v>48</v>
      </c>
      <c r="W42" s="235"/>
      <c r="X42" s="235"/>
      <c r="Y42" s="236" t="str">
        <f t="shared" si="6"/>
        <v>D</v>
      </c>
    </row>
    <row r="43" spans="1:25" ht="26.25">
      <c r="A43" s="233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1"/>
        <v>0</v>
      </c>
      <c r="H43" s="234"/>
      <c r="I43" s="234"/>
      <c r="J43" s="120">
        <f t="shared" si="2"/>
        <v>0</v>
      </c>
      <c r="K43" s="234"/>
      <c r="L43" s="234"/>
      <c r="M43" s="234"/>
      <c r="N43" s="120">
        <f t="shared" si="3"/>
        <v>0</v>
      </c>
      <c r="O43" s="121" t="str">
        <f t="shared" si="0"/>
        <v/>
      </c>
      <c r="P43" s="234"/>
      <c r="Q43" s="234"/>
      <c r="R43" s="234"/>
      <c r="S43" s="234"/>
      <c r="T43" s="234"/>
      <c r="U43" s="122" t="str">
        <f t="shared" si="4"/>
        <v/>
      </c>
      <c r="V43" s="235" t="str">
        <f t="shared" si="5"/>
        <v/>
      </c>
      <c r="W43" s="235"/>
      <c r="X43" s="235"/>
      <c r="Y43" s="236" t="str">
        <f t="shared" si="6"/>
        <v/>
      </c>
    </row>
    <row r="44" spans="1:25" ht="26.25">
      <c r="A44" s="233">
        <v>30</v>
      </c>
      <c r="B44" s="118" t="s">
        <v>99</v>
      </c>
      <c r="C44" s="118" t="s">
        <v>100</v>
      </c>
      <c r="D44" s="234">
        <v>6</v>
      </c>
      <c r="E44" s="234">
        <v>4</v>
      </c>
      <c r="F44" s="234"/>
      <c r="G44" s="120">
        <f t="shared" si="1"/>
        <v>5</v>
      </c>
      <c r="H44" s="234">
        <v>15</v>
      </c>
      <c r="I44" s="234"/>
      <c r="J44" s="120">
        <f t="shared" si="2"/>
        <v>5</v>
      </c>
      <c r="K44" s="234">
        <v>10</v>
      </c>
      <c r="L44" s="234"/>
      <c r="M44" s="234"/>
      <c r="N44" s="120">
        <f t="shared" si="3"/>
        <v>10</v>
      </c>
      <c r="O44" s="121">
        <f t="shared" si="0"/>
        <v>20</v>
      </c>
      <c r="P44" s="234">
        <v>9</v>
      </c>
      <c r="Q44" s="234">
        <v>10</v>
      </c>
      <c r="R44" s="234"/>
      <c r="S44" s="234">
        <v>11</v>
      </c>
      <c r="T44" s="234"/>
      <c r="U44" s="122">
        <f t="shared" si="4"/>
        <v>30</v>
      </c>
      <c r="V44" s="235">
        <f t="shared" si="5"/>
        <v>50</v>
      </c>
      <c r="W44" s="235"/>
      <c r="X44" s="235"/>
      <c r="Y44" s="236" t="str">
        <f t="shared" si="6"/>
        <v>C</v>
      </c>
    </row>
    <row r="45" spans="1:25" ht="26.25">
      <c r="A45" s="233">
        <v>31</v>
      </c>
      <c r="B45" s="118" t="s">
        <v>101</v>
      </c>
      <c r="C45" s="118" t="s">
        <v>102</v>
      </c>
      <c r="D45" s="234">
        <v>7</v>
      </c>
      <c r="E45" s="234">
        <v>7</v>
      </c>
      <c r="F45" s="234"/>
      <c r="G45" s="120">
        <f t="shared" si="1"/>
        <v>7</v>
      </c>
      <c r="H45" s="234">
        <v>15</v>
      </c>
      <c r="I45" s="234"/>
      <c r="J45" s="120">
        <f t="shared" si="2"/>
        <v>5</v>
      </c>
      <c r="K45" s="234">
        <v>10</v>
      </c>
      <c r="L45" s="234"/>
      <c r="M45" s="234"/>
      <c r="N45" s="120">
        <f t="shared" si="3"/>
        <v>10</v>
      </c>
      <c r="O45" s="121">
        <f t="shared" si="0"/>
        <v>22</v>
      </c>
      <c r="P45" s="234">
        <v>16</v>
      </c>
      <c r="Q45" s="234">
        <v>12</v>
      </c>
      <c r="R45" s="234"/>
      <c r="S45" s="234">
        <v>10</v>
      </c>
      <c r="T45" s="234"/>
      <c r="U45" s="122">
        <f t="shared" si="4"/>
        <v>38</v>
      </c>
      <c r="V45" s="235">
        <f t="shared" si="5"/>
        <v>60</v>
      </c>
      <c r="W45" s="235"/>
      <c r="X45" s="235"/>
      <c r="Y45" s="236" t="str">
        <f t="shared" si="6"/>
        <v>B</v>
      </c>
    </row>
    <row r="46" spans="1:25" ht="26.25">
      <c r="A46" s="233">
        <v>32</v>
      </c>
      <c r="B46" s="118" t="s">
        <v>103</v>
      </c>
      <c r="C46" s="118" t="s">
        <v>104</v>
      </c>
      <c r="D46" s="234">
        <v>7</v>
      </c>
      <c r="E46" s="234">
        <v>7</v>
      </c>
      <c r="F46" s="234"/>
      <c r="G46" s="120">
        <f t="shared" si="1"/>
        <v>7</v>
      </c>
      <c r="H46" s="234">
        <v>15</v>
      </c>
      <c r="I46" s="234"/>
      <c r="J46" s="120">
        <f t="shared" si="2"/>
        <v>5</v>
      </c>
      <c r="K46" s="234">
        <v>10</v>
      </c>
      <c r="L46" s="234"/>
      <c r="M46" s="234"/>
      <c r="N46" s="120">
        <f t="shared" si="3"/>
        <v>10</v>
      </c>
      <c r="O46" s="121">
        <f t="shared" si="0"/>
        <v>22</v>
      </c>
      <c r="P46" s="234">
        <v>18</v>
      </c>
      <c r="Q46" s="234">
        <v>10</v>
      </c>
      <c r="R46" s="234"/>
      <c r="S46" s="234">
        <v>15</v>
      </c>
      <c r="T46" s="234"/>
      <c r="U46" s="122">
        <f t="shared" si="4"/>
        <v>43</v>
      </c>
      <c r="V46" s="235">
        <f t="shared" si="5"/>
        <v>65</v>
      </c>
      <c r="W46" s="235"/>
      <c r="X46" s="235"/>
      <c r="Y46" s="236" t="str">
        <f t="shared" si="6"/>
        <v>B</v>
      </c>
    </row>
    <row r="47" spans="1:25" ht="26.25">
      <c r="A47" s="233">
        <v>33</v>
      </c>
      <c r="B47" s="118" t="s">
        <v>105</v>
      </c>
      <c r="C47" s="118" t="s">
        <v>106</v>
      </c>
      <c r="D47" s="234">
        <v>7</v>
      </c>
      <c r="E47" s="234">
        <v>8</v>
      </c>
      <c r="F47" s="234"/>
      <c r="G47" s="120">
        <f t="shared" si="1"/>
        <v>7.5</v>
      </c>
      <c r="H47" s="234">
        <v>9</v>
      </c>
      <c r="I47" s="234"/>
      <c r="J47" s="120">
        <f t="shared" si="2"/>
        <v>3</v>
      </c>
      <c r="K47" s="234">
        <v>11</v>
      </c>
      <c r="L47" s="234"/>
      <c r="M47" s="234"/>
      <c r="N47" s="120">
        <f t="shared" si="3"/>
        <v>11</v>
      </c>
      <c r="O47" s="121">
        <f t="shared" si="0"/>
        <v>21.5</v>
      </c>
      <c r="P47" s="234">
        <v>3</v>
      </c>
      <c r="Q47" s="234">
        <v>11</v>
      </c>
      <c r="R47" s="234"/>
      <c r="S47" s="234">
        <v>4</v>
      </c>
      <c r="T47" s="234"/>
      <c r="U47" s="122">
        <f t="shared" si="4"/>
        <v>18</v>
      </c>
      <c r="V47" s="235">
        <f t="shared" si="5"/>
        <v>40</v>
      </c>
      <c r="W47" s="235"/>
      <c r="X47" s="235"/>
      <c r="Y47" s="236" t="str">
        <f t="shared" si="6"/>
        <v>D</v>
      </c>
    </row>
    <row r="48" spans="1:25" ht="26.25">
      <c r="A48" s="233">
        <v>34</v>
      </c>
      <c r="B48" s="118" t="s">
        <v>107</v>
      </c>
      <c r="C48" s="118" t="s">
        <v>108</v>
      </c>
      <c r="D48" s="234">
        <v>6</v>
      </c>
      <c r="E48" s="234">
        <v>7</v>
      </c>
      <c r="F48" s="234"/>
      <c r="G48" s="120">
        <f t="shared" si="1"/>
        <v>6.4999999999999991</v>
      </c>
      <c r="H48" s="234">
        <v>13</v>
      </c>
      <c r="I48" s="234"/>
      <c r="J48" s="120">
        <f t="shared" si="2"/>
        <v>4.3333333333333339</v>
      </c>
      <c r="K48" s="234">
        <v>11</v>
      </c>
      <c r="L48" s="234"/>
      <c r="M48" s="234"/>
      <c r="N48" s="120">
        <f t="shared" si="3"/>
        <v>11</v>
      </c>
      <c r="O48" s="121">
        <f t="shared" si="0"/>
        <v>21.8</v>
      </c>
      <c r="P48" s="234">
        <v>7</v>
      </c>
      <c r="Q48" s="234">
        <v>17</v>
      </c>
      <c r="R48" s="234"/>
      <c r="S48" s="234">
        <v>6</v>
      </c>
      <c r="T48" s="234"/>
      <c r="U48" s="122">
        <f t="shared" si="4"/>
        <v>30</v>
      </c>
      <c r="V48" s="235">
        <f t="shared" si="5"/>
        <v>52</v>
      </c>
      <c r="W48" s="235"/>
      <c r="X48" s="235"/>
      <c r="Y48" s="236" t="str">
        <f t="shared" si="6"/>
        <v>C</v>
      </c>
    </row>
    <row r="49" spans="1:25" ht="26.25">
      <c r="A49" s="233">
        <v>35</v>
      </c>
      <c r="B49" s="118" t="s">
        <v>109</v>
      </c>
      <c r="C49" s="118" t="s">
        <v>110</v>
      </c>
      <c r="D49" s="234">
        <v>6</v>
      </c>
      <c r="E49" s="234">
        <v>7</v>
      </c>
      <c r="F49" s="234"/>
      <c r="G49" s="120">
        <f t="shared" si="1"/>
        <v>6.4999999999999991</v>
      </c>
      <c r="H49" s="234">
        <v>13</v>
      </c>
      <c r="I49" s="234"/>
      <c r="J49" s="120">
        <f t="shared" si="2"/>
        <v>4.3333333333333339</v>
      </c>
      <c r="K49" s="234">
        <v>14</v>
      </c>
      <c r="L49" s="234"/>
      <c r="M49" s="234"/>
      <c r="N49" s="120">
        <f t="shared" si="3"/>
        <v>14</v>
      </c>
      <c r="O49" s="121">
        <f t="shared" si="0"/>
        <v>24.8</v>
      </c>
      <c r="P49" s="234">
        <v>19</v>
      </c>
      <c r="Q49" s="234">
        <v>20</v>
      </c>
      <c r="R49" s="234"/>
      <c r="S49" s="234">
        <v>17</v>
      </c>
      <c r="T49" s="234"/>
      <c r="U49" s="122">
        <f t="shared" si="4"/>
        <v>56</v>
      </c>
      <c r="V49" s="235">
        <f t="shared" si="5"/>
        <v>81</v>
      </c>
      <c r="W49" s="235"/>
      <c r="X49" s="235"/>
      <c r="Y49" s="236" t="str">
        <f t="shared" si="6"/>
        <v>A</v>
      </c>
    </row>
    <row r="50" spans="1:25" ht="26.25">
      <c r="A50" s="233">
        <v>36</v>
      </c>
      <c r="B50" s="118" t="s">
        <v>111</v>
      </c>
      <c r="C50" s="118" t="s">
        <v>112</v>
      </c>
      <c r="D50" s="234">
        <v>7</v>
      </c>
      <c r="E50" s="234">
        <v>5</v>
      </c>
      <c r="F50" s="234"/>
      <c r="G50" s="120">
        <f t="shared" si="1"/>
        <v>6</v>
      </c>
      <c r="H50" s="234">
        <v>15</v>
      </c>
      <c r="I50" s="234"/>
      <c r="J50" s="120">
        <f t="shared" si="2"/>
        <v>5</v>
      </c>
      <c r="K50" s="234">
        <v>11</v>
      </c>
      <c r="L50" s="234"/>
      <c r="M50" s="234"/>
      <c r="N50" s="120">
        <f t="shared" si="3"/>
        <v>11</v>
      </c>
      <c r="O50" s="121">
        <f t="shared" si="0"/>
        <v>22</v>
      </c>
      <c r="P50" s="234">
        <v>9</v>
      </c>
      <c r="Q50" s="234">
        <v>9</v>
      </c>
      <c r="R50" s="234"/>
      <c r="S50" s="234">
        <v>7</v>
      </c>
      <c r="T50" s="234"/>
      <c r="U50" s="122">
        <f t="shared" si="4"/>
        <v>25</v>
      </c>
      <c r="V50" s="235">
        <f t="shared" si="5"/>
        <v>47</v>
      </c>
      <c r="W50" s="235"/>
      <c r="X50" s="235"/>
      <c r="Y50" s="236" t="str">
        <f t="shared" si="6"/>
        <v>D</v>
      </c>
    </row>
    <row r="51" spans="1:25" ht="26.25">
      <c r="A51" s="233">
        <v>37</v>
      </c>
      <c r="B51" s="118" t="s">
        <v>113</v>
      </c>
      <c r="C51" s="118" t="s">
        <v>114</v>
      </c>
      <c r="D51" s="234"/>
      <c r="E51" s="234"/>
      <c r="F51" s="234"/>
      <c r="G51" s="120">
        <f t="shared" si="1"/>
        <v>0</v>
      </c>
      <c r="H51" s="234"/>
      <c r="I51" s="234"/>
      <c r="J51" s="120">
        <f t="shared" si="2"/>
        <v>0</v>
      </c>
      <c r="K51" s="234"/>
      <c r="L51" s="234"/>
      <c r="M51" s="234"/>
      <c r="N51" s="120">
        <f t="shared" si="3"/>
        <v>0</v>
      </c>
      <c r="O51" s="121" t="str">
        <f t="shared" si="0"/>
        <v/>
      </c>
      <c r="P51" s="234"/>
      <c r="Q51" s="234"/>
      <c r="R51" s="234"/>
      <c r="S51" s="234"/>
      <c r="T51" s="234"/>
      <c r="U51" s="122" t="str">
        <f t="shared" si="4"/>
        <v/>
      </c>
      <c r="V51" s="235" t="str">
        <f t="shared" si="5"/>
        <v/>
      </c>
      <c r="W51" s="235"/>
      <c r="X51" s="235"/>
      <c r="Y51" s="236" t="str">
        <f t="shared" si="6"/>
        <v/>
      </c>
    </row>
    <row r="52" spans="1:25" ht="26.25">
      <c r="A52" s="233">
        <v>38</v>
      </c>
      <c r="B52" s="118" t="s">
        <v>115</v>
      </c>
      <c r="C52" s="118" t="s">
        <v>116</v>
      </c>
      <c r="D52" s="234">
        <v>7</v>
      </c>
      <c r="E52" s="234">
        <v>6</v>
      </c>
      <c r="F52" s="234"/>
      <c r="G52" s="120">
        <f t="shared" si="1"/>
        <v>6.4999999999999991</v>
      </c>
      <c r="H52" s="234">
        <v>15</v>
      </c>
      <c r="I52" s="234"/>
      <c r="J52" s="120">
        <f t="shared" si="2"/>
        <v>5</v>
      </c>
      <c r="K52" s="234">
        <v>12</v>
      </c>
      <c r="L52" s="234"/>
      <c r="M52" s="234"/>
      <c r="N52" s="120">
        <f t="shared" si="3"/>
        <v>12</v>
      </c>
      <c r="O52" s="121">
        <f t="shared" si="0"/>
        <v>23.5</v>
      </c>
      <c r="P52" s="234">
        <v>20</v>
      </c>
      <c r="Q52" s="234">
        <v>16</v>
      </c>
      <c r="R52" s="234"/>
      <c r="S52" s="234">
        <v>20</v>
      </c>
      <c r="T52" s="234"/>
      <c r="U52" s="122">
        <f t="shared" si="4"/>
        <v>56</v>
      </c>
      <c r="V52" s="235">
        <f t="shared" si="5"/>
        <v>80</v>
      </c>
      <c r="W52" s="235"/>
      <c r="X52" s="235"/>
      <c r="Y52" s="236" t="str">
        <f t="shared" si="6"/>
        <v>A</v>
      </c>
    </row>
    <row r="53" spans="1:25" ht="26.25">
      <c r="A53" s="233">
        <v>39</v>
      </c>
      <c r="B53" s="118" t="s">
        <v>117</v>
      </c>
      <c r="C53" s="118" t="s">
        <v>118</v>
      </c>
      <c r="D53" s="234">
        <v>7</v>
      </c>
      <c r="E53" s="234">
        <v>5</v>
      </c>
      <c r="F53" s="234"/>
      <c r="G53" s="120">
        <f t="shared" si="1"/>
        <v>6</v>
      </c>
      <c r="H53" s="234">
        <v>15</v>
      </c>
      <c r="I53" s="234"/>
      <c r="J53" s="120">
        <f t="shared" si="2"/>
        <v>5</v>
      </c>
      <c r="K53" s="234">
        <v>12</v>
      </c>
      <c r="L53" s="234"/>
      <c r="M53" s="234"/>
      <c r="N53" s="120">
        <f t="shared" si="3"/>
        <v>12</v>
      </c>
      <c r="O53" s="121">
        <f t="shared" si="0"/>
        <v>23</v>
      </c>
      <c r="P53" s="234">
        <v>7</v>
      </c>
      <c r="Q53" s="234">
        <v>16</v>
      </c>
      <c r="R53" s="234"/>
      <c r="S53" s="234">
        <v>15</v>
      </c>
      <c r="T53" s="234"/>
      <c r="U53" s="122">
        <f t="shared" si="4"/>
        <v>38</v>
      </c>
      <c r="V53" s="235">
        <f t="shared" si="5"/>
        <v>61</v>
      </c>
      <c r="W53" s="235"/>
      <c r="X53" s="235"/>
      <c r="Y53" s="236" t="str">
        <f t="shared" si="6"/>
        <v>B</v>
      </c>
    </row>
    <row r="54" spans="1:25" ht="26.25">
      <c r="A54" s="233">
        <v>40</v>
      </c>
      <c r="B54" s="118" t="s">
        <v>119</v>
      </c>
      <c r="C54" s="118" t="s">
        <v>120</v>
      </c>
      <c r="D54" s="234">
        <v>7</v>
      </c>
      <c r="E54" s="234">
        <v>5</v>
      </c>
      <c r="F54" s="234"/>
      <c r="G54" s="120">
        <f t="shared" si="1"/>
        <v>6</v>
      </c>
      <c r="H54" s="234">
        <v>13</v>
      </c>
      <c r="I54" s="234"/>
      <c r="J54" s="120">
        <f t="shared" si="2"/>
        <v>4.3333333333333339</v>
      </c>
      <c r="K54" s="234">
        <v>11</v>
      </c>
      <c r="L54" s="234"/>
      <c r="M54" s="234"/>
      <c r="N54" s="120">
        <f t="shared" si="3"/>
        <v>11</v>
      </c>
      <c r="O54" s="121">
        <f t="shared" si="0"/>
        <v>21.3</v>
      </c>
      <c r="P54" s="234">
        <v>12</v>
      </c>
      <c r="Q54" s="234">
        <v>6</v>
      </c>
      <c r="R54" s="234"/>
      <c r="S54" s="234">
        <v>16</v>
      </c>
      <c r="T54" s="234"/>
      <c r="U54" s="122">
        <f t="shared" si="4"/>
        <v>34</v>
      </c>
      <c r="V54" s="235">
        <f t="shared" si="5"/>
        <v>55</v>
      </c>
      <c r="W54" s="235"/>
      <c r="X54" s="235"/>
      <c r="Y54" s="236" t="str">
        <f t="shared" si="6"/>
        <v>C</v>
      </c>
    </row>
    <row r="55" spans="1:25" ht="26.25">
      <c r="A55" s="233">
        <v>41</v>
      </c>
      <c r="B55" s="118" t="s">
        <v>121</v>
      </c>
      <c r="C55" s="118" t="s">
        <v>122</v>
      </c>
      <c r="D55" s="234">
        <v>7</v>
      </c>
      <c r="E55" s="234">
        <v>5</v>
      </c>
      <c r="F55" s="234"/>
      <c r="G55" s="120">
        <f t="shared" si="1"/>
        <v>6</v>
      </c>
      <c r="H55" s="234">
        <v>13</v>
      </c>
      <c r="I55" s="234"/>
      <c r="J55" s="120">
        <f t="shared" si="2"/>
        <v>4.3333333333333339</v>
      </c>
      <c r="K55" s="234">
        <v>12</v>
      </c>
      <c r="L55" s="234"/>
      <c r="M55" s="234"/>
      <c r="N55" s="120">
        <f t="shared" si="3"/>
        <v>12</v>
      </c>
      <c r="O55" s="121">
        <f t="shared" si="0"/>
        <v>22.3</v>
      </c>
      <c r="P55" s="234">
        <v>10</v>
      </c>
      <c r="Q55" s="234">
        <v>9</v>
      </c>
      <c r="R55" s="234"/>
      <c r="S55" s="234">
        <v>10</v>
      </c>
      <c r="T55" s="234"/>
      <c r="U55" s="122">
        <f t="shared" si="4"/>
        <v>29</v>
      </c>
      <c r="V55" s="235">
        <f t="shared" si="5"/>
        <v>51</v>
      </c>
      <c r="W55" s="235"/>
      <c r="X55" s="235"/>
      <c r="Y55" s="236" t="str">
        <f t="shared" si="6"/>
        <v>C</v>
      </c>
    </row>
    <row r="56" spans="1:25" ht="26.25">
      <c r="A56" s="233">
        <v>42</v>
      </c>
      <c r="B56" s="118" t="s">
        <v>123</v>
      </c>
      <c r="C56" s="118" t="s">
        <v>124</v>
      </c>
      <c r="D56" s="234">
        <v>9</v>
      </c>
      <c r="E56" s="234">
        <v>7</v>
      </c>
      <c r="F56" s="234"/>
      <c r="G56" s="120">
        <f t="shared" si="1"/>
        <v>8</v>
      </c>
      <c r="H56" s="234">
        <v>15</v>
      </c>
      <c r="I56" s="234"/>
      <c r="J56" s="120">
        <f t="shared" si="2"/>
        <v>5</v>
      </c>
      <c r="K56" s="234">
        <v>8</v>
      </c>
      <c r="L56" s="234"/>
      <c r="M56" s="234"/>
      <c r="N56" s="120">
        <f t="shared" si="3"/>
        <v>8</v>
      </c>
      <c r="O56" s="121">
        <f t="shared" si="0"/>
        <v>21</v>
      </c>
      <c r="P56" s="234">
        <v>12</v>
      </c>
      <c r="Q56" s="234">
        <v>12</v>
      </c>
      <c r="R56" s="234"/>
      <c r="S56" s="234">
        <v>18</v>
      </c>
      <c r="T56" s="234"/>
      <c r="U56" s="122">
        <f t="shared" si="4"/>
        <v>42</v>
      </c>
      <c r="V56" s="235">
        <f t="shared" si="5"/>
        <v>63</v>
      </c>
      <c r="W56" s="235"/>
      <c r="X56" s="235"/>
      <c r="Y56" s="236" t="str">
        <f t="shared" si="6"/>
        <v>B</v>
      </c>
    </row>
    <row r="57" spans="1:25" ht="26.25">
      <c r="A57" s="233">
        <v>43</v>
      </c>
      <c r="B57" s="118" t="s">
        <v>125</v>
      </c>
      <c r="C57" s="118" t="s">
        <v>126</v>
      </c>
      <c r="D57" s="234">
        <v>8</v>
      </c>
      <c r="E57" s="234">
        <v>8</v>
      </c>
      <c r="F57" s="234"/>
      <c r="G57" s="120">
        <f t="shared" si="1"/>
        <v>8</v>
      </c>
      <c r="H57" s="234">
        <v>15</v>
      </c>
      <c r="I57" s="234"/>
      <c r="J57" s="120">
        <f t="shared" si="2"/>
        <v>5</v>
      </c>
      <c r="K57" s="234">
        <v>11</v>
      </c>
      <c r="L57" s="234"/>
      <c r="M57" s="234"/>
      <c r="N57" s="120">
        <f t="shared" si="3"/>
        <v>11</v>
      </c>
      <c r="O57" s="121">
        <f t="shared" si="0"/>
        <v>24</v>
      </c>
      <c r="P57" s="234">
        <v>14</v>
      </c>
      <c r="Q57" s="234">
        <v>16</v>
      </c>
      <c r="R57" s="234"/>
      <c r="S57" s="234">
        <v>20</v>
      </c>
      <c r="T57" s="234"/>
      <c r="U57" s="122">
        <f t="shared" si="4"/>
        <v>50</v>
      </c>
      <c r="V57" s="235">
        <f t="shared" si="5"/>
        <v>74</v>
      </c>
      <c r="W57" s="235"/>
      <c r="X57" s="235"/>
      <c r="Y57" s="236" t="str">
        <f t="shared" si="6"/>
        <v>A</v>
      </c>
    </row>
    <row r="58" spans="1:25" ht="26.25">
      <c r="A58" s="233">
        <v>44</v>
      </c>
      <c r="B58" s="118" t="s">
        <v>127</v>
      </c>
      <c r="C58" s="118" t="s">
        <v>128</v>
      </c>
      <c r="D58" s="234">
        <v>7</v>
      </c>
      <c r="E58" s="234">
        <v>8</v>
      </c>
      <c r="F58" s="234"/>
      <c r="G58" s="120">
        <f t="shared" si="1"/>
        <v>7.5</v>
      </c>
      <c r="H58" s="234">
        <v>15</v>
      </c>
      <c r="I58" s="234"/>
      <c r="J58" s="120">
        <f t="shared" si="2"/>
        <v>5</v>
      </c>
      <c r="K58" s="234">
        <v>12</v>
      </c>
      <c r="L58" s="234"/>
      <c r="M58" s="234"/>
      <c r="N58" s="120">
        <f t="shared" si="3"/>
        <v>12</v>
      </c>
      <c r="O58" s="121">
        <f t="shared" si="0"/>
        <v>24.5</v>
      </c>
      <c r="P58" s="234">
        <v>10</v>
      </c>
      <c r="Q58" s="234">
        <v>19</v>
      </c>
      <c r="R58" s="234"/>
      <c r="S58" s="234">
        <v>19</v>
      </c>
      <c r="T58" s="234"/>
      <c r="U58" s="122">
        <f t="shared" si="4"/>
        <v>48</v>
      </c>
      <c r="V58" s="235">
        <f t="shared" si="5"/>
        <v>73</v>
      </c>
      <c r="W58" s="235"/>
      <c r="X58" s="235"/>
      <c r="Y58" s="236" t="str">
        <f t="shared" si="6"/>
        <v>A</v>
      </c>
    </row>
    <row r="59" spans="1:25" ht="26.25">
      <c r="A59" s="233">
        <v>45</v>
      </c>
      <c r="B59" s="118" t="s">
        <v>129</v>
      </c>
      <c r="C59" s="118" t="s">
        <v>130</v>
      </c>
      <c r="D59" s="234">
        <v>6</v>
      </c>
      <c r="E59" s="234">
        <v>7</v>
      </c>
      <c r="F59" s="234"/>
      <c r="G59" s="120">
        <f t="shared" si="1"/>
        <v>6.4999999999999991</v>
      </c>
      <c r="H59" s="234">
        <v>12</v>
      </c>
      <c r="I59" s="234"/>
      <c r="J59" s="120">
        <f t="shared" si="2"/>
        <v>4</v>
      </c>
      <c r="K59" s="234">
        <v>14</v>
      </c>
      <c r="L59" s="234"/>
      <c r="M59" s="234"/>
      <c r="N59" s="120">
        <f t="shared" si="3"/>
        <v>14</v>
      </c>
      <c r="O59" s="121">
        <f t="shared" si="0"/>
        <v>24.5</v>
      </c>
      <c r="P59" s="234">
        <v>15</v>
      </c>
      <c r="Q59" s="234">
        <v>10</v>
      </c>
      <c r="R59" s="234"/>
      <c r="S59" s="234">
        <v>9</v>
      </c>
      <c r="T59" s="234"/>
      <c r="U59" s="122">
        <f t="shared" si="4"/>
        <v>34</v>
      </c>
      <c r="V59" s="235">
        <f t="shared" si="5"/>
        <v>59</v>
      </c>
      <c r="W59" s="235"/>
      <c r="X59" s="235"/>
      <c r="Y59" s="236" t="str">
        <f t="shared" si="6"/>
        <v>C</v>
      </c>
    </row>
    <row r="60" spans="1:25" ht="26.25">
      <c r="A60" s="233">
        <v>46</v>
      </c>
      <c r="B60" s="118" t="s">
        <v>131</v>
      </c>
      <c r="C60" s="118" t="s">
        <v>132</v>
      </c>
      <c r="D60" s="234">
        <v>8</v>
      </c>
      <c r="E60" s="234">
        <v>7</v>
      </c>
      <c r="F60" s="234"/>
      <c r="G60" s="120">
        <f t="shared" si="1"/>
        <v>7.5</v>
      </c>
      <c r="H60" s="234">
        <v>15</v>
      </c>
      <c r="I60" s="234"/>
      <c r="J60" s="120">
        <f t="shared" si="2"/>
        <v>5</v>
      </c>
      <c r="K60" s="234">
        <v>13</v>
      </c>
      <c r="L60" s="234"/>
      <c r="M60" s="234"/>
      <c r="N60" s="120">
        <f t="shared" si="3"/>
        <v>13</v>
      </c>
      <c r="O60" s="121">
        <f t="shared" si="0"/>
        <v>25.5</v>
      </c>
      <c r="P60" s="234">
        <v>22</v>
      </c>
      <c r="Q60" s="234">
        <v>15</v>
      </c>
      <c r="R60" s="234"/>
      <c r="S60" s="234">
        <v>10</v>
      </c>
      <c r="T60" s="234"/>
      <c r="U60" s="122">
        <f t="shared" si="4"/>
        <v>47</v>
      </c>
      <c r="V60" s="235">
        <f t="shared" si="5"/>
        <v>73</v>
      </c>
      <c r="W60" s="235"/>
      <c r="X60" s="235"/>
      <c r="Y60" s="236" t="str">
        <f t="shared" si="6"/>
        <v>A</v>
      </c>
    </row>
    <row r="61" spans="1:25" ht="26.25">
      <c r="A61" s="233">
        <v>47</v>
      </c>
      <c r="B61" s="118" t="s">
        <v>133</v>
      </c>
      <c r="C61" s="118" t="s">
        <v>134</v>
      </c>
      <c r="D61" s="234">
        <v>4</v>
      </c>
      <c r="E61" s="234">
        <v>6</v>
      </c>
      <c r="F61" s="234"/>
      <c r="G61" s="120">
        <f t="shared" si="1"/>
        <v>5</v>
      </c>
      <c r="H61" s="234">
        <v>7</v>
      </c>
      <c r="I61" s="234"/>
      <c r="J61" s="120">
        <f t="shared" si="2"/>
        <v>2.3333333333333335</v>
      </c>
      <c r="K61" s="234">
        <v>14</v>
      </c>
      <c r="L61" s="234"/>
      <c r="M61" s="234"/>
      <c r="N61" s="120">
        <f t="shared" si="3"/>
        <v>14</v>
      </c>
      <c r="O61" s="121">
        <f t="shared" si="0"/>
        <v>21.3</v>
      </c>
      <c r="P61" s="234">
        <v>12</v>
      </c>
      <c r="Q61" s="234">
        <v>20</v>
      </c>
      <c r="R61" s="234"/>
      <c r="S61" s="234">
        <v>7</v>
      </c>
      <c r="T61" s="234"/>
      <c r="U61" s="122">
        <f t="shared" si="4"/>
        <v>39</v>
      </c>
      <c r="V61" s="235">
        <f t="shared" si="5"/>
        <v>60</v>
      </c>
      <c r="W61" s="235"/>
      <c r="X61" s="235"/>
      <c r="Y61" s="236" t="str">
        <f t="shared" si="6"/>
        <v>B</v>
      </c>
    </row>
    <row r="62" spans="1:25" ht="26.25">
      <c r="A62" s="233">
        <v>48</v>
      </c>
      <c r="B62" s="118" t="s">
        <v>135</v>
      </c>
      <c r="C62" s="118" t="s">
        <v>136</v>
      </c>
      <c r="D62" s="234"/>
      <c r="E62" s="234"/>
      <c r="F62" s="234"/>
      <c r="G62" s="120">
        <f t="shared" si="1"/>
        <v>0</v>
      </c>
      <c r="H62" s="234"/>
      <c r="I62" s="234"/>
      <c r="J62" s="120">
        <f t="shared" si="2"/>
        <v>0</v>
      </c>
      <c r="K62" s="234"/>
      <c r="L62" s="234"/>
      <c r="M62" s="234"/>
      <c r="N62" s="120">
        <f t="shared" si="3"/>
        <v>0</v>
      </c>
      <c r="O62" s="121" t="str">
        <f t="shared" si="0"/>
        <v/>
      </c>
      <c r="P62" s="234"/>
      <c r="Q62" s="234"/>
      <c r="R62" s="234"/>
      <c r="S62" s="234"/>
      <c r="T62" s="234"/>
      <c r="U62" s="122" t="str">
        <f t="shared" si="4"/>
        <v/>
      </c>
      <c r="V62" s="235" t="str">
        <f t="shared" si="5"/>
        <v/>
      </c>
      <c r="W62" s="235"/>
      <c r="X62" s="235"/>
      <c r="Y62" s="236" t="str">
        <f t="shared" si="6"/>
        <v/>
      </c>
    </row>
    <row r="63" spans="1:25" ht="26.25">
      <c r="A63" s="233">
        <v>49</v>
      </c>
      <c r="B63" s="118" t="s">
        <v>137</v>
      </c>
      <c r="C63" s="118" t="s">
        <v>138</v>
      </c>
      <c r="D63" s="234"/>
      <c r="E63" s="234"/>
      <c r="F63" s="234"/>
      <c r="G63" s="120">
        <f t="shared" si="1"/>
        <v>0</v>
      </c>
      <c r="H63" s="234"/>
      <c r="I63" s="234"/>
      <c r="J63" s="120">
        <f t="shared" si="2"/>
        <v>0</v>
      </c>
      <c r="K63" s="234"/>
      <c r="L63" s="234"/>
      <c r="M63" s="234"/>
      <c r="N63" s="120">
        <f t="shared" si="3"/>
        <v>0</v>
      </c>
      <c r="O63" s="121" t="str">
        <f t="shared" si="0"/>
        <v/>
      </c>
      <c r="P63" s="234">
        <v>14</v>
      </c>
      <c r="Q63" s="234">
        <v>11</v>
      </c>
      <c r="R63" s="234"/>
      <c r="S63" s="234">
        <v>7</v>
      </c>
      <c r="T63" s="234"/>
      <c r="U63" s="122">
        <f t="shared" si="4"/>
        <v>32</v>
      </c>
      <c r="V63" s="235">
        <f t="shared" si="5"/>
        <v>32</v>
      </c>
      <c r="W63" s="235"/>
      <c r="X63" s="235"/>
      <c r="Y63" s="236" t="str">
        <f t="shared" si="6"/>
        <v>FAIL LABS</v>
      </c>
    </row>
    <row r="64" spans="1:25" ht="26.25">
      <c r="A64" s="233">
        <v>50</v>
      </c>
      <c r="B64" s="118" t="s">
        <v>139</v>
      </c>
      <c r="C64" s="118" t="s">
        <v>140</v>
      </c>
      <c r="D64" s="234">
        <v>7</v>
      </c>
      <c r="E64" s="234">
        <v>7</v>
      </c>
      <c r="F64" s="234"/>
      <c r="G64" s="120">
        <f t="shared" si="1"/>
        <v>7</v>
      </c>
      <c r="H64" s="234">
        <v>15</v>
      </c>
      <c r="I64" s="234"/>
      <c r="J64" s="120">
        <f t="shared" si="2"/>
        <v>5</v>
      </c>
      <c r="K64" s="234">
        <v>14</v>
      </c>
      <c r="L64" s="234"/>
      <c r="M64" s="234"/>
      <c r="N64" s="120">
        <f t="shared" si="3"/>
        <v>14</v>
      </c>
      <c r="O64" s="121">
        <f t="shared" si="0"/>
        <v>26</v>
      </c>
      <c r="P64" s="234">
        <v>10</v>
      </c>
      <c r="Q64" s="234">
        <v>7</v>
      </c>
      <c r="R64" s="234"/>
      <c r="S64" s="234">
        <v>20</v>
      </c>
      <c r="T64" s="234"/>
      <c r="U64" s="122">
        <f t="shared" si="4"/>
        <v>37</v>
      </c>
      <c r="V64" s="235">
        <f t="shared" si="5"/>
        <v>63</v>
      </c>
      <c r="W64" s="235"/>
      <c r="X64" s="235"/>
      <c r="Y64" s="236" t="str">
        <f t="shared" si="6"/>
        <v>B</v>
      </c>
    </row>
    <row r="65" spans="1:25" ht="26.25">
      <c r="A65" s="233">
        <v>51</v>
      </c>
      <c r="B65" s="118" t="s">
        <v>141</v>
      </c>
      <c r="C65" s="118" t="s">
        <v>142</v>
      </c>
      <c r="D65" s="234">
        <v>7</v>
      </c>
      <c r="E65" s="234">
        <v>5</v>
      </c>
      <c r="F65" s="234"/>
      <c r="G65" s="120">
        <f t="shared" si="1"/>
        <v>6</v>
      </c>
      <c r="H65" s="234">
        <v>15</v>
      </c>
      <c r="I65" s="234"/>
      <c r="J65" s="120">
        <f t="shared" si="2"/>
        <v>5</v>
      </c>
      <c r="K65" s="234">
        <v>11</v>
      </c>
      <c r="L65" s="234"/>
      <c r="M65" s="234"/>
      <c r="N65" s="120">
        <f t="shared" si="3"/>
        <v>11</v>
      </c>
      <c r="O65" s="121">
        <f t="shared" si="0"/>
        <v>22</v>
      </c>
      <c r="P65" s="234">
        <v>10</v>
      </c>
      <c r="Q65" s="234">
        <v>10</v>
      </c>
      <c r="R65" s="234"/>
      <c r="S65" s="234">
        <v>16</v>
      </c>
      <c r="T65" s="234"/>
      <c r="U65" s="122">
        <f t="shared" si="4"/>
        <v>36</v>
      </c>
      <c r="V65" s="235">
        <f t="shared" si="5"/>
        <v>58</v>
      </c>
      <c r="W65" s="235"/>
      <c r="X65" s="235"/>
      <c r="Y65" s="236" t="str">
        <f t="shared" si="6"/>
        <v>C</v>
      </c>
    </row>
    <row r="66" spans="1:25" ht="26.25">
      <c r="A66" s="233">
        <v>52</v>
      </c>
      <c r="B66" s="118" t="s">
        <v>143</v>
      </c>
      <c r="C66" s="118" t="s">
        <v>144</v>
      </c>
      <c r="D66" s="234">
        <v>7</v>
      </c>
      <c r="E66" s="234">
        <v>5</v>
      </c>
      <c r="F66" s="234"/>
      <c r="G66" s="120">
        <f t="shared" si="1"/>
        <v>6</v>
      </c>
      <c r="H66" s="234">
        <v>15</v>
      </c>
      <c r="I66" s="234"/>
      <c r="J66" s="120">
        <f t="shared" si="2"/>
        <v>5</v>
      </c>
      <c r="K66" s="234">
        <v>11</v>
      </c>
      <c r="L66" s="234"/>
      <c r="M66" s="234"/>
      <c r="N66" s="120">
        <f t="shared" si="3"/>
        <v>11</v>
      </c>
      <c r="O66" s="121">
        <f t="shared" si="0"/>
        <v>22</v>
      </c>
      <c r="P66" s="234">
        <v>18</v>
      </c>
      <c r="Q66" s="234">
        <v>17</v>
      </c>
      <c r="R66" s="234"/>
      <c r="S66" s="234">
        <v>15</v>
      </c>
      <c r="T66" s="234"/>
      <c r="U66" s="122">
        <f t="shared" si="4"/>
        <v>50</v>
      </c>
      <c r="V66" s="235">
        <f t="shared" si="5"/>
        <v>72</v>
      </c>
      <c r="W66" s="235"/>
      <c r="X66" s="235"/>
      <c r="Y66" s="236" t="str">
        <f t="shared" si="6"/>
        <v>A</v>
      </c>
    </row>
    <row r="67" spans="1:25" ht="26.25">
      <c r="A67" s="233">
        <v>53</v>
      </c>
      <c r="B67" s="118" t="s">
        <v>145</v>
      </c>
      <c r="C67" s="118" t="s">
        <v>146</v>
      </c>
      <c r="D67" s="234">
        <v>5</v>
      </c>
      <c r="E67" s="234">
        <v>6</v>
      </c>
      <c r="F67" s="234"/>
      <c r="G67" s="120">
        <f t="shared" si="1"/>
        <v>5.5</v>
      </c>
      <c r="H67" s="234">
        <v>15</v>
      </c>
      <c r="I67" s="234"/>
      <c r="J67" s="120">
        <f t="shared" si="2"/>
        <v>5</v>
      </c>
      <c r="K67" s="234">
        <v>13</v>
      </c>
      <c r="L67" s="234"/>
      <c r="M67" s="234"/>
      <c r="N67" s="120">
        <f t="shared" si="3"/>
        <v>13</v>
      </c>
      <c r="O67" s="121">
        <f t="shared" si="0"/>
        <v>23.5</v>
      </c>
      <c r="P67" s="234">
        <v>11</v>
      </c>
      <c r="Q67" s="234">
        <v>13</v>
      </c>
      <c r="R67" s="234"/>
      <c r="S67" s="234">
        <v>4</v>
      </c>
      <c r="T67" s="234"/>
      <c r="U67" s="122">
        <f t="shared" si="4"/>
        <v>28</v>
      </c>
      <c r="V67" s="235">
        <f t="shared" si="5"/>
        <v>52</v>
      </c>
      <c r="W67" s="235"/>
      <c r="X67" s="235"/>
      <c r="Y67" s="236" t="str">
        <f t="shared" si="6"/>
        <v>C</v>
      </c>
    </row>
    <row r="68" spans="1:25" ht="26.25">
      <c r="A68" s="233">
        <v>54</v>
      </c>
      <c r="B68" s="118" t="s">
        <v>147</v>
      </c>
      <c r="C68" s="118" t="s">
        <v>148</v>
      </c>
      <c r="D68" s="234"/>
      <c r="E68" s="234"/>
      <c r="F68" s="234"/>
      <c r="G68" s="120">
        <f t="shared" si="1"/>
        <v>0</v>
      </c>
      <c r="H68" s="234"/>
      <c r="I68" s="234"/>
      <c r="J68" s="120">
        <f t="shared" si="2"/>
        <v>0</v>
      </c>
      <c r="K68" s="234"/>
      <c r="L68" s="234"/>
      <c r="M68" s="234"/>
      <c r="N68" s="120">
        <f t="shared" si="3"/>
        <v>0</v>
      </c>
      <c r="O68" s="121" t="str">
        <f t="shared" si="0"/>
        <v/>
      </c>
      <c r="P68" s="234"/>
      <c r="Q68" s="234"/>
      <c r="R68" s="234"/>
      <c r="S68" s="234"/>
      <c r="T68" s="234"/>
      <c r="U68" s="122" t="str">
        <f t="shared" si="4"/>
        <v/>
      </c>
      <c r="V68" s="235" t="str">
        <f t="shared" si="5"/>
        <v/>
      </c>
      <c r="W68" s="235"/>
      <c r="X68" s="235"/>
      <c r="Y68" s="236" t="str">
        <f t="shared" si="6"/>
        <v/>
      </c>
    </row>
    <row r="69" spans="1:25" s="603" customFormat="1" ht="26.25">
      <c r="A69" s="595">
        <v>55</v>
      </c>
      <c r="B69" s="596" t="s">
        <v>149</v>
      </c>
      <c r="C69" s="596" t="s">
        <v>150</v>
      </c>
      <c r="D69" s="597">
        <v>5</v>
      </c>
      <c r="E69" s="597">
        <v>7</v>
      </c>
      <c r="F69" s="597"/>
      <c r="G69" s="598">
        <f t="shared" si="1"/>
        <v>6</v>
      </c>
      <c r="H69" s="597">
        <v>15</v>
      </c>
      <c r="I69" s="597"/>
      <c r="J69" s="598">
        <f t="shared" si="2"/>
        <v>5</v>
      </c>
      <c r="K69" s="597">
        <v>13</v>
      </c>
      <c r="L69" s="597"/>
      <c r="M69" s="597"/>
      <c r="N69" s="598">
        <f t="shared" si="3"/>
        <v>13</v>
      </c>
      <c r="O69" s="599">
        <f t="shared" si="0"/>
        <v>24</v>
      </c>
      <c r="P69" s="597"/>
      <c r="Q69" s="597"/>
      <c r="R69" s="597"/>
      <c r="S69" s="597"/>
      <c r="T69" s="597"/>
      <c r="U69" s="600" t="str">
        <f t="shared" si="4"/>
        <v/>
      </c>
      <c r="V69" s="601">
        <f t="shared" si="5"/>
        <v>24</v>
      </c>
      <c r="W69" s="601"/>
      <c r="X69" s="601"/>
      <c r="Y69" s="602" t="str">
        <f t="shared" si="6"/>
        <v/>
      </c>
    </row>
    <row r="70" spans="1:25" ht="26.25">
      <c r="A70" s="233">
        <v>56</v>
      </c>
      <c r="B70" s="118" t="s">
        <v>151</v>
      </c>
      <c r="C70" s="118" t="s">
        <v>152</v>
      </c>
      <c r="D70" s="234">
        <v>9</v>
      </c>
      <c r="E70" s="234">
        <v>7</v>
      </c>
      <c r="F70" s="234"/>
      <c r="G70" s="120">
        <f t="shared" si="1"/>
        <v>8</v>
      </c>
      <c r="H70" s="234">
        <v>15</v>
      </c>
      <c r="I70" s="234"/>
      <c r="J70" s="120">
        <f t="shared" si="2"/>
        <v>5</v>
      </c>
      <c r="K70" s="234">
        <v>8</v>
      </c>
      <c r="L70" s="234"/>
      <c r="M70" s="234"/>
      <c r="N70" s="120">
        <f t="shared" si="3"/>
        <v>8</v>
      </c>
      <c r="O70" s="121">
        <f t="shared" si="0"/>
        <v>21</v>
      </c>
      <c r="P70" s="234">
        <v>23</v>
      </c>
      <c r="Q70" s="234">
        <v>15</v>
      </c>
      <c r="R70" s="234"/>
      <c r="S70" s="234">
        <v>20</v>
      </c>
      <c r="T70" s="234"/>
      <c r="U70" s="122">
        <f t="shared" si="4"/>
        <v>58</v>
      </c>
      <c r="V70" s="235">
        <f t="shared" si="5"/>
        <v>79</v>
      </c>
      <c r="W70" s="235"/>
      <c r="X70" s="235"/>
      <c r="Y70" s="236" t="str">
        <f t="shared" si="6"/>
        <v>A</v>
      </c>
    </row>
    <row r="71" spans="1:25" ht="26.25">
      <c r="A71" s="233">
        <v>57</v>
      </c>
      <c r="B71" s="118" t="s">
        <v>153</v>
      </c>
      <c r="C71" s="118" t="s">
        <v>154</v>
      </c>
      <c r="D71" s="234">
        <v>7</v>
      </c>
      <c r="E71" s="234">
        <v>6</v>
      </c>
      <c r="F71" s="234"/>
      <c r="G71" s="120">
        <f t="shared" si="1"/>
        <v>6.4999999999999991</v>
      </c>
      <c r="H71" s="234">
        <v>15</v>
      </c>
      <c r="I71" s="234"/>
      <c r="J71" s="120">
        <f t="shared" si="2"/>
        <v>5</v>
      </c>
      <c r="K71" s="234">
        <v>8</v>
      </c>
      <c r="L71" s="234"/>
      <c r="M71" s="234"/>
      <c r="N71" s="120">
        <f t="shared" si="3"/>
        <v>8</v>
      </c>
      <c r="O71" s="121">
        <f t="shared" si="0"/>
        <v>19.5</v>
      </c>
      <c r="P71" s="234">
        <v>10</v>
      </c>
      <c r="Q71" s="234"/>
      <c r="R71" s="234">
        <v>4</v>
      </c>
      <c r="S71" s="234"/>
      <c r="T71" s="234">
        <v>7</v>
      </c>
      <c r="U71" s="122">
        <f t="shared" si="4"/>
        <v>21</v>
      </c>
      <c r="V71" s="235">
        <f t="shared" si="5"/>
        <v>41</v>
      </c>
      <c r="W71" s="235"/>
      <c r="X71" s="235"/>
      <c r="Y71" s="236" t="str">
        <f t="shared" si="6"/>
        <v>D</v>
      </c>
    </row>
    <row r="72" spans="1:25" ht="26.25">
      <c r="A72" s="233">
        <v>58</v>
      </c>
      <c r="B72" s="118" t="s">
        <v>155</v>
      </c>
      <c r="C72" s="118" t="s">
        <v>156</v>
      </c>
      <c r="D72" s="234">
        <v>8</v>
      </c>
      <c r="E72" s="234">
        <v>8</v>
      </c>
      <c r="F72" s="234"/>
      <c r="G72" s="120">
        <f t="shared" si="1"/>
        <v>8</v>
      </c>
      <c r="H72" s="234">
        <v>15</v>
      </c>
      <c r="I72" s="234"/>
      <c r="J72" s="120">
        <f t="shared" si="2"/>
        <v>5</v>
      </c>
      <c r="K72" s="234">
        <v>11</v>
      </c>
      <c r="L72" s="234"/>
      <c r="M72" s="234"/>
      <c r="N72" s="120">
        <f t="shared" si="3"/>
        <v>11</v>
      </c>
      <c r="O72" s="121">
        <f t="shared" si="0"/>
        <v>24</v>
      </c>
      <c r="P72" s="234">
        <v>9</v>
      </c>
      <c r="Q72" s="234">
        <v>13</v>
      </c>
      <c r="R72" s="234"/>
      <c r="S72" s="234">
        <v>18</v>
      </c>
      <c r="T72" s="234"/>
      <c r="U72" s="122">
        <f t="shared" si="4"/>
        <v>40</v>
      </c>
      <c r="V72" s="235">
        <f t="shared" si="5"/>
        <v>64</v>
      </c>
      <c r="W72" s="235"/>
      <c r="X72" s="235"/>
      <c r="Y72" s="236" t="str">
        <f t="shared" si="6"/>
        <v>B</v>
      </c>
    </row>
    <row r="73" spans="1:25" ht="26.25">
      <c r="A73" s="233">
        <v>59</v>
      </c>
      <c r="B73" s="118" t="s">
        <v>157</v>
      </c>
      <c r="C73" s="118" t="s">
        <v>158</v>
      </c>
      <c r="D73" s="234">
        <v>6</v>
      </c>
      <c r="E73" s="234">
        <v>6</v>
      </c>
      <c r="F73" s="234"/>
      <c r="G73" s="120">
        <f t="shared" si="1"/>
        <v>6</v>
      </c>
      <c r="H73" s="234">
        <v>15</v>
      </c>
      <c r="I73" s="234"/>
      <c r="J73" s="120">
        <f t="shared" si="2"/>
        <v>5</v>
      </c>
      <c r="K73" s="234">
        <v>12</v>
      </c>
      <c r="L73" s="234"/>
      <c r="M73" s="234"/>
      <c r="N73" s="120">
        <f t="shared" si="3"/>
        <v>12</v>
      </c>
      <c r="O73" s="121">
        <f t="shared" si="0"/>
        <v>23</v>
      </c>
      <c r="P73" s="234">
        <v>13</v>
      </c>
      <c r="Q73" s="234">
        <v>17</v>
      </c>
      <c r="R73" s="234"/>
      <c r="S73" s="234">
        <v>12</v>
      </c>
      <c r="T73" s="234"/>
      <c r="U73" s="122">
        <f t="shared" si="4"/>
        <v>42</v>
      </c>
      <c r="V73" s="235">
        <f t="shared" si="5"/>
        <v>65</v>
      </c>
      <c r="W73" s="235"/>
      <c r="X73" s="235"/>
      <c r="Y73" s="236" t="str">
        <f t="shared" si="6"/>
        <v>B</v>
      </c>
    </row>
    <row r="74" spans="1:25" ht="26.25">
      <c r="A74" s="233">
        <v>60</v>
      </c>
      <c r="B74" s="118" t="s">
        <v>159</v>
      </c>
      <c r="C74" s="118" t="s">
        <v>160</v>
      </c>
      <c r="D74" s="234">
        <v>6</v>
      </c>
      <c r="E74" s="234">
        <v>6</v>
      </c>
      <c r="F74" s="234"/>
      <c r="G74" s="120">
        <f t="shared" si="1"/>
        <v>6</v>
      </c>
      <c r="H74" s="234">
        <v>15</v>
      </c>
      <c r="I74" s="234"/>
      <c r="J74" s="120">
        <f t="shared" si="2"/>
        <v>5</v>
      </c>
      <c r="K74" s="234">
        <v>13</v>
      </c>
      <c r="L74" s="234"/>
      <c r="M74" s="234"/>
      <c r="N74" s="120">
        <f t="shared" si="3"/>
        <v>13</v>
      </c>
      <c r="O74" s="121">
        <f t="shared" si="0"/>
        <v>24</v>
      </c>
      <c r="P74" s="234">
        <v>15</v>
      </c>
      <c r="Q74" s="234">
        <v>17</v>
      </c>
      <c r="R74" s="234"/>
      <c r="S74" s="234">
        <v>12</v>
      </c>
      <c r="T74" s="234"/>
      <c r="U74" s="122">
        <f t="shared" si="4"/>
        <v>44</v>
      </c>
      <c r="V74" s="235">
        <f t="shared" si="5"/>
        <v>68</v>
      </c>
      <c r="W74" s="235"/>
      <c r="X74" s="235"/>
      <c r="Y74" s="236" t="str">
        <f t="shared" si="6"/>
        <v>B</v>
      </c>
    </row>
    <row r="75" spans="1:25" ht="26.25">
      <c r="A75" s="233">
        <v>61</v>
      </c>
      <c r="B75" s="118" t="s">
        <v>161</v>
      </c>
      <c r="C75" s="118" t="s">
        <v>162</v>
      </c>
      <c r="D75" s="234">
        <v>6</v>
      </c>
      <c r="E75" s="234">
        <v>8</v>
      </c>
      <c r="F75" s="234"/>
      <c r="G75" s="120">
        <f t="shared" si="1"/>
        <v>7</v>
      </c>
      <c r="H75" s="234">
        <v>14</v>
      </c>
      <c r="I75" s="234"/>
      <c r="J75" s="120">
        <f t="shared" si="2"/>
        <v>4.666666666666667</v>
      </c>
      <c r="K75" s="234">
        <v>11</v>
      </c>
      <c r="L75" s="234"/>
      <c r="M75" s="234"/>
      <c r="N75" s="120">
        <f t="shared" si="3"/>
        <v>11</v>
      </c>
      <c r="O75" s="121">
        <f t="shared" si="0"/>
        <v>22.7</v>
      </c>
      <c r="P75" s="234">
        <v>23</v>
      </c>
      <c r="Q75" s="234">
        <v>15</v>
      </c>
      <c r="R75" s="234"/>
      <c r="S75" s="234">
        <v>18</v>
      </c>
      <c r="T75" s="234"/>
      <c r="U75" s="122">
        <f t="shared" si="4"/>
        <v>56</v>
      </c>
      <c r="V75" s="235">
        <f t="shared" si="5"/>
        <v>79</v>
      </c>
      <c r="W75" s="235"/>
      <c r="X75" s="235"/>
      <c r="Y75" s="236" t="str">
        <f t="shared" si="6"/>
        <v>A</v>
      </c>
    </row>
    <row r="76" spans="1:25" ht="26.25">
      <c r="A76" s="233">
        <v>62</v>
      </c>
      <c r="B76" s="118" t="s">
        <v>342</v>
      </c>
      <c r="C76" s="118" t="s">
        <v>343</v>
      </c>
      <c r="D76" s="234"/>
      <c r="E76" s="234"/>
      <c r="F76" s="234"/>
      <c r="G76" s="120">
        <f t="shared" si="1"/>
        <v>0</v>
      </c>
      <c r="H76" s="234"/>
      <c r="I76" s="234"/>
      <c r="J76" s="120">
        <f t="shared" si="2"/>
        <v>0</v>
      </c>
      <c r="K76" s="234"/>
      <c r="L76" s="234"/>
      <c r="M76" s="234"/>
      <c r="N76" s="120">
        <f t="shared" si="3"/>
        <v>0</v>
      </c>
      <c r="O76" s="121" t="str">
        <f t="shared" si="0"/>
        <v/>
      </c>
      <c r="P76" s="234"/>
      <c r="Q76" s="234"/>
      <c r="R76" s="234"/>
      <c r="S76" s="234"/>
      <c r="T76" s="234"/>
      <c r="U76" s="122" t="str">
        <f t="shared" si="4"/>
        <v/>
      </c>
      <c r="V76" s="235" t="str">
        <f t="shared" si="5"/>
        <v/>
      </c>
      <c r="W76" s="235"/>
      <c r="X76" s="235"/>
      <c r="Y76" s="236" t="str">
        <f t="shared" si="6"/>
        <v/>
      </c>
    </row>
    <row r="77" spans="1:25" ht="26.25">
      <c r="A77" s="233">
        <v>63</v>
      </c>
      <c r="B77" s="118" t="s">
        <v>163</v>
      </c>
      <c r="C77" s="118" t="s">
        <v>164</v>
      </c>
      <c r="D77" s="234">
        <v>5</v>
      </c>
      <c r="E77" s="234">
        <v>6</v>
      </c>
      <c r="F77" s="234"/>
      <c r="G77" s="120">
        <f t="shared" si="1"/>
        <v>5.5</v>
      </c>
      <c r="H77" s="234">
        <v>15</v>
      </c>
      <c r="I77" s="234"/>
      <c r="J77" s="120">
        <f t="shared" si="2"/>
        <v>5</v>
      </c>
      <c r="K77" s="234">
        <v>13</v>
      </c>
      <c r="L77" s="234"/>
      <c r="M77" s="234"/>
      <c r="N77" s="120">
        <f t="shared" si="3"/>
        <v>13</v>
      </c>
      <c r="O77" s="121">
        <f t="shared" si="0"/>
        <v>23.5</v>
      </c>
      <c r="P77" s="234">
        <v>12</v>
      </c>
      <c r="Q77" s="234"/>
      <c r="R77" s="234">
        <v>5</v>
      </c>
      <c r="S77" s="234">
        <v>10</v>
      </c>
      <c r="T77" s="234"/>
      <c r="U77" s="122">
        <f t="shared" si="4"/>
        <v>27</v>
      </c>
      <c r="V77" s="235">
        <f t="shared" si="5"/>
        <v>51</v>
      </c>
      <c r="W77" s="235"/>
      <c r="X77" s="235"/>
      <c r="Y77" s="236" t="str">
        <f t="shared" si="6"/>
        <v>C</v>
      </c>
    </row>
    <row r="78" spans="1:25" ht="26.25">
      <c r="A78" s="233">
        <v>64</v>
      </c>
      <c r="B78" s="118" t="s">
        <v>165</v>
      </c>
      <c r="C78" s="118" t="s">
        <v>166</v>
      </c>
      <c r="D78" s="234">
        <v>7</v>
      </c>
      <c r="E78" s="234">
        <v>8</v>
      </c>
      <c r="F78" s="234"/>
      <c r="G78" s="120">
        <f t="shared" si="1"/>
        <v>7.5</v>
      </c>
      <c r="H78" s="234">
        <v>12</v>
      </c>
      <c r="I78" s="234"/>
      <c r="J78" s="120">
        <f t="shared" si="2"/>
        <v>4</v>
      </c>
      <c r="K78" s="234">
        <v>13</v>
      </c>
      <c r="L78" s="234"/>
      <c r="M78" s="234"/>
      <c r="N78" s="120">
        <f t="shared" si="3"/>
        <v>13</v>
      </c>
      <c r="O78" s="121">
        <f t="shared" si="0"/>
        <v>24.5</v>
      </c>
      <c r="P78" s="234">
        <v>16</v>
      </c>
      <c r="Q78" s="234">
        <v>14</v>
      </c>
      <c r="R78" s="234"/>
      <c r="S78" s="234">
        <v>18</v>
      </c>
      <c r="T78" s="234"/>
      <c r="U78" s="122">
        <f t="shared" si="4"/>
        <v>48</v>
      </c>
      <c r="V78" s="235">
        <f t="shared" si="5"/>
        <v>73</v>
      </c>
      <c r="W78" s="235"/>
      <c r="X78" s="235"/>
      <c r="Y78" s="236" t="str">
        <f t="shared" si="6"/>
        <v>A</v>
      </c>
    </row>
    <row r="79" spans="1:25" ht="26.25">
      <c r="A79" s="233">
        <v>65</v>
      </c>
      <c r="B79" s="118" t="s">
        <v>167</v>
      </c>
      <c r="C79" s="118" t="s">
        <v>168</v>
      </c>
      <c r="D79" s="234">
        <v>7</v>
      </c>
      <c r="E79" s="234">
        <v>7</v>
      </c>
      <c r="F79" s="234"/>
      <c r="G79" s="120">
        <f t="shared" si="1"/>
        <v>7</v>
      </c>
      <c r="H79" s="234">
        <v>15</v>
      </c>
      <c r="I79" s="234"/>
      <c r="J79" s="120">
        <f t="shared" si="2"/>
        <v>5</v>
      </c>
      <c r="K79" s="234">
        <v>14</v>
      </c>
      <c r="L79" s="234"/>
      <c r="M79" s="234"/>
      <c r="N79" s="120">
        <f t="shared" si="3"/>
        <v>14</v>
      </c>
      <c r="O79" s="121">
        <f t="shared" si="0"/>
        <v>26</v>
      </c>
      <c r="P79" s="234">
        <v>17</v>
      </c>
      <c r="Q79" s="234"/>
      <c r="R79" s="234">
        <v>8</v>
      </c>
      <c r="S79" s="234">
        <v>10</v>
      </c>
      <c r="T79" s="234"/>
      <c r="U79" s="122">
        <f t="shared" si="4"/>
        <v>35</v>
      </c>
      <c r="V79" s="235">
        <f t="shared" si="5"/>
        <v>61</v>
      </c>
      <c r="W79" s="235"/>
      <c r="X79" s="235"/>
      <c r="Y79" s="236" t="str">
        <f t="shared" si="6"/>
        <v>B</v>
      </c>
    </row>
    <row r="80" spans="1:25" ht="26.25">
      <c r="A80" s="233">
        <v>66</v>
      </c>
      <c r="B80" s="118" t="s">
        <v>169</v>
      </c>
      <c r="C80" s="118" t="s">
        <v>170</v>
      </c>
      <c r="D80" s="234">
        <v>5</v>
      </c>
      <c r="E80" s="234">
        <v>7</v>
      </c>
      <c r="F80" s="234"/>
      <c r="G80" s="120">
        <f t="shared" si="1"/>
        <v>6</v>
      </c>
      <c r="H80" s="234">
        <v>10</v>
      </c>
      <c r="I80" s="234"/>
      <c r="J80" s="120">
        <f t="shared" si="2"/>
        <v>3.333333333333333</v>
      </c>
      <c r="K80" s="234">
        <v>11</v>
      </c>
      <c r="L80" s="234"/>
      <c r="M80" s="234"/>
      <c r="N80" s="120">
        <f t="shared" si="3"/>
        <v>11</v>
      </c>
      <c r="O80" s="121">
        <f t="shared" ref="O80:O133" si="7">IF(ROUNDDOWN(SUM($G80,$J80,$N80,0.05),1)&gt;0,ROUNDDOWN(SUM($G80,$J80,$N80,0.05),1),"")</f>
        <v>20.3</v>
      </c>
      <c r="P80" s="234">
        <v>14</v>
      </c>
      <c r="Q80" s="234">
        <v>14</v>
      </c>
      <c r="R80" s="234"/>
      <c r="S80" s="234">
        <v>10</v>
      </c>
      <c r="T80" s="234"/>
      <c r="U80" s="122">
        <f t="shared" si="4"/>
        <v>38</v>
      </c>
      <c r="V80" s="235">
        <f t="shared" si="5"/>
        <v>58</v>
      </c>
      <c r="W80" s="235"/>
      <c r="X80" s="235"/>
      <c r="Y80" s="236" t="str">
        <f t="shared" si="6"/>
        <v>C</v>
      </c>
    </row>
    <row r="81" spans="1:25" ht="26.25">
      <c r="A81" s="233">
        <v>67</v>
      </c>
      <c r="B81" s="118" t="s">
        <v>171</v>
      </c>
      <c r="C81" s="118" t="s">
        <v>172</v>
      </c>
      <c r="D81" s="234">
        <v>5</v>
      </c>
      <c r="E81" s="234">
        <v>7</v>
      </c>
      <c r="F81" s="234"/>
      <c r="G81" s="120">
        <f t="shared" ref="G81:G133" si="8">IF(COUNTA($D81:$F81)&gt;0,SUM($D81/$D$14,$E81/$E$14,$F81/$F$14)*$G$14/COUNTA($D81:$F81),0)</f>
        <v>6</v>
      </c>
      <c r="H81" s="234">
        <v>7</v>
      </c>
      <c r="I81" s="234"/>
      <c r="J81" s="120">
        <f t="shared" ref="J81:J133" si="9">IF(COUNTA($H81:$I81)&gt;0,SUM($H81/$H$14,$I81/$I$14)*$J$14/COUNTA($H81:$I81),0)</f>
        <v>2.3333333333333335</v>
      </c>
      <c r="K81" s="234">
        <v>11</v>
      </c>
      <c r="L81" s="234"/>
      <c r="M81" s="234"/>
      <c r="N81" s="120">
        <f t="shared" ref="N81:N133" si="10">IF(COUNTA($K81:$M81)&gt;0,SUM($K81/$K$14,$L81/$L$14,$M81/$M$14)*$N$14/COUNTA($K81:$M81),0)</f>
        <v>11</v>
      </c>
      <c r="O81" s="121">
        <f t="shared" si="7"/>
        <v>19.3</v>
      </c>
      <c r="P81" s="234"/>
      <c r="Q81" s="234"/>
      <c r="R81" s="234"/>
      <c r="S81" s="234"/>
      <c r="T81" s="234"/>
      <c r="U81" s="122" t="str">
        <f t="shared" ref="U81:U133" si="11">IF(OR(COUNTIF($P81:$T81,"&gt;0")=0,COUNTA($P$14)=0),"",(IF(COUNTA($Q81:$T81)&lt;=2,SUM($P81:$T81),IF(COUNTA($Q81:$T81)=3,SUM($P81:$T81)-MIN($Q81:$T81),SUM($P81:$T81)-MIN($Q81:$T81)-SMALL($Q81:$T81,2))))*7/(SUM($P$14:$R$14)/10))</f>
        <v/>
      </c>
      <c r="V81" s="235">
        <f t="shared" ref="V81:V133" si="12">IF(ROUNDDOWN(SUM($O81,$U81,0.5),0)&gt;0,ROUNDDOWN(SUM($O81,$U81,0.5),0),"")</f>
        <v>19</v>
      </c>
      <c r="W81" s="235"/>
      <c r="X81" s="235"/>
      <c r="Y81" s="236" t="str">
        <f t="shared" ref="Y81:Y133" si="13">IF(AND(N81&lt;$N$14/2,COUNTIF($P81:$T81,"&gt;0")&gt;0),"FAIL LABS",IF(OR($U81=0,$U81=""),"",IF($V81&gt;=70,"A",IF($V81&gt;=60,"B",IF($V81&gt;=50,"C",IF($V81&gt;=40,"D","E"))))))</f>
        <v/>
      </c>
    </row>
    <row r="82" spans="1:25" ht="26.25">
      <c r="A82" s="233">
        <v>68</v>
      </c>
      <c r="B82" s="118" t="s">
        <v>173</v>
      </c>
      <c r="C82" s="118" t="s">
        <v>174</v>
      </c>
      <c r="D82" s="234">
        <v>6</v>
      </c>
      <c r="E82" s="234">
        <v>8</v>
      </c>
      <c r="F82" s="234"/>
      <c r="G82" s="120">
        <f t="shared" si="8"/>
        <v>7</v>
      </c>
      <c r="H82" s="234">
        <v>14</v>
      </c>
      <c r="I82" s="234"/>
      <c r="J82" s="120">
        <f t="shared" si="9"/>
        <v>4.666666666666667</v>
      </c>
      <c r="K82" s="234">
        <v>11</v>
      </c>
      <c r="L82" s="234"/>
      <c r="M82" s="234"/>
      <c r="N82" s="120">
        <f t="shared" si="10"/>
        <v>11</v>
      </c>
      <c r="O82" s="121">
        <f t="shared" si="7"/>
        <v>22.7</v>
      </c>
      <c r="P82" s="234">
        <v>24</v>
      </c>
      <c r="Q82" s="234">
        <v>16</v>
      </c>
      <c r="R82" s="234"/>
      <c r="S82" s="234">
        <v>20</v>
      </c>
      <c r="T82" s="234"/>
      <c r="U82" s="122">
        <f t="shared" si="11"/>
        <v>60</v>
      </c>
      <c r="V82" s="235">
        <f t="shared" si="12"/>
        <v>83</v>
      </c>
      <c r="W82" s="235"/>
      <c r="X82" s="235"/>
      <c r="Y82" s="236" t="str">
        <f t="shared" si="13"/>
        <v>A</v>
      </c>
    </row>
    <row r="83" spans="1:25" ht="26.25">
      <c r="A83" s="233">
        <v>69</v>
      </c>
      <c r="B83" s="118" t="s">
        <v>175</v>
      </c>
      <c r="C83" s="118" t="s">
        <v>176</v>
      </c>
      <c r="D83" s="234">
        <v>6</v>
      </c>
      <c r="E83" s="234">
        <v>6</v>
      </c>
      <c r="F83" s="234"/>
      <c r="G83" s="120">
        <f t="shared" si="8"/>
        <v>6</v>
      </c>
      <c r="H83" s="234">
        <v>13</v>
      </c>
      <c r="I83" s="234"/>
      <c r="J83" s="120">
        <f t="shared" si="9"/>
        <v>4.3333333333333339</v>
      </c>
      <c r="K83" s="234">
        <v>11</v>
      </c>
      <c r="L83" s="234"/>
      <c r="M83" s="234"/>
      <c r="N83" s="120">
        <f t="shared" si="10"/>
        <v>11</v>
      </c>
      <c r="O83" s="121">
        <f t="shared" si="7"/>
        <v>21.3</v>
      </c>
      <c r="P83" s="234">
        <v>9</v>
      </c>
      <c r="Q83" s="234">
        <v>10</v>
      </c>
      <c r="R83" s="234"/>
      <c r="S83" s="234">
        <v>7</v>
      </c>
      <c r="T83" s="234"/>
      <c r="U83" s="122">
        <f t="shared" si="11"/>
        <v>26</v>
      </c>
      <c r="V83" s="235">
        <f t="shared" si="12"/>
        <v>47</v>
      </c>
      <c r="W83" s="235"/>
      <c r="X83" s="235"/>
      <c r="Y83" s="236" t="str">
        <f t="shared" si="13"/>
        <v>D</v>
      </c>
    </row>
    <row r="84" spans="1:25" ht="26.25">
      <c r="A84" s="233">
        <v>70</v>
      </c>
      <c r="B84" s="118" t="s">
        <v>177</v>
      </c>
      <c r="C84" s="118" t="s">
        <v>178</v>
      </c>
      <c r="D84" s="234">
        <v>4</v>
      </c>
      <c r="E84" s="234">
        <v>6</v>
      </c>
      <c r="F84" s="234"/>
      <c r="G84" s="120">
        <f t="shared" si="8"/>
        <v>5</v>
      </c>
      <c r="H84" s="234">
        <v>13</v>
      </c>
      <c r="I84" s="234"/>
      <c r="J84" s="120">
        <f t="shared" si="9"/>
        <v>4.3333333333333339</v>
      </c>
      <c r="K84" s="234">
        <v>11</v>
      </c>
      <c r="L84" s="234"/>
      <c r="M84" s="234"/>
      <c r="N84" s="120">
        <f t="shared" si="10"/>
        <v>11</v>
      </c>
      <c r="O84" s="121">
        <f t="shared" si="7"/>
        <v>20.3</v>
      </c>
      <c r="P84" s="234">
        <v>13</v>
      </c>
      <c r="Q84" s="234">
        <v>7</v>
      </c>
      <c r="R84" s="234"/>
      <c r="S84" s="234">
        <v>6</v>
      </c>
      <c r="T84" s="234"/>
      <c r="U84" s="122">
        <f t="shared" si="11"/>
        <v>26</v>
      </c>
      <c r="V84" s="235">
        <f t="shared" si="12"/>
        <v>46</v>
      </c>
      <c r="W84" s="235"/>
      <c r="X84" s="235"/>
      <c r="Y84" s="236" t="str">
        <f t="shared" si="13"/>
        <v>D</v>
      </c>
    </row>
    <row r="85" spans="1:25" ht="26.25">
      <c r="A85" s="233">
        <v>71</v>
      </c>
      <c r="B85" s="118" t="s">
        <v>179</v>
      </c>
      <c r="C85" s="118" t="s">
        <v>180</v>
      </c>
      <c r="D85" s="234">
        <v>6</v>
      </c>
      <c r="E85" s="234">
        <v>6</v>
      </c>
      <c r="F85" s="234"/>
      <c r="G85" s="120">
        <f t="shared" si="8"/>
        <v>6</v>
      </c>
      <c r="H85" s="234">
        <v>13</v>
      </c>
      <c r="I85" s="234"/>
      <c r="J85" s="120">
        <f t="shared" si="9"/>
        <v>4.3333333333333339</v>
      </c>
      <c r="K85" s="234">
        <v>11</v>
      </c>
      <c r="L85" s="234"/>
      <c r="M85" s="234"/>
      <c r="N85" s="120">
        <f t="shared" si="10"/>
        <v>11</v>
      </c>
      <c r="O85" s="121">
        <f t="shared" si="7"/>
        <v>21.3</v>
      </c>
      <c r="P85" s="234">
        <v>13</v>
      </c>
      <c r="Q85" s="234"/>
      <c r="R85" s="234">
        <v>9</v>
      </c>
      <c r="S85" s="234">
        <v>10</v>
      </c>
      <c r="T85" s="234"/>
      <c r="U85" s="122">
        <f t="shared" si="11"/>
        <v>32</v>
      </c>
      <c r="V85" s="235">
        <f t="shared" si="12"/>
        <v>53</v>
      </c>
      <c r="W85" s="235"/>
      <c r="X85" s="235"/>
      <c r="Y85" s="236" t="str">
        <f t="shared" si="13"/>
        <v>C</v>
      </c>
    </row>
    <row r="86" spans="1:25" ht="26.25">
      <c r="A86" s="233">
        <v>72</v>
      </c>
      <c r="B86" s="118" t="s">
        <v>181</v>
      </c>
      <c r="C86" s="118" t="s">
        <v>182</v>
      </c>
      <c r="D86" s="234">
        <v>4</v>
      </c>
      <c r="E86" s="234">
        <v>6</v>
      </c>
      <c r="F86" s="234"/>
      <c r="G86" s="120">
        <f t="shared" si="8"/>
        <v>5</v>
      </c>
      <c r="H86" s="234">
        <v>13</v>
      </c>
      <c r="I86" s="234"/>
      <c r="J86" s="120">
        <f t="shared" si="9"/>
        <v>4.3333333333333339</v>
      </c>
      <c r="K86" s="234">
        <v>11</v>
      </c>
      <c r="L86" s="234"/>
      <c r="M86" s="234"/>
      <c r="N86" s="120">
        <f t="shared" si="10"/>
        <v>11</v>
      </c>
      <c r="O86" s="121">
        <f t="shared" si="7"/>
        <v>20.3</v>
      </c>
      <c r="P86" s="234">
        <v>9</v>
      </c>
      <c r="Q86" s="234">
        <v>17</v>
      </c>
      <c r="R86" s="234"/>
      <c r="S86" s="234">
        <v>7</v>
      </c>
      <c r="T86" s="234"/>
      <c r="U86" s="122">
        <f t="shared" si="11"/>
        <v>33</v>
      </c>
      <c r="V86" s="235">
        <f t="shared" si="12"/>
        <v>53</v>
      </c>
      <c r="W86" s="235"/>
      <c r="X86" s="235"/>
      <c r="Y86" s="236" t="str">
        <f t="shared" si="13"/>
        <v>C</v>
      </c>
    </row>
    <row r="87" spans="1:25" ht="26.25">
      <c r="A87" s="233">
        <v>73</v>
      </c>
      <c r="B87" s="118" t="s">
        <v>183</v>
      </c>
      <c r="C87" s="118" t="s">
        <v>184</v>
      </c>
      <c r="D87" s="234">
        <v>6</v>
      </c>
      <c r="E87" s="234">
        <v>8</v>
      </c>
      <c r="F87" s="234"/>
      <c r="G87" s="120">
        <f t="shared" si="8"/>
        <v>7</v>
      </c>
      <c r="H87" s="234">
        <v>15</v>
      </c>
      <c r="I87" s="234"/>
      <c r="J87" s="120">
        <f t="shared" si="9"/>
        <v>5</v>
      </c>
      <c r="K87" s="234">
        <v>11</v>
      </c>
      <c r="L87" s="234"/>
      <c r="M87" s="234"/>
      <c r="N87" s="120">
        <f t="shared" si="10"/>
        <v>11</v>
      </c>
      <c r="O87" s="121">
        <f t="shared" si="7"/>
        <v>23</v>
      </c>
      <c r="P87" s="234">
        <v>7</v>
      </c>
      <c r="Q87" s="234">
        <v>12</v>
      </c>
      <c r="R87" s="234"/>
      <c r="S87" s="234">
        <v>10</v>
      </c>
      <c r="T87" s="234"/>
      <c r="U87" s="122">
        <f t="shared" si="11"/>
        <v>29</v>
      </c>
      <c r="V87" s="235">
        <f t="shared" si="12"/>
        <v>52</v>
      </c>
      <c r="W87" s="235"/>
      <c r="X87" s="235"/>
      <c r="Y87" s="236" t="str">
        <f t="shared" si="13"/>
        <v>C</v>
      </c>
    </row>
    <row r="88" spans="1:25" ht="26.25">
      <c r="A88" s="233">
        <v>74</v>
      </c>
      <c r="B88" s="118" t="s">
        <v>185</v>
      </c>
      <c r="C88" s="118" t="s">
        <v>186</v>
      </c>
      <c r="D88" s="234">
        <v>6</v>
      </c>
      <c r="E88" s="234">
        <v>4</v>
      </c>
      <c r="F88" s="234"/>
      <c r="G88" s="120">
        <f t="shared" si="8"/>
        <v>5</v>
      </c>
      <c r="H88" s="234">
        <v>15</v>
      </c>
      <c r="I88" s="234"/>
      <c r="J88" s="120">
        <f t="shared" si="9"/>
        <v>5</v>
      </c>
      <c r="K88" s="234">
        <v>13</v>
      </c>
      <c r="L88" s="234"/>
      <c r="M88" s="234"/>
      <c r="N88" s="120">
        <f t="shared" si="10"/>
        <v>13</v>
      </c>
      <c r="O88" s="121">
        <f t="shared" si="7"/>
        <v>23</v>
      </c>
      <c r="P88" s="234">
        <v>22</v>
      </c>
      <c r="Q88" s="234">
        <v>10</v>
      </c>
      <c r="R88" s="234"/>
      <c r="S88" s="234">
        <v>11</v>
      </c>
      <c r="T88" s="234"/>
      <c r="U88" s="122">
        <f t="shared" si="11"/>
        <v>43</v>
      </c>
      <c r="V88" s="235">
        <f t="shared" si="12"/>
        <v>66</v>
      </c>
      <c r="W88" s="235"/>
      <c r="X88" s="235"/>
      <c r="Y88" s="236" t="str">
        <f t="shared" si="13"/>
        <v>B</v>
      </c>
    </row>
    <row r="89" spans="1:25" ht="26.25">
      <c r="A89" s="233">
        <v>75</v>
      </c>
      <c r="B89" s="118" t="s">
        <v>187</v>
      </c>
      <c r="C89" s="118" t="s">
        <v>188</v>
      </c>
      <c r="D89" s="234">
        <v>5</v>
      </c>
      <c r="E89" s="234">
        <v>3</v>
      </c>
      <c r="F89" s="234"/>
      <c r="G89" s="120">
        <f t="shared" si="8"/>
        <v>4</v>
      </c>
      <c r="H89" s="234"/>
      <c r="I89" s="234"/>
      <c r="J89" s="120">
        <f t="shared" si="9"/>
        <v>0</v>
      </c>
      <c r="K89" s="234"/>
      <c r="L89" s="234"/>
      <c r="M89" s="234"/>
      <c r="N89" s="120">
        <f t="shared" si="10"/>
        <v>0</v>
      </c>
      <c r="O89" s="121">
        <f t="shared" si="7"/>
        <v>4</v>
      </c>
      <c r="P89" s="234">
        <v>10</v>
      </c>
      <c r="Q89" s="234">
        <v>16</v>
      </c>
      <c r="R89" s="234"/>
      <c r="S89" s="234">
        <v>12.5</v>
      </c>
      <c r="T89" s="234"/>
      <c r="U89" s="122">
        <f t="shared" si="11"/>
        <v>38.5</v>
      </c>
      <c r="V89" s="235">
        <f t="shared" si="12"/>
        <v>43</v>
      </c>
      <c r="W89" s="235"/>
      <c r="X89" s="235"/>
      <c r="Y89" s="236" t="str">
        <f t="shared" si="13"/>
        <v>FAIL LABS</v>
      </c>
    </row>
    <row r="90" spans="1:25" ht="26.25">
      <c r="A90" s="233">
        <v>76</v>
      </c>
      <c r="B90" s="118" t="s">
        <v>189</v>
      </c>
      <c r="C90" s="118" t="s">
        <v>190</v>
      </c>
      <c r="D90" s="234">
        <v>6</v>
      </c>
      <c r="E90" s="234">
        <v>6</v>
      </c>
      <c r="F90" s="234"/>
      <c r="G90" s="120">
        <f t="shared" si="8"/>
        <v>6</v>
      </c>
      <c r="H90" s="234">
        <v>15</v>
      </c>
      <c r="I90" s="234"/>
      <c r="J90" s="120">
        <f t="shared" si="9"/>
        <v>5</v>
      </c>
      <c r="K90" s="234">
        <v>10</v>
      </c>
      <c r="L90" s="234"/>
      <c r="M90" s="234"/>
      <c r="N90" s="120">
        <f t="shared" si="10"/>
        <v>10</v>
      </c>
      <c r="O90" s="121">
        <f t="shared" si="7"/>
        <v>21</v>
      </c>
      <c r="P90" s="234"/>
      <c r="Q90" s="234"/>
      <c r="R90" s="234"/>
      <c r="S90" s="234"/>
      <c r="T90" s="234"/>
      <c r="U90" s="122" t="str">
        <f t="shared" si="11"/>
        <v/>
      </c>
      <c r="V90" s="235">
        <f t="shared" si="12"/>
        <v>21</v>
      </c>
      <c r="W90" s="235"/>
      <c r="X90" s="235"/>
      <c r="Y90" s="236" t="str">
        <f t="shared" si="13"/>
        <v/>
      </c>
    </row>
    <row r="91" spans="1:25" ht="26.25">
      <c r="A91" s="233">
        <v>77</v>
      </c>
      <c r="B91" s="118" t="s">
        <v>191</v>
      </c>
      <c r="C91" s="118" t="s">
        <v>192</v>
      </c>
      <c r="D91" s="234">
        <v>6</v>
      </c>
      <c r="E91" s="234">
        <v>4</v>
      </c>
      <c r="F91" s="234"/>
      <c r="G91" s="120">
        <f t="shared" si="8"/>
        <v>5</v>
      </c>
      <c r="H91" s="234">
        <v>13</v>
      </c>
      <c r="I91" s="234"/>
      <c r="J91" s="120">
        <f t="shared" si="9"/>
        <v>4.3333333333333339</v>
      </c>
      <c r="K91" s="234">
        <v>14</v>
      </c>
      <c r="L91" s="234"/>
      <c r="M91" s="234"/>
      <c r="N91" s="120">
        <f t="shared" si="10"/>
        <v>14</v>
      </c>
      <c r="O91" s="121">
        <f t="shared" si="7"/>
        <v>23.3</v>
      </c>
      <c r="P91" s="234">
        <v>13</v>
      </c>
      <c r="Q91" s="234">
        <v>10</v>
      </c>
      <c r="R91" s="234"/>
      <c r="S91" s="234">
        <v>20</v>
      </c>
      <c r="T91" s="234"/>
      <c r="U91" s="122">
        <f t="shared" si="11"/>
        <v>43</v>
      </c>
      <c r="V91" s="235">
        <f t="shared" si="12"/>
        <v>66</v>
      </c>
      <c r="W91" s="235"/>
      <c r="X91" s="235"/>
      <c r="Y91" s="236" t="str">
        <f t="shared" si="13"/>
        <v>B</v>
      </c>
    </row>
    <row r="92" spans="1:25" ht="26.25">
      <c r="A92" s="233">
        <v>78</v>
      </c>
      <c r="B92" s="118" t="s">
        <v>290</v>
      </c>
      <c r="C92" s="118" t="s">
        <v>348</v>
      </c>
      <c r="D92" s="234">
        <v>7</v>
      </c>
      <c r="E92" s="234">
        <v>7</v>
      </c>
      <c r="F92" s="234"/>
      <c r="G92" s="120">
        <f t="shared" si="8"/>
        <v>7</v>
      </c>
      <c r="H92" s="234">
        <v>15</v>
      </c>
      <c r="I92" s="234"/>
      <c r="J92" s="120">
        <f t="shared" si="9"/>
        <v>5</v>
      </c>
      <c r="K92" s="234">
        <v>13</v>
      </c>
      <c r="L92" s="234"/>
      <c r="M92" s="234"/>
      <c r="N92" s="120">
        <f t="shared" si="10"/>
        <v>13</v>
      </c>
      <c r="O92" s="121">
        <f t="shared" si="7"/>
        <v>25</v>
      </c>
      <c r="P92" s="234">
        <v>12</v>
      </c>
      <c r="Q92" s="234">
        <v>13</v>
      </c>
      <c r="R92" s="234"/>
      <c r="S92" s="234">
        <v>6</v>
      </c>
      <c r="T92" s="234"/>
      <c r="U92" s="122">
        <f t="shared" si="11"/>
        <v>31</v>
      </c>
      <c r="V92" s="235">
        <f t="shared" si="12"/>
        <v>56</v>
      </c>
      <c r="W92" s="235"/>
      <c r="X92" s="235"/>
      <c r="Y92" s="236" t="str">
        <f t="shared" si="13"/>
        <v>C</v>
      </c>
    </row>
    <row r="93" spans="1:25" ht="26.25">
      <c r="A93" s="233">
        <v>79</v>
      </c>
      <c r="B93" s="118" t="s">
        <v>194</v>
      </c>
      <c r="C93" s="118" t="s">
        <v>195</v>
      </c>
      <c r="D93" s="234">
        <v>6</v>
      </c>
      <c r="E93" s="234">
        <v>7</v>
      </c>
      <c r="F93" s="234"/>
      <c r="G93" s="120">
        <f t="shared" si="8"/>
        <v>6.4999999999999991</v>
      </c>
      <c r="H93" s="234">
        <v>15</v>
      </c>
      <c r="I93" s="234"/>
      <c r="J93" s="120">
        <f t="shared" si="9"/>
        <v>5</v>
      </c>
      <c r="K93" s="234">
        <v>11</v>
      </c>
      <c r="L93" s="234"/>
      <c r="M93" s="234"/>
      <c r="N93" s="120">
        <f t="shared" si="10"/>
        <v>11</v>
      </c>
      <c r="O93" s="121">
        <f t="shared" si="7"/>
        <v>22.5</v>
      </c>
      <c r="P93" s="234">
        <v>16</v>
      </c>
      <c r="Q93" s="234"/>
      <c r="R93" s="234">
        <v>7</v>
      </c>
      <c r="S93" s="234">
        <v>14</v>
      </c>
      <c r="T93" s="234"/>
      <c r="U93" s="122">
        <f t="shared" si="11"/>
        <v>37</v>
      </c>
      <c r="V93" s="235">
        <f t="shared" si="12"/>
        <v>60</v>
      </c>
      <c r="W93" s="235"/>
      <c r="X93" s="235"/>
      <c r="Y93" s="236" t="str">
        <f t="shared" si="13"/>
        <v>B</v>
      </c>
    </row>
    <row r="94" spans="1:25" ht="26.25">
      <c r="A94" s="233">
        <v>80</v>
      </c>
      <c r="B94" s="118" t="s">
        <v>196</v>
      </c>
      <c r="C94" s="118" t="s">
        <v>197</v>
      </c>
      <c r="D94" s="234">
        <v>5</v>
      </c>
      <c r="E94" s="234">
        <v>5</v>
      </c>
      <c r="F94" s="234"/>
      <c r="G94" s="120">
        <f t="shared" si="8"/>
        <v>5</v>
      </c>
      <c r="H94" s="234">
        <v>15</v>
      </c>
      <c r="I94" s="234"/>
      <c r="J94" s="120">
        <f t="shared" si="9"/>
        <v>5</v>
      </c>
      <c r="K94" s="234">
        <v>13</v>
      </c>
      <c r="L94" s="234"/>
      <c r="M94" s="234"/>
      <c r="N94" s="120">
        <f t="shared" si="10"/>
        <v>13</v>
      </c>
      <c r="O94" s="121">
        <f t="shared" si="7"/>
        <v>23</v>
      </c>
      <c r="P94" s="234">
        <v>7</v>
      </c>
      <c r="Q94" s="234">
        <v>7</v>
      </c>
      <c r="R94" s="234"/>
      <c r="S94" s="234">
        <v>8</v>
      </c>
      <c r="T94" s="234"/>
      <c r="U94" s="122">
        <f t="shared" si="11"/>
        <v>22</v>
      </c>
      <c r="V94" s="235">
        <f t="shared" si="12"/>
        <v>45</v>
      </c>
      <c r="W94" s="235"/>
      <c r="X94" s="235"/>
      <c r="Y94" s="236" t="str">
        <f t="shared" si="13"/>
        <v>D</v>
      </c>
    </row>
    <row r="95" spans="1:25" ht="26.25">
      <c r="A95" s="233">
        <v>81</v>
      </c>
      <c r="B95" s="118" t="s">
        <v>198</v>
      </c>
      <c r="C95" s="118" t="s">
        <v>199</v>
      </c>
      <c r="D95" s="234">
        <v>8</v>
      </c>
      <c r="E95" s="234">
        <v>9</v>
      </c>
      <c r="F95" s="234"/>
      <c r="G95" s="120">
        <f t="shared" si="8"/>
        <v>8.5</v>
      </c>
      <c r="H95" s="234">
        <v>12</v>
      </c>
      <c r="I95" s="234"/>
      <c r="J95" s="120">
        <f t="shared" si="9"/>
        <v>4</v>
      </c>
      <c r="K95" s="234">
        <v>10</v>
      </c>
      <c r="L95" s="234"/>
      <c r="M95" s="234"/>
      <c r="N95" s="120">
        <f t="shared" si="10"/>
        <v>10</v>
      </c>
      <c r="O95" s="121">
        <f t="shared" si="7"/>
        <v>22.5</v>
      </c>
      <c r="P95" s="234">
        <v>16</v>
      </c>
      <c r="Q95" s="234">
        <v>7</v>
      </c>
      <c r="R95" s="234"/>
      <c r="S95" s="234">
        <v>18</v>
      </c>
      <c r="T95" s="234"/>
      <c r="U95" s="122">
        <f t="shared" si="11"/>
        <v>41</v>
      </c>
      <c r="V95" s="235">
        <f t="shared" si="12"/>
        <v>64</v>
      </c>
      <c r="W95" s="235"/>
      <c r="X95" s="235"/>
      <c r="Y95" s="236" t="str">
        <f t="shared" si="13"/>
        <v>B</v>
      </c>
    </row>
    <row r="96" spans="1:25" ht="26.25">
      <c r="A96" s="233">
        <v>82</v>
      </c>
      <c r="B96" s="118" t="s">
        <v>200</v>
      </c>
      <c r="C96" s="118" t="s">
        <v>201</v>
      </c>
      <c r="D96" s="234">
        <v>6</v>
      </c>
      <c r="E96" s="234">
        <v>6</v>
      </c>
      <c r="F96" s="234"/>
      <c r="G96" s="120">
        <f t="shared" si="8"/>
        <v>6</v>
      </c>
      <c r="H96" s="234">
        <v>15</v>
      </c>
      <c r="I96" s="234"/>
      <c r="J96" s="120">
        <f t="shared" si="9"/>
        <v>5</v>
      </c>
      <c r="K96" s="234">
        <v>13</v>
      </c>
      <c r="L96" s="234"/>
      <c r="M96" s="234"/>
      <c r="N96" s="120">
        <f t="shared" si="10"/>
        <v>13</v>
      </c>
      <c r="O96" s="121">
        <f t="shared" si="7"/>
        <v>24</v>
      </c>
      <c r="P96" s="234">
        <v>24</v>
      </c>
      <c r="Q96" s="234">
        <v>13</v>
      </c>
      <c r="R96" s="234"/>
      <c r="S96" s="234">
        <v>9.5</v>
      </c>
      <c r="T96" s="234"/>
      <c r="U96" s="122">
        <f t="shared" si="11"/>
        <v>46.5</v>
      </c>
      <c r="V96" s="235">
        <f t="shared" si="12"/>
        <v>71</v>
      </c>
      <c r="W96" s="235"/>
      <c r="X96" s="235"/>
      <c r="Y96" s="236" t="str">
        <f t="shared" si="13"/>
        <v>A</v>
      </c>
    </row>
    <row r="97" spans="1:25" ht="26.25">
      <c r="A97" s="233">
        <v>83</v>
      </c>
      <c r="B97" s="118" t="s">
        <v>202</v>
      </c>
      <c r="C97" s="118" t="s">
        <v>203</v>
      </c>
      <c r="D97" s="234">
        <v>7</v>
      </c>
      <c r="E97" s="234">
        <v>7</v>
      </c>
      <c r="F97" s="234"/>
      <c r="G97" s="120">
        <f t="shared" si="8"/>
        <v>7</v>
      </c>
      <c r="H97" s="234">
        <v>15</v>
      </c>
      <c r="I97" s="234"/>
      <c r="J97" s="120">
        <f t="shared" si="9"/>
        <v>5</v>
      </c>
      <c r="K97" s="234">
        <v>14</v>
      </c>
      <c r="L97" s="234"/>
      <c r="M97" s="234"/>
      <c r="N97" s="120">
        <f t="shared" si="10"/>
        <v>14</v>
      </c>
      <c r="O97" s="121">
        <f t="shared" si="7"/>
        <v>26</v>
      </c>
      <c r="P97" s="234">
        <v>18</v>
      </c>
      <c r="Q97" s="234">
        <v>6</v>
      </c>
      <c r="R97" s="234"/>
      <c r="S97" s="234">
        <v>10</v>
      </c>
      <c r="T97" s="234"/>
      <c r="U97" s="122">
        <f t="shared" si="11"/>
        <v>34</v>
      </c>
      <c r="V97" s="235">
        <f t="shared" si="12"/>
        <v>60</v>
      </c>
      <c r="W97" s="235"/>
      <c r="X97" s="235"/>
      <c r="Y97" s="236" t="str">
        <f t="shared" si="13"/>
        <v>B</v>
      </c>
    </row>
    <row r="98" spans="1:25" ht="26.25">
      <c r="A98" s="233">
        <v>84</v>
      </c>
      <c r="B98" s="118" t="s">
        <v>204</v>
      </c>
      <c r="C98" s="118" t="s">
        <v>205</v>
      </c>
      <c r="D98" s="234">
        <v>7</v>
      </c>
      <c r="E98" s="234">
        <v>6</v>
      </c>
      <c r="F98" s="234"/>
      <c r="G98" s="120">
        <f t="shared" si="8"/>
        <v>6.4999999999999991</v>
      </c>
      <c r="H98" s="234">
        <v>11</v>
      </c>
      <c r="I98" s="234"/>
      <c r="J98" s="120">
        <f t="shared" si="9"/>
        <v>3.6666666666666665</v>
      </c>
      <c r="K98" s="234">
        <v>8</v>
      </c>
      <c r="L98" s="234"/>
      <c r="M98" s="234"/>
      <c r="N98" s="120">
        <f t="shared" si="10"/>
        <v>8</v>
      </c>
      <c r="O98" s="121">
        <f t="shared" si="7"/>
        <v>18.2</v>
      </c>
      <c r="P98" s="234">
        <v>11</v>
      </c>
      <c r="Q98" s="234">
        <v>9</v>
      </c>
      <c r="R98" s="234"/>
      <c r="S98" s="234">
        <v>10</v>
      </c>
      <c r="T98" s="234"/>
      <c r="U98" s="122">
        <f t="shared" si="11"/>
        <v>30</v>
      </c>
      <c r="V98" s="235">
        <f t="shared" si="12"/>
        <v>48</v>
      </c>
      <c r="W98" s="235"/>
      <c r="X98" s="235"/>
      <c r="Y98" s="236" t="str">
        <f t="shared" si="13"/>
        <v>D</v>
      </c>
    </row>
    <row r="99" spans="1:25" ht="26.25">
      <c r="A99" s="233">
        <v>85</v>
      </c>
      <c r="B99" s="118" t="s">
        <v>206</v>
      </c>
      <c r="C99" s="118" t="s">
        <v>207</v>
      </c>
      <c r="D99" s="234">
        <v>7</v>
      </c>
      <c r="E99" s="234">
        <v>8</v>
      </c>
      <c r="F99" s="234"/>
      <c r="G99" s="120">
        <f t="shared" si="8"/>
        <v>7.5</v>
      </c>
      <c r="H99" s="234">
        <v>13</v>
      </c>
      <c r="I99" s="234"/>
      <c r="J99" s="120">
        <f t="shared" si="9"/>
        <v>4.3333333333333339</v>
      </c>
      <c r="K99" s="234">
        <v>14</v>
      </c>
      <c r="L99" s="234"/>
      <c r="M99" s="234"/>
      <c r="N99" s="120">
        <f t="shared" si="10"/>
        <v>14</v>
      </c>
      <c r="O99" s="121">
        <f t="shared" si="7"/>
        <v>25.8</v>
      </c>
      <c r="P99" s="234">
        <v>18</v>
      </c>
      <c r="Q99" s="234">
        <v>8</v>
      </c>
      <c r="R99" s="234"/>
      <c r="S99" s="234">
        <v>20</v>
      </c>
      <c r="T99" s="234"/>
      <c r="U99" s="122">
        <f t="shared" si="11"/>
        <v>46</v>
      </c>
      <c r="V99" s="235">
        <f t="shared" si="12"/>
        <v>72</v>
      </c>
      <c r="W99" s="235"/>
      <c r="X99" s="235"/>
      <c r="Y99" s="236" t="str">
        <f t="shared" si="13"/>
        <v>A</v>
      </c>
    </row>
    <row r="100" spans="1:25" ht="26.25">
      <c r="A100" s="233">
        <v>86</v>
      </c>
      <c r="B100" s="118" t="s">
        <v>208</v>
      </c>
      <c r="C100" s="118" t="s">
        <v>209</v>
      </c>
      <c r="D100" s="234">
        <v>8</v>
      </c>
      <c r="E100" s="234">
        <v>9</v>
      </c>
      <c r="F100" s="234"/>
      <c r="G100" s="120">
        <f t="shared" si="8"/>
        <v>8.5</v>
      </c>
      <c r="H100" s="234">
        <v>10</v>
      </c>
      <c r="I100" s="234"/>
      <c r="J100" s="120">
        <f t="shared" si="9"/>
        <v>3.333333333333333</v>
      </c>
      <c r="K100" s="234">
        <v>10</v>
      </c>
      <c r="L100" s="234"/>
      <c r="M100" s="234"/>
      <c r="N100" s="120">
        <f t="shared" si="10"/>
        <v>10</v>
      </c>
      <c r="O100" s="121">
        <f t="shared" si="7"/>
        <v>21.8</v>
      </c>
      <c r="P100" s="234">
        <v>10</v>
      </c>
      <c r="Q100" s="234">
        <v>10</v>
      </c>
      <c r="R100" s="234"/>
      <c r="S100" s="234">
        <v>17</v>
      </c>
      <c r="T100" s="234"/>
      <c r="U100" s="122">
        <f t="shared" si="11"/>
        <v>37</v>
      </c>
      <c r="V100" s="235">
        <f t="shared" si="12"/>
        <v>59</v>
      </c>
      <c r="W100" s="235"/>
      <c r="X100" s="235"/>
      <c r="Y100" s="236" t="str">
        <f t="shared" si="13"/>
        <v>C</v>
      </c>
    </row>
    <row r="101" spans="1:25" ht="26.25">
      <c r="A101" s="233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8"/>
        <v>0</v>
      </c>
      <c r="H101" s="234"/>
      <c r="I101" s="234"/>
      <c r="J101" s="120">
        <f t="shared" si="9"/>
        <v>0</v>
      </c>
      <c r="K101" s="234"/>
      <c r="L101" s="234"/>
      <c r="M101" s="234"/>
      <c r="N101" s="120">
        <f t="shared" si="10"/>
        <v>0</v>
      </c>
      <c r="O101" s="121" t="str">
        <f t="shared" si="7"/>
        <v/>
      </c>
      <c r="P101" s="234"/>
      <c r="Q101" s="234"/>
      <c r="R101" s="234"/>
      <c r="S101" s="234"/>
      <c r="T101" s="234"/>
      <c r="U101" s="122" t="str">
        <f t="shared" si="11"/>
        <v/>
      </c>
      <c r="V101" s="235" t="str">
        <f t="shared" si="12"/>
        <v/>
      </c>
      <c r="W101" s="235"/>
      <c r="X101" s="235"/>
      <c r="Y101" s="236" t="str">
        <f t="shared" si="13"/>
        <v/>
      </c>
    </row>
    <row r="102" spans="1:25" ht="26.25">
      <c r="A102" s="233">
        <v>88</v>
      </c>
      <c r="B102" s="118" t="s">
        <v>210</v>
      </c>
      <c r="C102" s="118" t="s">
        <v>211</v>
      </c>
      <c r="D102" s="234">
        <v>8</v>
      </c>
      <c r="E102" s="234">
        <v>6</v>
      </c>
      <c r="F102" s="234"/>
      <c r="G102" s="120">
        <f t="shared" si="8"/>
        <v>7</v>
      </c>
      <c r="H102" s="234">
        <v>11</v>
      </c>
      <c r="I102" s="234"/>
      <c r="J102" s="120">
        <f t="shared" si="9"/>
        <v>3.6666666666666665</v>
      </c>
      <c r="K102" s="234">
        <v>10</v>
      </c>
      <c r="L102" s="234"/>
      <c r="M102" s="234"/>
      <c r="N102" s="120">
        <f t="shared" si="10"/>
        <v>10</v>
      </c>
      <c r="O102" s="121">
        <f t="shared" si="7"/>
        <v>20.7</v>
      </c>
      <c r="P102" s="234">
        <v>11</v>
      </c>
      <c r="Q102" s="234">
        <v>4</v>
      </c>
      <c r="R102" s="234"/>
      <c r="S102" s="234">
        <v>6</v>
      </c>
      <c r="T102" s="234"/>
      <c r="U102" s="122">
        <f t="shared" si="11"/>
        <v>21</v>
      </c>
      <c r="V102" s="235">
        <f t="shared" si="12"/>
        <v>42</v>
      </c>
      <c r="W102" s="235"/>
      <c r="X102" s="235"/>
      <c r="Y102" s="236" t="str">
        <f t="shared" si="13"/>
        <v>D</v>
      </c>
    </row>
    <row r="103" spans="1:25" ht="26.25">
      <c r="A103" s="233">
        <v>89</v>
      </c>
      <c r="B103" s="118" t="s">
        <v>212</v>
      </c>
      <c r="C103" s="118" t="s">
        <v>213</v>
      </c>
      <c r="D103" s="234">
        <v>7</v>
      </c>
      <c r="E103" s="234">
        <v>6</v>
      </c>
      <c r="F103" s="234"/>
      <c r="G103" s="120">
        <f t="shared" si="8"/>
        <v>6.4999999999999991</v>
      </c>
      <c r="H103" s="234">
        <v>15</v>
      </c>
      <c r="I103" s="234"/>
      <c r="J103" s="120">
        <f t="shared" si="9"/>
        <v>5</v>
      </c>
      <c r="K103" s="234">
        <v>12</v>
      </c>
      <c r="L103" s="234"/>
      <c r="M103" s="234"/>
      <c r="N103" s="120">
        <f t="shared" si="10"/>
        <v>12</v>
      </c>
      <c r="O103" s="121">
        <f t="shared" si="7"/>
        <v>23.5</v>
      </c>
      <c r="P103" s="234">
        <v>16</v>
      </c>
      <c r="Q103" s="234">
        <v>16</v>
      </c>
      <c r="R103" s="234"/>
      <c r="S103" s="234">
        <v>20</v>
      </c>
      <c r="T103" s="234"/>
      <c r="U103" s="122">
        <f t="shared" si="11"/>
        <v>52</v>
      </c>
      <c r="V103" s="235">
        <f t="shared" si="12"/>
        <v>76</v>
      </c>
      <c r="W103" s="235"/>
      <c r="X103" s="235"/>
      <c r="Y103" s="236" t="str">
        <f t="shared" si="13"/>
        <v>A</v>
      </c>
    </row>
    <row r="104" spans="1:25" ht="26.25">
      <c r="A104" s="233">
        <v>90</v>
      </c>
      <c r="B104" s="118" t="s">
        <v>214</v>
      </c>
      <c r="C104" s="118" t="s">
        <v>215</v>
      </c>
      <c r="D104" s="234">
        <v>5</v>
      </c>
      <c r="E104" s="234">
        <v>5</v>
      </c>
      <c r="F104" s="234"/>
      <c r="G104" s="120">
        <f t="shared" si="8"/>
        <v>5</v>
      </c>
      <c r="H104" s="234">
        <v>15</v>
      </c>
      <c r="I104" s="234"/>
      <c r="J104" s="120">
        <f t="shared" si="9"/>
        <v>5</v>
      </c>
      <c r="K104" s="234">
        <v>10</v>
      </c>
      <c r="L104" s="234"/>
      <c r="M104" s="234"/>
      <c r="N104" s="120">
        <f t="shared" si="10"/>
        <v>10</v>
      </c>
      <c r="O104" s="121">
        <f t="shared" si="7"/>
        <v>20</v>
      </c>
      <c r="P104" s="234">
        <v>14</v>
      </c>
      <c r="Q104" s="234">
        <v>8</v>
      </c>
      <c r="R104" s="234"/>
      <c r="S104" s="234">
        <v>17</v>
      </c>
      <c r="T104" s="234"/>
      <c r="U104" s="122">
        <f t="shared" si="11"/>
        <v>39</v>
      </c>
      <c r="V104" s="235">
        <f t="shared" si="12"/>
        <v>59</v>
      </c>
      <c r="W104" s="235"/>
      <c r="X104" s="235"/>
      <c r="Y104" s="236" t="str">
        <f t="shared" si="13"/>
        <v>C</v>
      </c>
    </row>
    <row r="105" spans="1:25" ht="26.25">
      <c r="A105" s="233">
        <v>91</v>
      </c>
      <c r="B105" s="118" t="s">
        <v>216</v>
      </c>
      <c r="C105" s="118" t="s">
        <v>217</v>
      </c>
      <c r="D105" s="234">
        <v>7</v>
      </c>
      <c r="E105" s="234">
        <v>6</v>
      </c>
      <c r="F105" s="234"/>
      <c r="G105" s="120">
        <f t="shared" si="8"/>
        <v>6.4999999999999991</v>
      </c>
      <c r="H105" s="234">
        <v>15</v>
      </c>
      <c r="I105" s="234"/>
      <c r="J105" s="120">
        <f t="shared" si="9"/>
        <v>5</v>
      </c>
      <c r="K105" s="234">
        <v>13</v>
      </c>
      <c r="L105" s="234"/>
      <c r="M105" s="234"/>
      <c r="N105" s="120">
        <f t="shared" si="10"/>
        <v>13</v>
      </c>
      <c r="O105" s="121">
        <f t="shared" si="7"/>
        <v>24.5</v>
      </c>
      <c r="P105" s="234">
        <v>15</v>
      </c>
      <c r="Q105" s="234">
        <v>15</v>
      </c>
      <c r="R105" s="234"/>
      <c r="S105" s="234">
        <v>18</v>
      </c>
      <c r="T105" s="234"/>
      <c r="U105" s="122">
        <f t="shared" si="11"/>
        <v>48</v>
      </c>
      <c r="V105" s="235">
        <f t="shared" si="12"/>
        <v>73</v>
      </c>
      <c r="W105" s="235"/>
      <c r="X105" s="235"/>
      <c r="Y105" s="236" t="str">
        <f t="shared" si="13"/>
        <v>A</v>
      </c>
    </row>
    <row r="106" spans="1:25" ht="26.25">
      <c r="A106" s="233">
        <v>92</v>
      </c>
      <c r="B106" s="118" t="s">
        <v>218</v>
      </c>
      <c r="C106" s="118" t="s">
        <v>219</v>
      </c>
      <c r="D106" s="234">
        <v>8</v>
      </c>
      <c r="E106" s="234">
        <v>6</v>
      </c>
      <c r="F106" s="234"/>
      <c r="G106" s="120">
        <f t="shared" si="8"/>
        <v>7</v>
      </c>
      <c r="H106" s="234">
        <v>11</v>
      </c>
      <c r="I106" s="234"/>
      <c r="J106" s="120">
        <f t="shared" si="9"/>
        <v>3.6666666666666665</v>
      </c>
      <c r="K106" s="234">
        <v>12</v>
      </c>
      <c r="L106" s="234"/>
      <c r="M106" s="234"/>
      <c r="N106" s="120">
        <f t="shared" si="10"/>
        <v>12</v>
      </c>
      <c r="O106" s="121">
        <f t="shared" si="7"/>
        <v>22.7</v>
      </c>
      <c r="P106" s="234"/>
      <c r="Q106" s="234"/>
      <c r="R106" s="234"/>
      <c r="S106" s="234"/>
      <c r="T106" s="234"/>
      <c r="U106" s="122" t="str">
        <f t="shared" si="11"/>
        <v/>
      </c>
      <c r="V106" s="235">
        <f t="shared" si="12"/>
        <v>23</v>
      </c>
      <c r="W106" s="235"/>
      <c r="X106" s="235"/>
      <c r="Y106" s="236" t="str">
        <f t="shared" si="13"/>
        <v/>
      </c>
    </row>
    <row r="107" spans="1:25" ht="26.25">
      <c r="A107" s="233">
        <v>93</v>
      </c>
      <c r="B107" s="118" t="s">
        <v>220</v>
      </c>
      <c r="C107" s="118" t="s">
        <v>221</v>
      </c>
      <c r="D107" s="234">
        <v>9</v>
      </c>
      <c r="E107" s="234">
        <v>7</v>
      </c>
      <c r="F107" s="234"/>
      <c r="G107" s="120">
        <f t="shared" si="8"/>
        <v>8</v>
      </c>
      <c r="H107" s="234">
        <v>15</v>
      </c>
      <c r="I107" s="234"/>
      <c r="J107" s="120">
        <f t="shared" si="9"/>
        <v>5</v>
      </c>
      <c r="K107" s="234">
        <v>12</v>
      </c>
      <c r="L107" s="234"/>
      <c r="M107" s="234"/>
      <c r="N107" s="120">
        <f t="shared" si="10"/>
        <v>12</v>
      </c>
      <c r="O107" s="121">
        <f t="shared" si="7"/>
        <v>25</v>
      </c>
      <c r="P107" s="234">
        <v>18</v>
      </c>
      <c r="Q107" s="234">
        <v>15</v>
      </c>
      <c r="R107" s="234"/>
      <c r="S107" s="234">
        <v>18</v>
      </c>
      <c r="T107" s="234"/>
      <c r="U107" s="122">
        <f t="shared" si="11"/>
        <v>51</v>
      </c>
      <c r="V107" s="235">
        <f t="shared" si="12"/>
        <v>76</v>
      </c>
      <c r="W107" s="235"/>
      <c r="X107" s="235"/>
      <c r="Y107" s="236" t="str">
        <f t="shared" si="13"/>
        <v>A</v>
      </c>
    </row>
    <row r="108" spans="1:25" ht="26.25">
      <c r="A108" s="233">
        <v>94</v>
      </c>
      <c r="B108" s="118" t="s">
        <v>222</v>
      </c>
      <c r="C108" s="118" t="s">
        <v>223</v>
      </c>
      <c r="D108" s="234">
        <v>8</v>
      </c>
      <c r="E108" s="234">
        <v>8</v>
      </c>
      <c r="F108" s="234"/>
      <c r="G108" s="120">
        <f t="shared" si="8"/>
        <v>8</v>
      </c>
      <c r="H108" s="234">
        <v>15</v>
      </c>
      <c r="I108" s="234"/>
      <c r="J108" s="120">
        <f t="shared" si="9"/>
        <v>5</v>
      </c>
      <c r="K108" s="234">
        <v>10</v>
      </c>
      <c r="L108" s="234"/>
      <c r="M108" s="234"/>
      <c r="N108" s="120">
        <f t="shared" si="10"/>
        <v>10</v>
      </c>
      <c r="O108" s="121">
        <f t="shared" si="7"/>
        <v>23</v>
      </c>
      <c r="P108" s="234">
        <v>10</v>
      </c>
      <c r="Q108" s="234">
        <v>5</v>
      </c>
      <c r="R108" s="234"/>
      <c r="S108" s="234">
        <v>8</v>
      </c>
      <c r="T108" s="234"/>
      <c r="U108" s="122">
        <f t="shared" si="11"/>
        <v>23</v>
      </c>
      <c r="V108" s="235">
        <f t="shared" si="12"/>
        <v>46</v>
      </c>
      <c r="W108" s="235"/>
      <c r="X108" s="235"/>
      <c r="Y108" s="236" t="str">
        <f t="shared" si="13"/>
        <v>D</v>
      </c>
    </row>
    <row r="109" spans="1:25" ht="26.25">
      <c r="A109" s="233">
        <v>95</v>
      </c>
      <c r="B109" s="118" t="s">
        <v>224</v>
      </c>
      <c r="C109" s="118" t="s">
        <v>225</v>
      </c>
      <c r="D109" s="234">
        <v>8</v>
      </c>
      <c r="E109" s="234">
        <v>9</v>
      </c>
      <c r="F109" s="234"/>
      <c r="G109" s="120">
        <f t="shared" si="8"/>
        <v>8.5</v>
      </c>
      <c r="H109" s="234">
        <v>12</v>
      </c>
      <c r="I109" s="234"/>
      <c r="J109" s="120">
        <f t="shared" si="9"/>
        <v>4</v>
      </c>
      <c r="K109" s="234">
        <v>13</v>
      </c>
      <c r="L109" s="234"/>
      <c r="M109" s="234"/>
      <c r="N109" s="120">
        <f t="shared" si="10"/>
        <v>13</v>
      </c>
      <c r="O109" s="121">
        <f t="shared" si="7"/>
        <v>25.5</v>
      </c>
      <c r="P109" s="234">
        <v>10</v>
      </c>
      <c r="Q109" s="234">
        <v>16</v>
      </c>
      <c r="R109" s="234"/>
      <c r="S109" s="234">
        <v>9</v>
      </c>
      <c r="T109" s="234"/>
      <c r="U109" s="122">
        <f t="shared" si="11"/>
        <v>35</v>
      </c>
      <c r="V109" s="235">
        <f t="shared" si="12"/>
        <v>61</v>
      </c>
      <c r="W109" s="235"/>
      <c r="X109" s="235"/>
      <c r="Y109" s="236" t="str">
        <f t="shared" si="13"/>
        <v>B</v>
      </c>
    </row>
    <row r="110" spans="1:25" ht="26.25">
      <c r="A110" s="233">
        <v>96</v>
      </c>
      <c r="B110" s="118" t="s">
        <v>226</v>
      </c>
      <c r="C110" s="118" t="s">
        <v>227</v>
      </c>
      <c r="D110" s="234">
        <v>5</v>
      </c>
      <c r="E110" s="234">
        <v>7</v>
      </c>
      <c r="F110" s="234"/>
      <c r="G110" s="120">
        <f t="shared" si="8"/>
        <v>6</v>
      </c>
      <c r="H110" s="234">
        <v>8</v>
      </c>
      <c r="I110" s="234"/>
      <c r="J110" s="120">
        <f t="shared" si="9"/>
        <v>2.6666666666666665</v>
      </c>
      <c r="K110" s="234">
        <v>10</v>
      </c>
      <c r="L110" s="234"/>
      <c r="M110" s="234"/>
      <c r="N110" s="120">
        <f t="shared" si="10"/>
        <v>10</v>
      </c>
      <c r="O110" s="121">
        <f t="shared" si="7"/>
        <v>18.7</v>
      </c>
      <c r="P110" s="234"/>
      <c r="Q110" s="234"/>
      <c r="R110" s="234"/>
      <c r="S110" s="234"/>
      <c r="T110" s="234"/>
      <c r="U110" s="122" t="str">
        <f t="shared" si="11"/>
        <v/>
      </c>
      <c r="V110" s="235">
        <f t="shared" si="12"/>
        <v>19</v>
      </c>
      <c r="W110" s="235"/>
      <c r="X110" s="235"/>
      <c r="Y110" s="236" t="str">
        <f t="shared" si="13"/>
        <v/>
      </c>
    </row>
    <row r="111" spans="1:25" ht="26.25">
      <c r="A111" s="233">
        <v>97</v>
      </c>
      <c r="B111" s="118" t="s">
        <v>228</v>
      </c>
      <c r="C111" s="118" t="s">
        <v>229</v>
      </c>
      <c r="D111" s="234">
        <v>7</v>
      </c>
      <c r="E111" s="234">
        <v>6</v>
      </c>
      <c r="F111" s="234"/>
      <c r="G111" s="120">
        <f t="shared" si="8"/>
        <v>6.4999999999999991</v>
      </c>
      <c r="H111" s="234">
        <v>15</v>
      </c>
      <c r="I111" s="234"/>
      <c r="J111" s="120">
        <f t="shared" si="9"/>
        <v>5</v>
      </c>
      <c r="K111" s="234">
        <v>10</v>
      </c>
      <c r="L111" s="234"/>
      <c r="M111" s="234"/>
      <c r="N111" s="120">
        <f t="shared" si="10"/>
        <v>10</v>
      </c>
      <c r="O111" s="121">
        <f t="shared" si="7"/>
        <v>21.5</v>
      </c>
      <c r="P111" s="234">
        <v>10</v>
      </c>
      <c r="Q111" s="234">
        <v>6</v>
      </c>
      <c r="R111" s="234"/>
      <c r="S111" s="234">
        <v>10</v>
      </c>
      <c r="T111" s="234"/>
      <c r="U111" s="122">
        <f t="shared" si="11"/>
        <v>26</v>
      </c>
      <c r="V111" s="235">
        <f t="shared" si="12"/>
        <v>48</v>
      </c>
      <c r="W111" s="235"/>
      <c r="X111" s="235"/>
      <c r="Y111" s="236" t="str">
        <f t="shared" si="13"/>
        <v>D</v>
      </c>
    </row>
    <row r="112" spans="1:25" ht="26.25">
      <c r="A112" s="233">
        <v>98</v>
      </c>
      <c r="B112" s="118" t="s">
        <v>230</v>
      </c>
      <c r="C112" s="118" t="s">
        <v>231</v>
      </c>
      <c r="D112" s="234">
        <v>4</v>
      </c>
      <c r="E112" s="234">
        <v>6</v>
      </c>
      <c r="F112" s="234"/>
      <c r="G112" s="120">
        <f t="shared" si="8"/>
        <v>5</v>
      </c>
      <c r="H112" s="234">
        <v>8</v>
      </c>
      <c r="I112" s="234"/>
      <c r="J112" s="120">
        <f t="shared" si="9"/>
        <v>2.6666666666666665</v>
      </c>
      <c r="K112" s="234">
        <v>12</v>
      </c>
      <c r="L112" s="234"/>
      <c r="M112" s="234"/>
      <c r="N112" s="120">
        <f t="shared" si="10"/>
        <v>12</v>
      </c>
      <c r="O112" s="121">
        <f t="shared" si="7"/>
        <v>19.7</v>
      </c>
      <c r="P112" s="234">
        <v>14</v>
      </c>
      <c r="Q112" s="234">
        <v>16</v>
      </c>
      <c r="R112" s="234"/>
      <c r="S112" s="234"/>
      <c r="T112" s="234">
        <v>4</v>
      </c>
      <c r="U112" s="122">
        <f t="shared" si="11"/>
        <v>34</v>
      </c>
      <c r="V112" s="235">
        <f t="shared" si="12"/>
        <v>54</v>
      </c>
      <c r="W112" s="235"/>
      <c r="X112" s="235"/>
      <c r="Y112" s="236" t="str">
        <f t="shared" si="13"/>
        <v>C</v>
      </c>
    </row>
    <row r="113" spans="1:25" ht="26.25">
      <c r="A113" s="233">
        <v>99</v>
      </c>
      <c r="B113" s="118" t="s">
        <v>232</v>
      </c>
      <c r="C113" s="118" t="s">
        <v>233</v>
      </c>
      <c r="D113" s="234">
        <v>6</v>
      </c>
      <c r="E113" s="234">
        <v>4</v>
      </c>
      <c r="F113" s="234"/>
      <c r="G113" s="120">
        <f t="shared" si="8"/>
        <v>5</v>
      </c>
      <c r="H113" s="234">
        <v>10</v>
      </c>
      <c r="I113" s="234"/>
      <c r="J113" s="120">
        <f t="shared" si="9"/>
        <v>3.333333333333333</v>
      </c>
      <c r="K113" s="234">
        <v>12</v>
      </c>
      <c r="L113" s="234"/>
      <c r="M113" s="234"/>
      <c r="N113" s="120">
        <f t="shared" si="10"/>
        <v>12</v>
      </c>
      <c r="O113" s="121">
        <f t="shared" si="7"/>
        <v>20.3</v>
      </c>
      <c r="P113" s="234">
        <v>7</v>
      </c>
      <c r="Q113" s="234">
        <v>11</v>
      </c>
      <c r="R113" s="234"/>
      <c r="S113" s="234">
        <v>8</v>
      </c>
      <c r="T113" s="234"/>
      <c r="U113" s="122">
        <f t="shared" si="11"/>
        <v>26</v>
      </c>
      <c r="V113" s="235">
        <f t="shared" si="12"/>
        <v>46</v>
      </c>
      <c r="W113" s="235"/>
      <c r="X113" s="235"/>
      <c r="Y113" s="236" t="str">
        <f t="shared" si="13"/>
        <v>D</v>
      </c>
    </row>
    <row r="114" spans="1:25" ht="26.25">
      <c r="A114" s="233">
        <v>100</v>
      </c>
      <c r="B114" s="118" t="s">
        <v>234</v>
      </c>
      <c r="C114" s="118" t="s">
        <v>235</v>
      </c>
      <c r="D114" s="234">
        <v>6</v>
      </c>
      <c r="E114" s="234">
        <v>4</v>
      </c>
      <c r="F114" s="234"/>
      <c r="G114" s="120">
        <f t="shared" si="8"/>
        <v>5</v>
      </c>
      <c r="H114" s="234">
        <v>10</v>
      </c>
      <c r="I114" s="234"/>
      <c r="J114" s="120">
        <f t="shared" si="9"/>
        <v>3.333333333333333</v>
      </c>
      <c r="K114" s="234">
        <v>13</v>
      </c>
      <c r="L114" s="234"/>
      <c r="M114" s="234"/>
      <c r="N114" s="120">
        <f t="shared" si="10"/>
        <v>13</v>
      </c>
      <c r="O114" s="121">
        <f t="shared" si="7"/>
        <v>21.3</v>
      </c>
      <c r="P114" s="234">
        <v>13</v>
      </c>
      <c r="Q114" s="234">
        <v>15</v>
      </c>
      <c r="R114" s="234"/>
      <c r="S114" s="234">
        <v>13</v>
      </c>
      <c r="T114" s="234"/>
      <c r="U114" s="122">
        <f t="shared" si="11"/>
        <v>41</v>
      </c>
      <c r="V114" s="235">
        <f t="shared" si="12"/>
        <v>62</v>
      </c>
      <c r="W114" s="235"/>
      <c r="X114" s="235"/>
      <c r="Y114" s="236" t="str">
        <f t="shared" si="13"/>
        <v>B</v>
      </c>
    </row>
    <row r="115" spans="1:25" ht="26.25">
      <c r="A115" s="233">
        <v>101</v>
      </c>
      <c r="B115" s="118" t="s">
        <v>236</v>
      </c>
      <c r="C115" s="118" t="s">
        <v>237</v>
      </c>
      <c r="D115" s="234">
        <v>7</v>
      </c>
      <c r="E115" s="234">
        <v>8</v>
      </c>
      <c r="F115" s="234"/>
      <c r="G115" s="120">
        <f t="shared" si="8"/>
        <v>7.5</v>
      </c>
      <c r="H115" s="234">
        <v>15</v>
      </c>
      <c r="I115" s="234"/>
      <c r="J115" s="120">
        <f t="shared" si="9"/>
        <v>5</v>
      </c>
      <c r="K115" s="234">
        <v>13</v>
      </c>
      <c r="L115" s="234"/>
      <c r="M115" s="234"/>
      <c r="N115" s="120">
        <f t="shared" si="10"/>
        <v>13</v>
      </c>
      <c r="O115" s="121">
        <f t="shared" si="7"/>
        <v>25.5</v>
      </c>
      <c r="P115" s="234">
        <v>17</v>
      </c>
      <c r="Q115" s="234">
        <v>17</v>
      </c>
      <c r="R115" s="234"/>
      <c r="S115" s="234">
        <v>18</v>
      </c>
      <c r="T115" s="234"/>
      <c r="U115" s="122">
        <f t="shared" si="11"/>
        <v>52</v>
      </c>
      <c r="V115" s="235">
        <f t="shared" si="12"/>
        <v>78</v>
      </c>
      <c r="W115" s="235"/>
      <c r="X115" s="235"/>
      <c r="Y115" s="236" t="str">
        <f t="shared" si="13"/>
        <v>A</v>
      </c>
    </row>
    <row r="116" spans="1:25" ht="26.25">
      <c r="A116" s="233">
        <v>102</v>
      </c>
      <c r="B116" s="118" t="s">
        <v>238</v>
      </c>
      <c r="C116" s="118" t="s">
        <v>239</v>
      </c>
      <c r="D116" s="234">
        <v>9</v>
      </c>
      <c r="E116" s="234">
        <v>7</v>
      </c>
      <c r="F116" s="234"/>
      <c r="G116" s="120">
        <f t="shared" si="8"/>
        <v>8</v>
      </c>
      <c r="H116" s="234">
        <v>15</v>
      </c>
      <c r="I116" s="234"/>
      <c r="J116" s="120">
        <f t="shared" si="9"/>
        <v>5</v>
      </c>
      <c r="K116" s="234">
        <v>13</v>
      </c>
      <c r="L116" s="234"/>
      <c r="M116" s="234"/>
      <c r="N116" s="120">
        <f t="shared" si="10"/>
        <v>13</v>
      </c>
      <c r="O116" s="121">
        <f t="shared" si="7"/>
        <v>26</v>
      </c>
      <c r="P116" s="234">
        <v>18</v>
      </c>
      <c r="Q116" s="234">
        <v>18</v>
      </c>
      <c r="R116" s="234"/>
      <c r="S116" s="234">
        <v>20</v>
      </c>
      <c r="T116" s="234"/>
      <c r="U116" s="122">
        <f t="shared" si="11"/>
        <v>56</v>
      </c>
      <c r="V116" s="235">
        <f t="shared" si="12"/>
        <v>82</v>
      </c>
      <c r="W116" s="235"/>
      <c r="X116" s="235"/>
      <c r="Y116" s="236" t="str">
        <f t="shared" si="13"/>
        <v>A</v>
      </c>
    </row>
    <row r="117" spans="1:25" ht="26.25">
      <c r="A117" s="233">
        <v>103</v>
      </c>
      <c r="B117" s="118" t="s">
        <v>240</v>
      </c>
      <c r="C117" s="118" t="s">
        <v>241</v>
      </c>
      <c r="D117" s="234">
        <v>5</v>
      </c>
      <c r="E117" s="234">
        <v>5</v>
      </c>
      <c r="F117" s="234"/>
      <c r="G117" s="120">
        <f t="shared" si="8"/>
        <v>5</v>
      </c>
      <c r="H117" s="234">
        <v>15</v>
      </c>
      <c r="I117" s="234"/>
      <c r="J117" s="120">
        <f t="shared" si="9"/>
        <v>5</v>
      </c>
      <c r="K117" s="234">
        <v>10</v>
      </c>
      <c r="L117" s="234"/>
      <c r="M117" s="234"/>
      <c r="N117" s="120">
        <f t="shared" si="10"/>
        <v>10</v>
      </c>
      <c r="O117" s="121">
        <f t="shared" si="7"/>
        <v>20</v>
      </c>
      <c r="P117" s="234">
        <v>10</v>
      </c>
      <c r="Q117" s="234">
        <v>7</v>
      </c>
      <c r="R117" s="234"/>
      <c r="S117" s="234">
        <v>10</v>
      </c>
      <c r="T117" s="234"/>
      <c r="U117" s="122">
        <f t="shared" si="11"/>
        <v>27</v>
      </c>
      <c r="V117" s="235">
        <f t="shared" si="12"/>
        <v>47</v>
      </c>
      <c r="W117" s="235"/>
      <c r="X117" s="235"/>
      <c r="Y117" s="236" t="str">
        <f t="shared" si="13"/>
        <v>D</v>
      </c>
    </row>
    <row r="118" spans="1:25" ht="26.25">
      <c r="A118" s="233">
        <v>104</v>
      </c>
      <c r="B118" s="118" t="s">
        <v>242</v>
      </c>
      <c r="C118" s="118" t="s">
        <v>243</v>
      </c>
      <c r="D118" s="234">
        <v>8</v>
      </c>
      <c r="E118" s="234">
        <v>8</v>
      </c>
      <c r="F118" s="234"/>
      <c r="G118" s="120">
        <f t="shared" si="8"/>
        <v>8</v>
      </c>
      <c r="H118" s="234">
        <v>15</v>
      </c>
      <c r="I118" s="234"/>
      <c r="J118" s="120">
        <f t="shared" si="9"/>
        <v>5</v>
      </c>
      <c r="K118" s="234">
        <v>11</v>
      </c>
      <c r="L118" s="234"/>
      <c r="M118" s="234"/>
      <c r="N118" s="120">
        <f t="shared" si="10"/>
        <v>11</v>
      </c>
      <c r="O118" s="121">
        <f t="shared" si="7"/>
        <v>24</v>
      </c>
      <c r="P118" s="234">
        <v>21.5</v>
      </c>
      <c r="Q118" s="234">
        <v>20</v>
      </c>
      <c r="R118" s="234"/>
      <c r="S118" s="234">
        <v>20</v>
      </c>
      <c r="T118" s="234"/>
      <c r="U118" s="122">
        <f t="shared" si="11"/>
        <v>61.5</v>
      </c>
      <c r="V118" s="235">
        <f t="shared" si="12"/>
        <v>86</v>
      </c>
      <c r="W118" s="235"/>
      <c r="X118" s="235"/>
      <c r="Y118" s="236" t="str">
        <f t="shared" si="13"/>
        <v>A</v>
      </c>
    </row>
    <row r="119" spans="1:25" ht="26.25">
      <c r="A119" s="233">
        <v>105</v>
      </c>
      <c r="B119" s="118" t="s">
        <v>244</v>
      </c>
      <c r="C119" s="118" t="s">
        <v>245</v>
      </c>
      <c r="D119" s="234">
        <v>7</v>
      </c>
      <c r="E119" s="234">
        <v>6</v>
      </c>
      <c r="F119" s="234"/>
      <c r="G119" s="120">
        <f t="shared" si="8"/>
        <v>6.4999999999999991</v>
      </c>
      <c r="H119" s="234">
        <v>15</v>
      </c>
      <c r="I119" s="234"/>
      <c r="J119" s="120">
        <f t="shared" si="9"/>
        <v>5</v>
      </c>
      <c r="K119" s="234">
        <v>12</v>
      </c>
      <c r="L119" s="234"/>
      <c r="M119" s="234"/>
      <c r="N119" s="120">
        <f t="shared" si="10"/>
        <v>12</v>
      </c>
      <c r="O119" s="121">
        <f t="shared" si="7"/>
        <v>23.5</v>
      </c>
      <c r="P119" s="234">
        <v>9</v>
      </c>
      <c r="Q119" s="234">
        <v>8</v>
      </c>
      <c r="R119" s="234"/>
      <c r="S119" s="234">
        <v>8</v>
      </c>
      <c r="T119" s="234"/>
      <c r="U119" s="122">
        <f t="shared" si="11"/>
        <v>25</v>
      </c>
      <c r="V119" s="235">
        <f t="shared" si="12"/>
        <v>49</v>
      </c>
      <c r="W119" s="235"/>
      <c r="X119" s="235"/>
      <c r="Y119" s="236" t="str">
        <f t="shared" si="13"/>
        <v>D</v>
      </c>
    </row>
    <row r="120" spans="1:25" ht="26.25">
      <c r="A120" s="233">
        <v>106</v>
      </c>
      <c r="B120" s="118" t="s">
        <v>246</v>
      </c>
      <c r="C120" s="118" t="s">
        <v>247</v>
      </c>
      <c r="D120" s="234">
        <v>6</v>
      </c>
      <c r="E120" s="234">
        <v>6</v>
      </c>
      <c r="F120" s="234"/>
      <c r="G120" s="120">
        <f t="shared" si="8"/>
        <v>6</v>
      </c>
      <c r="H120" s="234">
        <v>15</v>
      </c>
      <c r="I120" s="234"/>
      <c r="J120" s="120">
        <f t="shared" si="9"/>
        <v>5</v>
      </c>
      <c r="K120" s="234">
        <v>11</v>
      </c>
      <c r="L120" s="234"/>
      <c r="M120" s="234"/>
      <c r="N120" s="120">
        <f t="shared" si="10"/>
        <v>11</v>
      </c>
      <c r="O120" s="121">
        <f t="shared" si="7"/>
        <v>22</v>
      </c>
      <c r="P120" s="234">
        <v>7</v>
      </c>
      <c r="Q120" s="234">
        <v>3</v>
      </c>
      <c r="R120" s="234"/>
      <c r="S120" s="234">
        <v>10</v>
      </c>
      <c r="T120" s="234"/>
      <c r="U120" s="122">
        <f t="shared" si="11"/>
        <v>20</v>
      </c>
      <c r="V120" s="235">
        <f t="shared" si="12"/>
        <v>42</v>
      </c>
      <c r="W120" s="235"/>
      <c r="X120" s="235"/>
      <c r="Y120" s="236" t="str">
        <f t="shared" si="13"/>
        <v>D</v>
      </c>
    </row>
    <row r="121" spans="1:25" ht="26.25">
      <c r="A121" s="233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8"/>
        <v>0</v>
      </c>
      <c r="H121" s="234"/>
      <c r="I121" s="234"/>
      <c r="J121" s="120">
        <f t="shared" si="9"/>
        <v>0</v>
      </c>
      <c r="K121" s="234"/>
      <c r="L121" s="234"/>
      <c r="M121" s="234"/>
      <c r="N121" s="120">
        <f t="shared" si="10"/>
        <v>0</v>
      </c>
      <c r="O121" s="121" t="str">
        <f t="shared" si="7"/>
        <v/>
      </c>
      <c r="P121" s="234"/>
      <c r="Q121" s="234"/>
      <c r="R121" s="234"/>
      <c r="S121" s="234"/>
      <c r="T121" s="234"/>
      <c r="U121" s="122" t="str">
        <f t="shared" si="11"/>
        <v/>
      </c>
      <c r="V121" s="235" t="str">
        <f t="shared" si="12"/>
        <v/>
      </c>
      <c r="W121" s="235"/>
      <c r="X121" s="235"/>
      <c r="Y121" s="236" t="str">
        <f t="shared" si="13"/>
        <v/>
      </c>
    </row>
    <row r="122" spans="1:25" ht="26.25">
      <c r="A122" s="233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8"/>
        <v>0</v>
      </c>
      <c r="H122" s="234"/>
      <c r="I122" s="234"/>
      <c r="J122" s="120">
        <f t="shared" si="9"/>
        <v>0</v>
      </c>
      <c r="K122" s="234"/>
      <c r="L122" s="234"/>
      <c r="M122" s="234"/>
      <c r="N122" s="120">
        <f t="shared" si="10"/>
        <v>0</v>
      </c>
      <c r="O122" s="121" t="str">
        <f t="shared" si="7"/>
        <v/>
      </c>
      <c r="P122" s="234"/>
      <c r="Q122" s="234"/>
      <c r="R122" s="234"/>
      <c r="S122" s="234"/>
      <c r="T122" s="234"/>
      <c r="U122" s="122" t="str">
        <f t="shared" si="11"/>
        <v/>
      </c>
      <c r="V122" s="235" t="str">
        <f t="shared" si="12"/>
        <v/>
      </c>
      <c r="W122" s="235"/>
      <c r="X122" s="235"/>
      <c r="Y122" s="236" t="str">
        <f t="shared" si="13"/>
        <v/>
      </c>
    </row>
    <row r="123" spans="1:25" ht="26.25">
      <c r="A123" s="233">
        <v>109</v>
      </c>
      <c r="B123" s="118" t="s">
        <v>248</v>
      </c>
      <c r="C123" s="118" t="s">
        <v>249</v>
      </c>
      <c r="D123" s="234">
        <v>7</v>
      </c>
      <c r="E123" s="234">
        <v>8</v>
      </c>
      <c r="F123" s="234"/>
      <c r="G123" s="120">
        <f t="shared" si="8"/>
        <v>7.5</v>
      </c>
      <c r="H123" s="234">
        <v>13</v>
      </c>
      <c r="I123" s="234"/>
      <c r="J123" s="120">
        <f t="shared" si="9"/>
        <v>4.3333333333333339</v>
      </c>
      <c r="K123" s="234">
        <v>10</v>
      </c>
      <c r="L123" s="234"/>
      <c r="M123" s="234"/>
      <c r="N123" s="120">
        <f t="shared" si="10"/>
        <v>10</v>
      </c>
      <c r="O123" s="121">
        <f t="shared" si="7"/>
        <v>21.8</v>
      </c>
      <c r="P123" s="234">
        <v>22</v>
      </c>
      <c r="Q123" s="234">
        <v>18</v>
      </c>
      <c r="R123" s="234"/>
      <c r="S123" s="234">
        <v>16</v>
      </c>
      <c r="T123" s="234"/>
      <c r="U123" s="122">
        <f t="shared" si="11"/>
        <v>56</v>
      </c>
      <c r="V123" s="235">
        <f t="shared" si="12"/>
        <v>78</v>
      </c>
      <c r="W123" s="235"/>
      <c r="X123" s="235"/>
      <c r="Y123" s="236" t="str">
        <f t="shared" si="13"/>
        <v>A</v>
      </c>
    </row>
    <row r="124" spans="1:25" ht="26.25">
      <c r="A124" s="233">
        <v>110</v>
      </c>
      <c r="B124" s="118" t="s">
        <v>250</v>
      </c>
      <c r="C124" s="118" t="s">
        <v>325</v>
      </c>
      <c r="D124" s="234">
        <v>8</v>
      </c>
      <c r="E124" s="234">
        <v>6</v>
      </c>
      <c r="F124" s="234"/>
      <c r="G124" s="120">
        <f t="shared" si="8"/>
        <v>7</v>
      </c>
      <c r="H124" s="234">
        <v>15</v>
      </c>
      <c r="I124" s="234"/>
      <c r="J124" s="120">
        <f t="shared" si="9"/>
        <v>5</v>
      </c>
      <c r="K124" s="234">
        <v>13</v>
      </c>
      <c r="L124" s="234"/>
      <c r="M124" s="234"/>
      <c r="N124" s="120">
        <f t="shared" si="10"/>
        <v>13</v>
      </c>
      <c r="O124" s="121">
        <f t="shared" si="7"/>
        <v>25</v>
      </c>
      <c r="P124" s="234">
        <v>11</v>
      </c>
      <c r="Q124" s="234"/>
      <c r="R124" s="234">
        <v>7</v>
      </c>
      <c r="S124" s="234"/>
      <c r="T124" s="234">
        <v>6</v>
      </c>
      <c r="U124" s="122">
        <f t="shared" si="11"/>
        <v>24</v>
      </c>
      <c r="V124" s="235">
        <f t="shared" si="12"/>
        <v>49</v>
      </c>
      <c r="W124" s="235"/>
      <c r="X124" s="235"/>
      <c r="Y124" s="236" t="str">
        <f t="shared" si="13"/>
        <v>D</v>
      </c>
    </row>
    <row r="125" spans="1:25" ht="26.25">
      <c r="A125" s="233">
        <v>111</v>
      </c>
      <c r="B125" s="118" t="s">
        <v>251</v>
      </c>
      <c r="C125" s="118" t="s">
        <v>252</v>
      </c>
      <c r="D125" s="234">
        <v>7</v>
      </c>
      <c r="E125" s="234">
        <v>8</v>
      </c>
      <c r="F125" s="234"/>
      <c r="G125" s="120">
        <f t="shared" si="8"/>
        <v>7.5</v>
      </c>
      <c r="H125" s="234">
        <v>15</v>
      </c>
      <c r="I125" s="234"/>
      <c r="J125" s="120">
        <f t="shared" si="9"/>
        <v>5</v>
      </c>
      <c r="K125" s="234">
        <v>13</v>
      </c>
      <c r="L125" s="234"/>
      <c r="M125" s="234"/>
      <c r="N125" s="120">
        <f t="shared" si="10"/>
        <v>13</v>
      </c>
      <c r="O125" s="121">
        <f t="shared" si="7"/>
        <v>25.5</v>
      </c>
      <c r="P125" s="234">
        <v>14</v>
      </c>
      <c r="Q125" s="234">
        <v>19</v>
      </c>
      <c r="R125" s="234"/>
      <c r="S125" s="234">
        <v>18.5</v>
      </c>
      <c r="T125" s="234"/>
      <c r="U125" s="122">
        <f t="shared" si="11"/>
        <v>51.5</v>
      </c>
      <c r="V125" s="235">
        <f t="shared" si="12"/>
        <v>77</v>
      </c>
      <c r="W125" s="235"/>
      <c r="X125" s="235"/>
      <c r="Y125" s="236" t="str">
        <f t="shared" si="13"/>
        <v>A</v>
      </c>
    </row>
    <row r="126" spans="1:25" ht="26.25">
      <c r="A126" s="233">
        <v>112</v>
      </c>
      <c r="B126" s="118" t="s">
        <v>253</v>
      </c>
      <c r="C126" s="118" t="s">
        <v>254</v>
      </c>
      <c r="D126" s="234">
        <v>7</v>
      </c>
      <c r="E126" s="234">
        <v>8</v>
      </c>
      <c r="F126" s="234"/>
      <c r="G126" s="120">
        <f t="shared" si="8"/>
        <v>7.5</v>
      </c>
      <c r="H126" s="234">
        <v>15</v>
      </c>
      <c r="I126" s="234"/>
      <c r="J126" s="120">
        <f t="shared" si="9"/>
        <v>5</v>
      </c>
      <c r="K126" s="234">
        <v>12</v>
      </c>
      <c r="L126" s="234"/>
      <c r="M126" s="234"/>
      <c r="N126" s="120">
        <f t="shared" si="10"/>
        <v>12</v>
      </c>
      <c r="O126" s="121">
        <f t="shared" si="7"/>
        <v>24.5</v>
      </c>
      <c r="P126" s="234"/>
      <c r="Q126" s="234"/>
      <c r="R126" s="234"/>
      <c r="S126" s="234"/>
      <c r="T126" s="234"/>
      <c r="U126" s="122" t="str">
        <f t="shared" si="11"/>
        <v/>
      </c>
      <c r="V126" s="235">
        <f t="shared" si="12"/>
        <v>25</v>
      </c>
      <c r="W126" s="235"/>
      <c r="X126" s="235"/>
      <c r="Y126" s="236" t="str">
        <f t="shared" si="13"/>
        <v/>
      </c>
    </row>
    <row r="127" spans="1:25" ht="26.25">
      <c r="A127" s="233">
        <v>113</v>
      </c>
      <c r="B127" s="118" t="s">
        <v>255</v>
      </c>
      <c r="C127" s="118" t="s">
        <v>256</v>
      </c>
      <c r="D127" s="234">
        <v>7</v>
      </c>
      <c r="E127" s="234">
        <v>8</v>
      </c>
      <c r="F127" s="234"/>
      <c r="G127" s="120">
        <f t="shared" si="8"/>
        <v>7.5</v>
      </c>
      <c r="H127" s="234">
        <v>15</v>
      </c>
      <c r="I127" s="234"/>
      <c r="J127" s="120">
        <f t="shared" si="9"/>
        <v>5</v>
      </c>
      <c r="K127" s="234">
        <v>11</v>
      </c>
      <c r="L127" s="234"/>
      <c r="M127" s="234"/>
      <c r="N127" s="120">
        <f t="shared" si="10"/>
        <v>11</v>
      </c>
      <c r="O127" s="121">
        <f t="shared" si="7"/>
        <v>23.5</v>
      </c>
      <c r="P127" s="234">
        <v>10</v>
      </c>
      <c r="Q127" s="234">
        <v>14</v>
      </c>
      <c r="R127" s="234"/>
      <c r="S127" s="234"/>
      <c r="T127" s="234">
        <v>7</v>
      </c>
      <c r="U127" s="122">
        <f t="shared" si="11"/>
        <v>31</v>
      </c>
      <c r="V127" s="235">
        <f t="shared" si="12"/>
        <v>55</v>
      </c>
      <c r="W127" s="235"/>
      <c r="X127" s="235"/>
      <c r="Y127" s="236" t="str">
        <f t="shared" si="13"/>
        <v>C</v>
      </c>
    </row>
    <row r="128" spans="1:25" ht="26.25">
      <c r="A128" s="233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8"/>
        <v>0</v>
      </c>
      <c r="H128" s="234"/>
      <c r="I128" s="234"/>
      <c r="J128" s="120">
        <f t="shared" si="9"/>
        <v>0</v>
      </c>
      <c r="K128" s="234"/>
      <c r="L128" s="234"/>
      <c r="M128" s="234"/>
      <c r="N128" s="120">
        <f t="shared" si="10"/>
        <v>0</v>
      </c>
      <c r="O128" s="121" t="str">
        <f t="shared" si="7"/>
        <v/>
      </c>
      <c r="P128" s="234"/>
      <c r="Q128" s="234"/>
      <c r="R128" s="234"/>
      <c r="S128" s="234"/>
      <c r="T128" s="234"/>
      <c r="U128" s="122" t="str">
        <f t="shared" si="11"/>
        <v/>
      </c>
      <c r="V128" s="235" t="str">
        <f t="shared" si="12"/>
        <v/>
      </c>
      <c r="W128" s="235"/>
      <c r="X128" s="235"/>
      <c r="Y128" s="236" t="str">
        <f t="shared" si="13"/>
        <v/>
      </c>
    </row>
    <row r="129" spans="1:25" ht="26.25">
      <c r="A129" s="233">
        <v>115</v>
      </c>
      <c r="B129" s="118" t="s">
        <v>764</v>
      </c>
      <c r="C129" s="118" t="s">
        <v>838</v>
      </c>
      <c r="D129" s="234">
        <v>6</v>
      </c>
      <c r="E129" s="234">
        <v>4</v>
      </c>
      <c r="F129" s="234"/>
      <c r="G129" s="120">
        <f t="shared" si="8"/>
        <v>5</v>
      </c>
      <c r="H129" s="234">
        <v>15</v>
      </c>
      <c r="I129" s="234"/>
      <c r="J129" s="120">
        <f t="shared" si="9"/>
        <v>5</v>
      </c>
      <c r="K129" s="234">
        <v>11</v>
      </c>
      <c r="L129" s="234"/>
      <c r="M129" s="234"/>
      <c r="N129" s="120">
        <f t="shared" si="10"/>
        <v>11</v>
      </c>
      <c r="O129" s="121">
        <f t="shared" si="7"/>
        <v>21</v>
      </c>
      <c r="P129" s="234"/>
      <c r="Q129" s="234"/>
      <c r="R129" s="234"/>
      <c r="S129" s="234"/>
      <c r="T129" s="234"/>
      <c r="U129" s="122" t="str">
        <f t="shared" si="11"/>
        <v/>
      </c>
      <c r="V129" s="235">
        <f t="shared" si="12"/>
        <v>21</v>
      </c>
      <c r="W129" s="235"/>
      <c r="X129" s="235"/>
      <c r="Y129" s="236" t="str">
        <f t="shared" si="13"/>
        <v/>
      </c>
    </row>
    <row r="130" spans="1:25" ht="26.25">
      <c r="A130" s="233">
        <v>116</v>
      </c>
      <c r="B130" s="118" t="s">
        <v>323</v>
      </c>
      <c r="C130" s="118" t="s">
        <v>568</v>
      </c>
      <c r="D130" s="234">
        <v>7</v>
      </c>
      <c r="E130" s="234">
        <v>9</v>
      </c>
      <c r="F130" s="234"/>
      <c r="G130" s="120">
        <f t="shared" si="8"/>
        <v>8</v>
      </c>
      <c r="H130" s="234"/>
      <c r="I130" s="234"/>
      <c r="J130" s="120">
        <f t="shared" si="9"/>
        <v>0</v>
      </c>
      <c r="K130" s="234">
        <v>11</v>
      </c>
      <c r="L130" s="234"/>
      <c r="M130" s="234"/>
      <c r="N130" s="120">
        <f t="shared" si="10"/>
        <v>11</v>
      </c>
      <c r="O130" s="121">
        <f t="shared" si="7"/>
        <v>19</v>
      </c>
      <c r="P130" s="234">
        <v>8</v>
      </c>
      <c r="Q130" s="234">
        <v>16</v>
      </c>
      <c r="R130" s="234"/>
      <c r="S130" s="234">
        <v>7</v>
      </c>
      <c r="T130" s="234"/>
      <c r="U130" s="122">
        <f t="shared" si="11"/>
        <v>31</v>
      </c>
      <c r="V130" s="235">
        <f t="shared" si="12"/>
        <v>50</v>
      </c>
      <c r="W130" s="235"/>
      <c r="X130" s="235"/>
      <c r="Y130" s="236" t="str">
        <f t="shared" si="13"/>
        <v>C</v>
      </c>
    </row>
    <row r="131" spans="1:25" ht="26.25">
      <c r="A131" s="233">
        <v>117</v>
      </c>
      <c r="B131" s="118" t="s">
        <v>839</v>
      </c>
      <c r="C131" s="118" t="s">
        <v>840</v>
      </c>
      <c r="D131" s="234">
        <v>6</v>
      </c>
      <c r="E131" s="234">
        <v>6</v>
      </c>
      <c r="F131" s="234"/>
      <c r="G131" s="120">
        <f t="shared" si="8"/>
        <v>6</v>
      </c>
      <c r="H131" s="234">
        <v>7</v>
      </c>
      <c r="I131" s="234"/>
      <c r="J131" s="120">
        <f t="shared" si="9"/>
        <v>2.3333333333333335</v>
      </c>
      <c r="K131" s="234">
        <v>10</v>
      </c>
      <c r="L131" s="234"/>
      <c r="M131" s="234"/>
      <c r="N131" s="120">
        <f t="shared" si="10"/>
        <v>10</v>
      </c>
      <c r="O131" s="121">
        <f t="shared" si="7"/>
        <v>18.3</v>
      </c>
      <c r="P131" s="234">
        <v>11</v>
      </c>
      <c r="Q131" s="234">
        <v>16</v>
      </c>
      <c r="R131" s="234"/>
      <c r="S131" s="234">
        <v>5</v>
      </c>
      <c r="T131" s="234"/>
      <c r="U131" s="122">
        <f t="shared" si="11"/>
        <v>32</v>
      </c>
      <c r="V131" s="235">
        <f t="shared" si="12"/>
        <v>50</v>
      </c>
      <c r="W131" s="235"/>
      <c r="X131" s="235"/>
      <c r="Y131" s="236" t="str">
        <f t="shared" si="13"/>
        <v>C</v>
      </c>
    </row>
    <row r="132" spans="1:25" ht="26.25">
      <c r="A132" s="233">
        <v>118</v>
      </c>
      <c r="B132" s="118" t="s">
        <v>257</v>
      </c>
      <c r="C132" s="118" t="s">
        <v>258</v>
      </c>
      <c r="D132" s="234">
        <v>8</v>
      </c>
      <c r="E132" s="234">
        <v>8</v>
      </c>
      <c r="F132" s="234"/>
      <c r="G132" s="120">
        <f t="shared" si="8"/>
        <v>8</v>
      </c>
      <c r="H132" s="234">
        <v>10</v>
      </c>
      <c r="I132" s="234"/>
      <c r="J132" s="120">
        <f t="shared" si="9"/>
        <v>3.333333333333333</v>
      </c>
      <c r="K132" s="234">
        <v>13</v>
      </c>
      <c r="L132" s="234"/>
      <c r="M132" s="234"/>
      <c r="N132" s="120">
        <f t="shared" si="10"/>
        <v>13</v>
      </c>
      <c r="O132" s="121">
        <f t="shared" si="7"/>
        <v>24.3</v>
      </c>
      <c r="P132" s="234">
        <v>19</v>
      </c>
      <c r="Q132" s="234">
        <v>18</v>
      </c>
      <c r="R132" s="234"/>
      <c r="S132" s="234">
        <v>18</v>
      </c>
      <c r="T132" s="234"/>
      <c r="U132" s="122">
        <f t="shared" si="11"/>
        <v>55</v>
      </c>
      <c r="V132" s="235">
        <f t="shared" si="12"/>
        <v>79</v>
      </c>
      <c r="W132" s="235"/>
      <c r="X132" s="235"/>
      <c r="Y132" s="236" t="str">
        <f t="shared" si="13"/>
        <v>A</v>
      </c>
    </row>
    <row r="133" spans="1:25" ht="26.25">
      <c r="A133" s="233">
        <v>119</v>
      </c>
      <c r="B133" s="118" t="s">
        <v>724</v>
      </c>
      <c r="C133" s="118" t="s">
        <v>725</v>
      </c>
      <c r="D133" s="234"/>
      <c r="E133" s="234"/>
      <c r="F133" s="234"/>
      <c r="G133" s="120">
        <f t="shared" si="8"/>
        <v>0</v>
      </c>
      <c r="H133" s="234"/>
      <c r="I133" s="234"/>
      <c r="J133" s="120">
        <f t="shared" si="9"/>
        <v>0</v>
      </c>
      <c r="K133" s="234"/>
      <c r="L133" s="234"/>
      <c r="M133" s="234"/>
      <c r="N133" s="120">
        <f t="shared" si="10"/>
        <v>0</v>
      </c>
      <c r="O133" s="121" t="str">
        <f t="shared" si="7"/>
        <v/>
      </c>
      <c r="P133" s="234">
        <v>9</v>
      </c>
      <c r="Q133" s="234">
        <v>11</v>
      </c>
      <c r="R133" s="234"/>
      <c r="S133" s="234">
        <v>8</v>
      </c>
      <c r="T133" s="234"/>
      <c r="U133" s="122">
        <f t="shared" si="11"/>
        <v>28</v>
      </c>
      <c r="V133" s="235">
        <f t="shared" si="12"/>
        <v>28</v>
      </c>
      <c r="W133" s="235"/>
      <c r="X133" s="235"/>
      <c r="Y133" s="236" t="str">
        <f t="shared" si="13"/>
        <v>FAIL LABS</v>
      </c>
    </row>
    <row r="134" spans="1:25" ht="28.5">
      <c r="A134" s="248"/>
      <c r="B134" s="263"/>
      <c r="C134" s="263"/>
      <c r="D134" s="248"/>
      <c r="E134" s="1021" t="s">
        <v>362</v>
      </c>
      <c r="F134" s="1022"/>
      <c r="G134" s="1022"/>
      <c r="H134" s="1022"/>
      <c r="I134" s="1022"/>
      <c r="J134" s="1022"/>
      <c r="K134" s="1022"/>
      <c r="L134" s="1022"/>
      <c r="M134" s="1022"/>
      <c r="N134" s="1022"/>
      <c r="O134" s="1022"/>
      <c r="P134" s="1022"/>
      <c r="Q134" s="1022"/>
      <c r="R134" s="1022"/>
      <c r="S134" s="1022"/>
      <c r="T134" s="1022"/>
      <c r="U134" s="248"/>
      <c r="V134" s="250"/>
      <c r="W134" s="248"/>
      <c r="X134" s="248"/>
      <c r="Y134" s="248"/>
    </row>
    <row r="135" spans="1:25" ht="15.75">
      <c r="A135" s="248"/>
      <c r="B135" s="264"/>
      <c r="C135" s="265"/>
      <c r="D135" s="1018" t="s">
        <v>310</v>
      </c>
      <c r="E135" s="1018"/>
      <c r="F135" s="492" t="s">
        <v>363</v>
      </c>
      <c r="G135" s="491" t="s">
        <v>364</v>
      </c>
      <c r="H135" s="132" t="s">
        <v>365</v>
      </c>
      <c r="I135" s="133" t="s">
        <v>366</v>
      </c>
      <c r="J135" s="133" t="s">
        <v>367</v>
      </c>
      <c r="K135" s="253"/>
      <c r="L135" s="254"/>
      <c r="M135" s="254"/>
      <c r="N135" s="254"/>
      <c r="O135" s="1023" t="s">
        <v>368</v>
      </c>
      <c r="P135" s="1023"/>
      <c r="Q135" s="1024" t="s">
        <v>369</v>
      </c>
      <c r="R135" s="1024"/>
      <c r="S135" s="1025" t="s">
        <v>370</v>
      </c>
      <c r="T135" s="1025"/>
      <c r="U135" s="248"/>
      <c r="V135" s="250"/>
      <c r="W135" s="248"/>
      <c r="X135" s="248"/>
      <c r="Y135" s="248"/>
    </row>
    <row r="136" spans="1:25" ht="31.5">
      <c r="A136" s="248"/>
      <c r="B136" s="266"/>
      <c r="C136" s="248"/>
      <c r="D136" s="1019" t="s">
        <v>371</v>
      </c>
      <c r="E136" s="1019"/>
      <c r="F136" s="137">
        <f>COUNTIF($Y$15:$Y133,F$135)</f>
        <v>27</v>
      </c>
      <c r="G136" s="137">
        <f>COUNTIF($Y$15:$Y133,G$135)</f>
        <v>24</v>
      </c>
      <c r="H136" s="138">
        <f>COUNTIF($Y$15:$Y133,H$135)</f>
        <v>27</v>
      </c>
      <c r="I136" s="139">
        <f>COUNTIF($Y$15:$Y133,I$135)</f>
        <v>20</v>
      </c>
      <c r="J136" s="139">
        <f>COUNTIF($Y$15:$Y133,J$135)</f>
        <v>0</v>
      </c>
      <c r="K136" s="253"/>
      <c r="L136" s="254"/>
      <c r="M136" s="254"/>
      <c r="N136" s="254"/>
      <c r="O136" s="140" t="s">
        <v>372</v>
      </c>
      <c r="P136" s="491" t="s">
        <v>373</v>
      </c>
      <c r="Q136" s="141" t="s">
        <v>374</v>
      </c>
      <c r="R136" s="142" t="s">
        <v>375</v>
      </c>
      <c r="S136" s="1020" t="s">
        <v>376</v>
      </c>
      <c r="T136" s="1020"/>
      <c r="U136" s="248"/>
      <c r="V136" s="250"/>
      <c r="W136" s="248"/>
      <c r="X136" s="248"/>
      <c r="Y136" s="248"/>
    </row>
    <row r="137" spans="1:25" ht="26.25">
      <c r="A137" s="248"/>
      <c r="B137" s="266"/>
      <c r="C137" s="248"/>
      <c r="D137" s="1019" t="s">
        <v>377</v>
      </c>
      <c r="E137" s="1019"/>
      <c r="F137" s="137"/>
      <c r="G137" s="137"/>
      <c r="H137" s="138"/>
      <c r="I137" s="139"/>
      <c r="J137" s="139"/>
      <c r="K137" s="253"/>
      <c r="L137" s="1015" t="s">
        <v>378</v>
      </c>
      <c r="M137" s="1015"/>
      <c r="N137" s="143" t="s">
        <v>371</v>
      </c>
      <c r="O137" s="144">
        <f>IF(SUM($O$15:$O133)&gt;0,AVERAGE($O$15:$O133),0)</f>
        <v>22.407476635514023</v>
      </c>
      <c r="P137" s="144">
        <f t="shared" ref="P137" si="14">$O137/30*100</f>
        <v>74.691588785046747</v>
      </c>
      <c r="Q137" s="144">
        <f>IF(SUM($U$15:$U133)&gt;0,AVERAGE($U$15:$U133),0)</f>
        <v>38.103960396039604</v>
      </c>
      <c r="R137" s="145">
        <f t="shared" ref="R137" si="15">$Q137/70*100</f>
        <v>54.434229137199431</v>
      </c>
      <c r="S137" s="1016">
        <f>IF(SUM($V$15:$V133)&gt;0,AVERAGE($V$15:$V133),0)</f>
        <v>57.412844036697251</v>
      </c>
      <c r="T137" s="1016"/>
      <c r="U137" s="248"/>
      <c r="V137" s="250"/>
      <c r="W137" s="248"/>
      <c r="X137" s="248"/>
      <c r="Y137" s="248"/>
    </row>
    <row r="138" spans="1:25" ht="21">
      <c r="A138" s="248"/>
      <c r="B138" s="266"/>
      <c r="C138" s="266"/>
      <c r="D138" s="257"/>
      <c r="E138" s="258"/>
      <c r="F138" s="258"/>
      <c r="G138" s="258"/>
      <c r="H138" s="254"/>
      <c r="I138" s="254"/>
      <c r="J138" s="254"/>
      <c r="K138" s="253"/>
      <c r="L138" s="1015"/>
      <c r="M138" s="1015"/>
      <c r="N138" s="143" t="s">
        <v>379</v>
      </c>
      <c r="O138" s="144"/>
      <c r="P138" s="144"/>
      <c r="Q138" s="148"/>
      <c r="R138" s="145"/>
      <c r="S138" s="1016"/>
      <c r="T138" s="1016"/>
      <c r="U138" s="248"/>
      <c r="V138" s="250"/>
      <c r="W138" s="248"/>
      <c r="X138" s="248"/>
      <c r="Y138" s="248"/>
    </row>
    <row r="139" spans="1:25" ht="21">
      <c r="A139" s="248"/>
      <c r="B139" s="266"/>
      <c r="C139" s="248"/>
      <c r="D139" s="149"/>
      <c r="E139" s="150"/>
      <c r="F139" s="151" t="s">
        <v>380</v>
      </c>
      <c r="G139" s="151" t="s">
        <v>381</v>
      </c>
      <c r="H139" s="258"/>
      <c r="I139" s="258"/>
      <c r="J139" s="254"/>
      <c r="K139" s="253"/>
      <c r="L139" s="1015" t="s">
        <v>382</v>
      </c>
      <c r="M139" s="1015"/>
      <c r="N139" s="143" t="s">
        <v>371</v>
      </c>
      <c r="O139" s="152">
        <f>MIN($O$15:$O133)</f>
        <v>4</v>
      </c>
      <c r="P139" s="144">
        <f>$O139/30*100</f>
        <v>13.333333333333334</v>
      </c>
      <c r="Q139" s="153">
        <f>MIN($U$15:$U133)</f>
        <v>18</v>
      </c>
      <c r="R139" s="145">
        <f>$Q139/70*100</f>
        <v>25.714285714285712</v>
      </c>
      <c r="S139" s="1016">
        <f>MIN($V$15:$V133)</f>
        <v>19</v>
      </c>
      <c r="T139" s="1016"/>
      <c r="U139" s="248"/>
      <c r="V139" s="250"/>
      <c r="W139" s="248"/>
      <c r="X139" s="248"/>
      <c r="Y139" s="248"/>
    </row>
    <row r="140" spans="1:25" ht="26.25">
      <c r="A140" s="248"/>
      <c r="B140" s="266"/>
      <c r="C140" s="248"/>
      <c r="D140" s="1018" t="s">
        <v>4</v>
      </c>
      <c r="E140" s="1018"/>
      <c r="F140" s="154">
        <f>COUNTIF($V$15:$V$133,"&gt;=40")</f>
        <v>99</v>
      </c>
      <c r="G140" s="154"/>
      <c r="H140" s="258"/>
      <c r="I140" s="258"/>
      <c r="J140" s="254"/>
      <c r="K140" s="253"/>
      <c r="L140" s="1015"/>
      <c r="M140" s="1015"/>
      <c r="N140" s="143" t="s">
        <v>379</v>
      </c>
      <c r="O140" s="144"/>
      <c r="P140" s="144"/>
      <c r="Q140" s="155"/>
      <c r="R140" s="155"/>
      <c r="S140" s="1017"/>
      <c r="T140" s="1017"/>
      <c r="U140" s="248"/>
      <c r="V140" s="250"/>
      <c r="W140" s="248"/>
      <c r="X140" s="248"/>
      <c r="Y140" s="248"/>
    </row>
    <row r="141" spans="1:25" ht="26.25">
      <c r="A141" s="248"/>
      <c r="B141" s="266"/>
      <c r="C141" s="248"/>
      <c r="D141" s="1018" t="s">
        <v>383</v>
      </c>
      <c r="E141" s="1018"/>
      <c r="F141" s="154">
        <f>COUNTIF($Y$15:$Y133,"E")</f>
        <v>0</v>
      </c>
      <c r="G141" s="154"/>
      <c r="H141" s="258"/>
      <c r="I141" s="258"/>
      <c r="J141" s="254"/>
      <c r="K141" s="259"/>
      <c r="L141" s="1015" t="s">
        <v>384</v>
      </c>
      <c r="M141" s="1015"/>
      <c r="N141" s="143" t="s">
        <v>371</v>
      </c>
      <c r="O141" s="144">
        <f>MAX($O$15:$O133)</f>
        <v>26</v>
      </c>
      <c r="P141" s="144">
        <f>$O141/30*100</f>
        <v>86.666666666666671</v>
      </c>
      <c r="Q141" s="144">
        <f>MAX($U$15:$U133)</f>
        <v>61.5</v>
      </c>
      <c r="R141" s="145">
        <f>$Q141/70*100</f>
        <v>87.857142857142861</v>
      </c>
      <c r="S141" s="1016">
        <f>MAX($V$15:$V133)</f>
        <v>86</v>
      </c>
      <c r="T141" s="1016"/>
      <c r="U141" s="248"/>
      <c r="V141" s="250"/>
      <c r="W141" s="248"/>
      <c r="X141" s="248"/>
      <c r="Y141" s="248"/>
    </row>
    <row r="142" spans="1:25" ht="26.25">
      <c r="A142" s="248"/>
      <c r="B142" s="248"/>
      <c r="C142" s="267"/>
      <c r="D142" s="1019" t="s">
        <v>385</v>
      </c>
      <c r="E142" s="1019"/>
      <c r="F142" s="154">
        <f>COUNTA($B$15:$B133)-SUM(F136:J136)</f>
        <v>21</v>
      </c>
      <c r="G142" s="154"/>
      <c r="H142" s="258"/>
      <c r="I142" s="258"/>
      <c r="J142" s="258"/>
      <c r="K142" s="258"/>
      <c r="L142" s="1015"/>
      <c r="M142" s="1015"/>
      <c r="N142" s="143" t="s">
        <v>379</v>
      </c>
      <c r="O142" s="144"/>
      <c r="P142" s="144"/>
      <c r="Q142" s="148"/>
      <c r="R142" s="145"/>
      <c r="S142" s="1016"/>
      <c r="T142" s="1016"/>
      <c r="U142" s="248"/>
      <c r="V142" s="250"/>
      <c r="W142" s="248"/>
      <c r="X142" s="248"/>
      <c r="Y142" s="248"/>
    </row>
    <row r="143" spans="1:25" ht="26.25">
      <c r="A143" s="248"/>
      <c r="B143" s="248"/>
      <c r="C143" s="267"/>
      <c r="D143" s="1015" t="s">
        <v>24</v>
      </c>
      <c r="E143" s="1015"/>
      <c r="F143" s="154">
        <f>SUM($F140:$F142)</f>
        <v>120</v>
      </c>
      <c r="G143" s="154"/>
      <c r="H143" s="258"/>
      <c r="I143" s="258"/>
      <c r="J143" s="258"/>
      <c r="K143" s="258"/>
      <c r="L143" s="1015" t="s">
        <v>386</v>
      </c>
      <c r="M143" s="1015"/>
      <c r="N143" s="143" t="s">
        <v>371</v>
      </c>
      <c r="O143" s="152">
        <f>IF(SUM($O$15:$O133)&gt;0,STDEV($O$15:$O133),0)</f>
        <v>2.8327831815537778</v>
      </c>
      <c r="P143" s="144">
        <f>$O143/30*100</f>
        <v>9.4426106051792598</v>
      </c>
      <c r="Q143" s="153">
        <f>IF(SUM($U$15:$U133),STDEV($U$15:$U133),0)</f>
        <v>11.173476816032501</v>
      </c>
      <c r="R143" s="145">
        <f>$Q143/70*100</f>
        <v>15.962109737189287</v>
      </c>
      <c r="S143" s="1016">
        <f>IF(SUM($V$15:$V133)&gt;0,STDEV($V$15:$V133),0)</f>
        <v>15.946792902449024</v>
      </c>
      <c r="T143" s="1016"/>
      <c r="U143" s="248"/>
      <c r="V143" s="250"/>
      <c r="W143" s="248"/>
      <c r="X143" s="248"/>
      <c r="Y143" s="248"/>
    </row>
    <row r="144" spans="1:25" ht="21">
      <c r="A144" s="248"/>
      <c r="B144" s="248"/>
      <c r="C144" s="267"/>
      <c r="D144" s="258"/>
      <c r="E144" s="258"/>
      <c r="F144" s="258"/>
      <c r="G144" s="261"/>
      <c r="H144" s="258"/>
      <c r="I144" s="258"/>
      <c r="J144" s="258"/>
      <c r="K144" s="258"/>
      <c r="L144" s="1015"/>
      <c r="M144" s="1015"/>
      <c r="N144" s="143" t="s">
        <v>379</v>
      </c>
      <c r="O144" s="144"/>
      <c r="P144" s="144"/>
      <c r="Q144" s="155"/>
      <c r="R144" s="155"/>
      <c r="S144" s="1017"/>
      <c r="T144" s="1017"/>
      <c r="U144" s="248"/>
      <c r="V144" s="250"/>
      <c r="W144" s="248"/>
      <c r="X144" s="248"/>
      <c r="Y144" s="248"/>
    </row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4:T134"/>
    <mergeCell ref="D135:E135"/>
    <mergeCell ref="O135:P135"/>
    <mergeCell ref="Q135:R135"/>
    <mergeCell ref="S135:T135"/>
    <mergeCell ref="L139:M140"/>
    <mergeCell ref="S139:T139"/>
    <mergeCell ref="D140:E140"/>
    <mergeCell ref="S140:T140"/>
    <mergeCell ref="S142:T142"/>
    <mergeCell ref="D136:E136"/>
    <mergeCell ref="S136:T136"/>
    <mergeCell ref="D137:E137"/>
    <mergeCell ref="L137:M138"/>
    <mergeCell ref="S137:T137"/>
    <mergeCell ref="S138:T138"/>
    <mergeCell ref="D143:E143"/>
    <mergeCell ref="L143:M144"/>
    <mergeCell ref="S143:T143"/>
    <mergeCell ref="S144:T144"/>
    <mergeCell ref="D141:E141"/>
    <mergeCell ref="L141:M142"/>
    <mergeCell ref="S141:T141"/>
    <mergeCell ref="D142:E142"/>
  </mergeCells>
  <conditionalFormatting sqref="D15:N133">
    <cfRule type="cellIs" dxfId="55" priority="2" stopIfTrue="1" operator="equal">
      <formula>0</formula>
    </cfRule>
  </conditionalFormatting>
  <conditionalFormatting sqref="A15:A133 V15:Y133 B132:C133">
    <cfRule type="expression" dxfId="54" priority="3" stopIfTrue="1">
      <formula>"$V17&lt;40"</formula>
    </cfRule>
  </conditionalFormatting>
  <conditionalFormatting sqref="P15:T133">
    <cfRule type="expression" dxfId="53" priority="4" stopIfTrue="1">
      <formula>($U15="")</formula>
    </cfRule>
  </conditionalFormatting>
  <conditionalFormatting sqref="B30:C32 B15:C28">
    <cfRule type="expression" dxfId="52" priority="1" stopIfTrue="1">
      <formula>"$V17&lt;40"</formula>
    </cfRule>
  </conditionalFormatting>
  <dataValidations count="4">
    <dataValidation type="decimal" allowBlank="1" showInputMessage="1" showErrorMessage="1" sqref="D15:U133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33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7:T144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7:P144">
      <formula1>0</formula1>
      <formula2>100</formula2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opLeftCell="A109" zoomScale="70" zoomScaleNormal="70" workbookViewId="0">
      <selection activeCell="W131" sqref="W131"/>
    </sheetView>
  </sheetViews>
  <sheetFormatPr defaultColWidth="0" defaultRowHeight="12.75" zeroHeight="1"/>
  <cols>
    <col min="1" max="1" width="9.140625" customWidth="1"/>
    <col min="2" max="2" width="36" bestFit="1" customWidth="1"/>
    <col min="3" max="13" width="9.140625" customWidth="1"/>
    <col min="14" max="14" width="10.5703125" bestFit="1" customWidth="1"/>
    <col min="15" max="27" width="9.140625" customWidth="1"/>
    <col min="28" max="16384" width="9.140625" hidden="1"/>
  </cols>
  <sheetData>
    <row r="1" spans="1:26">
      <c r="A1" s="96"/>
      <c r="B1" s="96"/>
      <c r="C1" s="96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9"/>
      <c r="W1" s="96"/>
      <c r="X1" s="96"/>
      <c r="Y1" s="96"/>
      <c r="Z1" s="96"/>
    </row>
    <row r="2" spans="1:26">
      <c r="A2" s="96"/>
      <c r="B2" s="96"/>
      <c r="C2" s="96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9"/>
      <c r="W2" s="96"/>
      <c r="X2" s="96"/>
      <c r="Y2" s="96"/>
      <c r="Z2" s="96"/>
    </row>
    <row r="3" spans="1:26">
      <c r="A3" s="96"/>
      <c r="B3" s="96"/>
      <c r="C3" s="96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9"/>
      <c r="W3" s="96"/>
      <c r="X3" s="96"/>
      <c r="Y3" s="96"/>
      <c r="Z3" s="96"/>
    </row>
    <row r="4" spans="1:26">
      <c r="A4" s="96"/>
      <c r="B4" s="96"/>
      <c r="C4" s="96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9"/>
      <c r="W4" s="96"/>
      <c r="X4" s="96"/>
      <c r="Y4" s="96"/>
      <c r="Z4" s="96"/>
    </row>
    <row r="5" spans="1:26">
      <c r="A5" s="96"/>
      <c r="B5" s="96"/>
      <c r="C5" s="96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9"/>
      <c r="W5" s="96"/>
      <c r="X5" s="96"/>
      <c r="Y5" s="96"/>
      <c r="Z5" s="96"/>
    </row>
    <row r="6" spans="1:26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  <c r="Z6" s="230"/>
    </row>
    <row r="7" spans="1:26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  <c r="Z7" s="513"/>
    </row>
    <row r="8" spans="1:26" ht="22.5">
      <c r="A8" s="1034" t="s">
        <v>390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  <c r="Z8" s="514"/>
    </row>
    <row r="9" spans="1:26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  <c r="Z9" s="515"/>
    </row>
    <row r="10" spans="1:26" ht="22.5">
      <c r="A10" s="226"/>
      <c r="B10" s="226"/>
      <c r="C10" s="226"/>
      <c r="D10" s="226"/>
      <c r="E10" s="1036" t="s">
        <v>297</v>
      </c>
      <c r="F10" s="1036"/>
      <c r="G10" s="1037" t="s">
        <v>270</v>
      </c>
      <c r="H10" s="1037"/>
      <c r="I10" s="549"/>
      <c r="J10" s="548"/>
      <c r="K10" s="548"/>
      <c r="L10" s="230"/>
      <c r="M10" s="230"/>
      <c r="N10" s="1036" t="s">
        <v>298</v>
      </c>
      <c r="O10" s="1036"/>
      <c r="P10" s="1035" t="s">
        <v>841</v>
      </c>
      <c r="Q10" s="1035"/>
      <c r="R10" s="1035"/>
      <c r="S10" s="1035"/>
      <c r="T10" s="548"/>
      <c r="U10" s="548"/>
      <c r="V10" s="548"/>
      <c r="W10" s="226"/>
      <c r="X10" s="226"/>
      <c r="Y10" s="226"/>
      <c r="Z10" s="515"/>
    </row>
    <row r="11" spans="1:26" ht="15.75">
      <c r="A11" s="226"/>
      <c r="B11" s="226"/>
      <c r="C11" s="226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32"/>
      <c r="W11" s="226"/>
      <c r="X11" s="226"/>
      <c r="Y11" s="226"/>
      <c r="Z11" s="515"/>
    </row>
    <row r="12" spans="1:26" ht="18" customHeight="1">
      <c r="A12" s="1028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305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  <c r="Z12" s="516"/>
    </row>
    <row r="13" spans="1:26" ht="103.5" customHeight="1">
      <c r="A13" s="1028"/>
      <c r="B13" s="1028"/>
      <c r="C13" s="1028"/>
      <c r="D13" s="106" t="s">
        <v>311</v>
      </c>
      <c r="E13" s="106" t="s">
        <v>312</v>
      </c>
      <c r="F13" s="106" t="s">
        <v>313</v>
      </c>
      <c r="G13" s="547" t="s">
        <v>24</v>
      </c>
      <c r="H13" s="108" t="s">
        <v>314</v>
      </c>
      <c r="I13" s="108" t="s">
        <v>315</v>
      </c>
      <c r="J13" s="544" t="s">
        <v>24</v>
      </c>
      <c r="K13" s="108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  <c r="Z13" s="516"/>
    </row>
    <row r="14" spans="1:26" ht="20.25">
      <c r="A14" s="1028"/>
      <c r="B14" s="1028"/>
      <c r="C14" s="1028"/>
      <c r="D14" s="550">
        <v>20</v>
      </c>
      <c r="E14" s="550">
        <v>30</v>
      </c>
      <c r="F14" s="550">
        <v>10</v>
      </c>
      <c r="G14" s="112">
        <v>10</v>
      </c>
      <c r="H14" s="550">
        <v>5</v>
      </c>
      <c r="I14" s="550">
        <v>5</v>
      </c>
      <c r="J14" s="113">
        <v>5</v>
      </c>
      <c r="K14" s="550">
        <v>15</v>
      </c>
      <c r="L14" s="550">
        <v>15</v>
      </c>
      <c r="M14" s="550">
        <v>15</v>
      </c>
      <c r="N14" s="113">
        <v>15</v>
      </c>
      <c r="O14" s="1031"/>
      <c r="P14" s="546">
        <v>30</v>
      </c>
      <c r="Q14" s="546">
        <v>20</v>
      </c>
      <c r="R14" s="546">
        <v>20</v>
      </c>
      <c r="S14" s="546">
        <v>20</v>
      </c>
      <c r="T14" s="546">
        <v>20</v>
      </c>
      <c r="U14" s="116">
        <v>70</v>
      </c>
      <c r="V14" s="1032"/>
      <c r="W14" s="1026"/>
      <c r="X14" s="1026"/>
      <c r="Y14" s="1026"/>
      <c r="Z14" s="517"/>
    </row>
    <row r="15" spans="1:26" ht="26.25">
      <c r="A15" s="233">
        <v>1</v>
      </c>
      <c r="B15" s="118" t="s">
        <v>45</v>
      </c>
      <c r="C15" s="118" t="s">
        <v>46</v>
      </c>
      <c r="D15" s="234">
        <v>6</v>
      </c>
      <c r="E15" s="234">
        <v>23</v>
      </c>
      <c r="F15" s="234"/>
      <c r="G15" s="120">
        <f>IF(COUNTA($D15:$F15)&gt;0,SUM($D15/$D$14,$E15/$E$14,$F15/$F$14)*$G$14/COUNTA($D15:$F15),0)</f>
        <v>5.333333333333333</v>
      </c>
      <c r="H15" s="234">
        <v>4</v>
      </c>
      <c r="I15" s="234">
        <v>4</v>
      </c>
      <c r="J15" s="120">
        <f>IF(COUNTA($H15:$I15)&gt;0,SUM($H15/$H$14,$I15/$I$14)*$J$14/COUNTA($H15:$I15),0)</f>
        <v>4</v>
      </c>
      <c r="K15" s="234">
        <v>13</v>
      </c>
      <c r="L15" s="234">
        <v>12.5</v>
      </c>
      <c r="M15" s="234"/>
      <c r="N15" s="120">
        <f>IF(COUNTA($K15:$M15)&gt;0,SUM($K15/$K$14,$L15/$L$14,$M15/$M$14)*$N$14/COUNTA($K15:$M15),0)</f>
        <v>12.750000000000002</v>
      </c>
      <c r="O15" s="121">
        <f t="shared" ref="O15:O79" si="0">IF(ROUNDDOWN(SUM($G15,$J15,$N15,0.05),1)&gt;0,ROUNDDOWN(SUM($G15,$J15,$N15,0.05),1),"")</f>
        <v>22.1</v>
      </c>
      <c r="P15" s="234">
        <v>21</v>
      </c>
      <c r="Q15" s="234"/>
      <c r="R15" s="234">
        <v>10</v>
      </c>
      <c r="S15" s="234"/>
      <c r="T15" s="234">
        <v>8</v>
      </c>
      <c r="U15" s="122">
        <f>IF(OR(COUNTIF($P15:$T15,"&gt;0")=0,COUNTA($P$14)=0),"",(IF(COUNTA($Q15:$T15)&lt;=2,SUM($P15:$T15),IF(COUNTA($Q15:$T15)=3,SUM($P15:$T15)-MIN($Q15:$T15),SUM($P15:$T15)-MIN($Q15:$T15)-SMALL($Q15:$T15,2))))*7/(SUM($P$14:$R$14)/10))</f>
        <v>39</v>
      </c>
      <c r="V15" s="235">
        <f>IF(ROUNDDOWN(SUM($O15,$U15,0.5),0)&gt;0,ROUNDDOWN(SUM($O15,$U15,0.5),0),"")</f>
        <v>61</v>
      </c>
      <c r="W15" s="235"/>
      <c r="X15" s="235"/>
      <c r="Y15" s="236" t="str">
        <f>IF(AND(N15&lt;$N$14/2,COUNTIF($P15:$T15,"&gt;0")&gt;0),"FAIL LABS",IF(OR($U15=0,$U15=""),"",IF($V15&gt;=70,"A",IF($V15&gt;=60,"B",IF($V15&gt;=50,"C",IF($V15&gt;=40,"D","E"))))))</f>
        <v>B</v>
      </c>
      <c r="Z15" s="96"/>
    </row>
    <row r="16" spans="1:26" ht="26.25">
      <c r="A16" s="233">
        <v>2</v>
      </c>
      <c r="B16" s="118" t="s">
        <v>47</v>
      </c>
      <c r="C16" s="118" t="s">
        <v>48</v>
      </c>
      <c r="D16" s="234">
        <v>10</v>
      </c>
      <c r="E16" s="234">
        <v>26</v>
      </c>
      <c r="F16" s="234"/>
      <c r="G16" s="120">
        <f t="shared" ref="G16:G80" si="1">IF(COUNTA($D16:$F16)&gt;0,SUM($D16/$D$14,$E16/$E$14,$F16/$F$14)*$G$14/COUNTA($D16:$F16),0)</f>
        <v>6.8333333333333339</v>
      </c>
      <c r="H16" s="234">
        <v>3</v>
      </c>
      <c r="I16" s="234">
        <v>3.5</v>
      </c>
      <c r="J16" s="120">
        <f t="shared" ref="J16:J80" si="2">IF(COUNTA($H16:$I16)&gt;0,SUM($H16/$H$14,$I16/$I$14)*$J$14/COUNTA($H16:$I16),0)</f>
        <v>3.2499999999999996</v>
      </c>
      <c r="K16" s="234">
        <v>12</v>
      </c>
      <c r="L16" s="234">
        <v>10</v>
      </c>
      <c r="M16" s="234"/>
      <c r="N16" s="120">
        <f t="shared" ref="N16:N79" si="3">IF(COUNTA($K16:$M16)&gt;0,SUM($K16/$K$14,$L16/$L$14,$M16/$M$14)*$N$14/COUNTA($K16:$M16),0)</f>
        <v>11</v>
      </c>
      <c r="O16" s="121">
        <f t="shared" si="0"/>
        <v>21.1</v>
      </c>
      <c r="P16" s="234">
        <v>26</v>
      </c>
      <c r="Q16" s="234"/>
      <c r="R16" s="234">
        <v>14</v>
      </c>
      <c r="S16" s="234"/>
      <c r="T16" s="234">
        <v>12</v>
      </c>
      <c r="U16" s="122">
        <f t="shared" ref="U16:U79" si="4">IF(OR(COUNTIF($P16:$T16,"&gt;0")=0,COUNTA($P$14)=0),"",(IF(COUNTA($Q16:$T16)&lt;=2,SUM($P16:$T16),IF(COUNTA($Q16:$T16)=3,SUM($P16:$T16)-MIN($Q16:$T16),SUM($P16:$T16)-MIN($Q16:$T16)-SMALL($Q16:$T16,2))))*7/(SUM($P$14:$R$14)/10))</f>
        <v>52</v>
      </c>
      <c r="V16" s="235">
        <f t="shared" ref="V16:V80" si="5">IF(ROUNDDOWN(SUM($O16,$U16,0.5),0)&gt;0,ROUNDDOWN(SUM($O16,$U16,0.5),0),"")</f>
        <v>73</v>
      </c>
      <c r="W16" s="235"/>
      <c r="X16" s="235"/>
      <c r="Y16" s="236" t="str">
        <f t="shared" ref="Y16:Y80" si="6">IF(AND(N16&lt;$N$14/2,COUNTIF($P16:$T16,"&gt;0")&gt;0),"FAIL LABS",IF(OR($U16=0,$U16=""),"",IF($V16&gt;=70,"A",IF($V16&gt;=60,"B",IF($V16&gt;=50,"C",IF($V16&gt;=40,"D","E"))))))</f>
        <v>A</v>
      </c>
      <c r="Z16" s="96"/>
    </row>
    <row r="17" spans="1:26" ht="26.25">
      <c r="A17" s="233">
        <v>3</v>
      </c>
      <c r="B17" s="118" t="s">
        <v>49</v>
      </c>
      <c r="C17" s="118" t="s">
        <v>50</v>
      </c>
      <c r="D17" s="234">
        <v>6</v>
      </c>
      <c r="E17" s="234">
        <v>24</v>
      </c>
      <c r="F17" s="234"/>
      <c r="G17" s="120">
        <f t="shared" si="1"/>
        <v>5.5</v>
      </c>
      <c r="H17" s="234">
        <v>4</v>
      </c>
      <c r="I17" s="234">
        <v>4</v>
      </c>
      <c r="J17" s="120">
        <f t="shared" si="2"/>
        <v>4</v>
      </c>
      <c r="K17" s="234">
        <v>12.5</v>
      </c>
      <c r="L17" s="234">
        <v>11</v>
      </c>
      <c r="M17" s="234"/>
      <c r="N17" s="120">
        <f t="shared" si="3"/>
        <v>11.75</v>
      </c>
      <c r="O17" s="121">
        <f t="shared" si="0"/>
        <v>21.3</v>
      </c>
      <c r="P17" s="234">
        <v>19</v>
      </c>
      <c r="Q17" s="234"/>
      <c r="R17" s="234">
        <v>11</v>
      </c>
      <c r="S17" s="234"/>
      <c r="T17" s="234">
        <v>9</v>
      </c>
      <c r="U17" s="122">
        <f t="shared" si="4"/>
        <v>39</v>
      </c>
      <c r="V17" s="235">
        <f t="shared" si="5"/>
        <v>60</v>
      </c>
      <c r="W17" s="235"/>
      <c r="X17" s="235"/>
      <c r="Y17" s="236" t="str">
        <f t="shared" si="6"/>
        <v>B</v>
      </c>
      <c r="Z17" s="96"/>
    </row>
    <row r="18" spans="1:26" ht="26.25">
      <c r="A18" s="233">
        <v>4</v>
      </c>
      <c r="B18" s="118" t="s">
        <v>51</v>
      </c>
      <c r="C18" s="118" t="s">
        <v>52</v>
      </c>
      <c r="D18" s="234">
        <v>10</v>
      </c>
      <c r="E18" s="234">
        <v>27</v>
      </c>
      <c r="F18" s="234"/>
      <c r="G18" s="120">
        <f t="shared" si="1"/>
        <v>7</v>
      </c>
      <c r="H18" s="234">
        <v>3</v>
      </c>
      <c r="I18" s="234">
        <v>4</v>
      </c>
      <c r="J18" s="120">
        <f t="shared" si="2"/>
        <v>3.5</v>
      </c>
      <c r="K18" s="234">
        <v>13</v>
      </c>
      <c r="L18" s="234">
        <v>12</v>
      </c>
      <c r="M18" s="234"/>
      <c r="N18" s="120">
        <f t="shared" si="3"/>
        <v>12.5</v>
      </c>
      <c r="O18" s="121">
        <f t="shared" si="0"/>
        <v>23</v>
      </c>
      <c r="P18" s="234">
        <v>24</v>
      </c>
      <c r="Q18" s="234">
        <v>9</v>
      </c>
      <c r="R18" s="234"/>
      <c r="S18" s="234"/>
      <c r="T18" s="234">
        <v>16</v>
      </c>
      <c r="U18" s="122">
        <f t="shared" si="4"/>
        <v>49</v>
      </c>
      <c r="V18" s="235">
        <f t="shared" si="5"/>
        <v>72</v>
      </c>
      <c r="W18" s="235"/>
      <c r="X18" s="235"/>
      <c r="Y18" s="236" t="str">
        <f t="shared" si="6"/>
        <v>A</v>
      </c>
      <c r="Z18" s="96"/>
    </row>
    <row r="19" spans="1:26" ht="26.25">
      <c r="A19" s="233">
        <v>5</v>
      </c>
      <c r="B19" s="118" t="s">
        <v>53</v>
      </c>
      <c r="C19" s="118" t="s">
        <v>54</v>
      </c>
      <c r="D19" s="234">
        <v>10</v>
      </c>
      <c r="E19" s="234">
        <v>26</v>
      </c>
      <c r="F19" s="234"/>
      <c r="G19" s="120">
        <f t="shared" si="1"/>
        <v>6.8333333333333339</v>
      </c>
      <c r="H19" s="234">
        <v>3</v>
      </c>
      <c r="I19" s="234">
        <v>3.5</v>
      </c>
      <c r="J19" s="120">
        <f t="shared" si="2"/>
        <v>3.2499999999999996</v>
      </c>
      <c r="K19" s="234">
        <v>13</v>
      </c>
      <c r="L19" s="234">
        <v>12</v>
      </c>
      <c r="M19" s="234"/>
      <c r="N19" s="120">
        <f t="shared" si="3"/>
        <v>12.5</v>
      </c>
      <c r="O19" s="121">
        <f t="shared" si="0"/>
        <v>22.6</v>
      </c>
      <c r="P19" s="234">
        <v>19</v>
      </c>
      <c r="Q19" s="234"/>
      <c r="R19" s="234">
        <v>10</v>
      </c>
      <c r="S19" s="234"/>
      <c r="T19" s="234">
        <v>15</v>
      </c>
      <c r="U19" s="122">
        <f t="shared" si="4"/>
        <v>44</v>
      </c>
      <c r="V19" s="235">
        <f t="shared" si="5"/>
        <v>67</v>
      </c>
      <c r="W19" s="235"/>
      <c r="X19" s="235"/>
      <c r="Y19" s="236" t="str">
        <f t="shared" si="6"/>
        <v>B</v>
      </c>
      <c r="Z19" s="96"/>
    </row>
    <row r="20" spans="1:26" ht="26.25">
      <c r="A20" s="233">
        <v>6</v>
      </c>
      <c r="B20" s="118" t="s">
        <v>55</v>
      </c>
      <c r="C20" s="118" t="s">
        <v>56</v>
      </c>
      <c r="D20" s="234">
        <v>8</v>
      </c>
      <c r="E20" s="234">
        <v>25</v>
      </c>
      <c r="F20" s="234"/>
      <c r="G20" s="120">
        <f t="shared" si="1"/>
        <v>6.166666666666667</v>
      </c>
      <c r="H20" s="234">
        <v>4</v>
      </c>
      <c r="I20" s="234">
        <v>4</v>
      </c>
      <c r="J20" s="120">
        <f t="shared" si="2"/>
        <v>4</v>
      </c>
      <c r="K20" s="234">
        <v>12.5</v>
      </c>
      <c r="L20" s="234">
        <v>11</v>
      </c>
      <c r="M20" s="234"/>
      <c r="N20" s="120">
        <f t="shared" si="3"/>
        <v>11.75</v>
      </c>
      <c r="O20" s="121">
        <f t="shared" si="0"/>
        <v>21.9</v>
      </c>
      <c r="P20" s="234">
        <v>26</v>
      </c>
      <c r="Q20" s="234"/>
      <c r="R20" s="234">
        <v>14</v>
      </c>
      <c r="S20" s="234"/>
      <c r="T20" s="234">
        <v>20</v>
      </c>
      <c r="U20" s="122">
        <f t="shared" si="4"/>
        <v>60</v>
      </c>
      <c r="V20" s="235">
        <f t="shared" si="5"/>
        <v>82</v>
      </c>
      <c r="W20" s="235"/>
      <c r="X20" s="235"/>
      <c r="Y20" s="236" t="str">
        <f t="shared" si="6"/>
        <v>A</v>
      </c>
      <c r="Z20" s="96"/>
    </row>
    <row r="21" spans="1:26" ht="26.25">
      <c r="A21" s="233">
        <v>7</v>
      </c>
      <c r="B21" s="118" t="s">
        <v>57</v>
      </c>
      <c r="C21" s="118" t="s">
        <v>58</v>
      </c>
      <c r="D21" s="234">
        <v>9</v>
      </c>
      <c r="E21" s="234">
        <v>26</v>
      </c>
      <c r="F21" s="234"/>
      <c r="G21" s="120">
        <f t="shared" si="1"/>
        <v>6.583333333333333</v>
      </c>
      <c r="H21" s="234">
        <v>4</v>
      </c>
      <c r="I21" s="234">
        <v>3.5</v>
      </c>
      <c r="J21" s="120">
        <f t="shared" si="2"/>
        <v>3.75</v>
      </c>
      <c r="K21" s="234">
        <v>13</v>
      </c>
      <c r="L21" s="234">
        <v>12</v>
      </c>
      <c r="M21" s="234"/>
      <c r="N21" s="120">
        <f t="shared" si="3"/>
        <v>12.5</v>
      </c>
      <c r="O21" s="121">
        <f t="shared" si="0"/>
        <v>22.8</v>
      </c>
      <c r="P21" s="234">
        <v>17</v>
      </c>
      <c r="Q21" s="234"/>
      <c r="R21" s="234">
        <v>12</v>
      </c>
      <c r="S21" s="234"/>
      <c r="T21" s="234">
        <v>15</v>
      </c>
      <c r="U21" s="122">
        <f t="shared" si="4"/>
        <v>44</v>
      </c>
      <c r="V21" s="235">
        <f t="shared" si="5"/>
        <v>67</v>
      </c>
      <c r="W21" s="235"/>
      <c r="X21" s="235"/>
      <c r="Y21" s="236" t="str">
        <f t="shared" si="6"/>
        <v>B</v>
      </c>
      <c r="Z21" s="96"/>
    </row>
    <row r="22" spans="1:26" ht="26.25">
      <c r="A22" s="233">
        <v>8</v>
      </c>
      <c r="B22" s="118" t="s">
        <v>59</v>
      </c>
      <c r="C22" s="118" t="s">
        <v>60</v>
      </c>
      <c r="D22" s="234">
        <v>9</v>
      </c>
      <c r="E22" s="234">
        <v>26</v>
      </c>
      <c r="F22" s="234"/>
      <c r="G22" s="120">
        <f t="shared" si="1"/>
        <v>6.583333333333333</v>
      </c>
      <c r="H22" s="234">
        <v>4.5</v>
      </c>
      <c r="I22" s="234">
        <v>3</v>
      </c>
      <c r="J22" s="120">
        <f t="shared" si="2"/>
        <v>3.75</v>
      </c>
      <c r="K22" s="234">
        <v>12</v>
      </c>
      <c r="L22" s="234">
        <v>12.5</v>
      </c>
      <c r="M22" s="234"/>
      <c r="N22" s="120">
        <f t="shared" si="3"/>
        <v>12.25</v>
      </c>
      <c r="O22" s="121">
        <f t="shared" si="0"/>
        <v>22.6</v>
      </c>
      <c r="P22" s="234">
        <v>17</v>
      </c>
      <c r="Q22" s="234"/>
      <c r="R22" s="234">
        <v>6</v>
      </c>
      <c r="S22" s="234"/>
      <c r="T22" s="234">
        <v>9</v>
      </c>
      <c r="U22" s="122">
        <f t="shared" si="4"/>
        <v>32</v>
      </c>
      <c r="V22" s="235">
        <f t="shared" si="5"/>
        <v>55</v>
      </c>
      <c r="W22" s="235"/>
      <c r="X22" s="235"/>
      <c r="Y22" s="236" t="str">
        <f t="shared" si="6"/>
        <v>C</v>
      </c>
      <c r="Z22" s="96"/>
    </row>
    <row r="23" spans="1:26" ht="26.25">
      <c r="A23" s="233">
        <v>9</v>
      </c>
      <c r="B23" s="118" t="s">
        <v>61</v>
      </c>
      <c r="C23" s="118" t="s">
        <v>62</v>
      </c>
      <c r="D23" s="234">
        <v>5</v>
      </c>
      <c r="E23" s="234">
        <v>24</v>
      </c>
      <c r="F23" s="234"/>
      <c r="G23" s="120">
        <f t="shared" si="1"/>
        <v>5.25</v>
      </c>
      <c r="H23" s="234">
        <v>3</v>
      </c>
      <c r="I23" s="234">
        <v>4</v>
      </c>
      <c r="J23" s="120">
        <f t="shared" si="2"/>
        <v>3.5</v>
      </c>
      <c r="K23" s="234">
        <v>11.5</v>
      </c>
      <c r="L23" s="234">
        <v>14</v>
      </c>
      <c r="M23" s="234"/>
      <c r="N23" s="120">
        <f t="shared" si="3"/>
        <v>12.750000000000002</v>
      </c>
      <c r="O23" s="121">
        <f t="shared" si="0"/>
        <v>21.5</v>
      </c>
      <c r="P23" s="234">
        <v>25</v>
      </c>
      <c r="Q23" s="234"/>
      <c r="R23" s="234">
        <v>15</v>
      </c>
      <c r="S23" s="234"/>
      <c r="T23" s="234">
        <v>14</v>
      </c>
      <c r="U23" s="122">
        <f t="shared" si="4"/>
        <v>54</v>
      </c>
      <c r="V23" s="235">
        <f t="shared" si="5"/>
        <v>76</v>
      </c>
      <c r="W23" s="235"/>
      <c r="X23" s="235"/>
      <c r="Y23" s="236" t="str">
        <f t="shared" si="6"/>
        <v>A</v>
      </c>
      <c r="Z23" s="96"/>
    </row>
    <row r="24" spans="1:26" ht="26.25">
      <c r="A24" s="233">
        <v>10</v>
      </c>
      <c r="B24" s="118" t="s">
        <v>63</v>
      </c>
      <c r="C24" s="118" t="s">
        <v>64</v>
      </c>
      <c r="D24" s="234">
        <v>9</v>
      </c>
      <c r="E24" s="234">
        <v>26</v>
      </c>
      <c r="F24" s="234"/>
      <c r="G24" s="120">
        <f t="shared" si="1"/>
        <v>6.583333333333333</v>
      </c>
      <c r="H24" s="234">
        <v>4.5</v>
      </c>
      <c r="I24" s="234">
        <v>3</v>
      </c>
      <c r="J24" s="120">
        <f t="shared" si="2"/>
        <v>3.75</v>
      </c>
      <c r="K24" s="234">
        <v>9</v>
      </c>
      <c r="L24" s="234">
        <v>13.5</v>
      </c>
      <c r="M24" s="234"/>
      <c r="N24" s="120">
        <f t="shared" si="3"/>
        <v>11.25</v>
      </c>
      <c r="O24" s="121">
        <f t="shared" si="0"/>
        <v>21.6</v>
      </c>
      <c r="P24" s="234">
        <v>23</v>
      </c>
      <c r="Q24" s="234"/>
      <c r="R24" s="234">
        <v>12</v>
      </c>
      <c r="S24" s="234"/>
      <c r="T24" s="234">
        <v>12</v>
      </c>
      <c r="U24" s="122">
        <f t="shared" si="4"/>
        <v>47</v>
      </c>
      <c r="V24" s="235">
        <f t="shared" si="5"/>
        <v>69</v>
      </c>
      <c r="W24" s="235"/>
      <c r="X24" s="235"/>
      <c r="Y24" s="236" t="str">
        <f t="shared" si="6"/>
        <v>B</v>
      </c>
      <c r="Z24" s="96"/>
    </row>
    <row r="25" spans="1:26" ht="26.25">
      <c r="A25" s="233">
        <v>11</v>
      </c>
      <c r="B25" s="118" t="s">
        <v>65</v>
      </c>
      <c r="C25" s="118" t="s">
        <v>66</v>
      </c>
      <c r="D25" s="234">
        <v>9</v>
      </c>
      <c r="E25" s="234">
        <v>28</v>
      </c>
      <c r="F25" s="234"/>
      <c r="G25" s="120">
        <f t="shared" si="1"/>
        <v>6.9166666666666661</v>
      </c>
      <c r="H25" s="234">
        <v>3</v>
      </c>
      <c r="I25" s="234">
        <v>4</v>
      </c>
      <c r="J25" s="120">
        <f t="shared" si="2"/>
        <v>3.5</v>
      </c>
      <c r="K25" s="234">
        <v>11.5</v>
      </c>
      <c r="L25" s="234">
        <v>14</v>
      </c>
      <c r="M25" s="234"/>
      <c r="N25" s="120">
        <f t="shared" si="3"/>
        <v>12.750000000000002</v>
      </c>
      <c r="O25" s="121">
        <f t="shared" si="0"/>
        <v>23.2</v>
      </c>
      <c r="P25" s="234">
        <v>21</v>
      </c>
      <c r="Q25" s="234"/>
      <c r="R25" s="234">
        <v>9</v>
      </c>
      <c r="S25" s="234"/>
      <c r="T25" s="234">
        <v>8</v>
      </c>
      <c r="U25" s="122">
        <f t="shared" si="4"/>
        <v>38</v>
      </c>
      <c r="V25" s="235">
        <f t="shared" si="5"/>
        <v>61</v>
      </c>
      <c r="W25" s="235"/>
      <c r="X25" s="235"/>
      <c r="Y25" s="236" t="str">
        <f t="shared" si="6"/>
        <v>B</v>
      </c>
      <c r="Z25" s="96"/>
    </row>
    <row r="26" spans="1:26" ht="26.25">
      <c r="A26" s="233">
        <v>12</v>
      </c>
      <c r="B26" s="118" t="s">
        <v>67</v>
      </c>
      <c r="C26" s="118" t="s">
        <v>68</v>
      </c>
      <c r="D26" s="234">
        <v>8</v>
      </c>
      <c r="E26" s="234">
        <v>24</v>
      </c>
      <c r="F26" s="234"/>
      <c r="G26" s="120">
        <f t="shared" si="1"/>
        <v>6.0000000000000009</v>
      </c>
      <c r="H26" s="234">
        <v>3</v>
      </c>
      <c r="I26" s="234">
        <v>4</v>
      </c>
      <c r="J26" s="120">
        <f t="shared" si="2"/>
        <v>3.5</v>
      </c>
      <c r="K26" s="234">
        <v>14</v>
      </c>
      <c r="L26" s="234">
        <v>14</v>
      </c>
      <c r="M26" s="234"/>
      <c r="N26" s="120">
        <f t="shared" si="3"/>
        <v>14</v>
      </c>
      <c r="O26" s="121">
        <f t="shared" si="0"/>
        <v>23.5</v>
      </c>
      <c r="P26" s="234">
        <v>25</v>
      </c>
      <c r="Q26" s="234"/>
      <c r="R26" s="234">
        <v>14</v>
      </c>
      <c r="S26" s="234">
        <v>14</v>
      </c>
      <c r="T26" s="234"/>
      <c r="U26" s="122">
        <f t="shared" si="4"/>
        <v>53</v>
      </c>
      <c r="V26" s="235">
        <f t="shared" si="5"/>
        <v>77</v>
      </c>
      <c r="W26" s="235"/>
      <c r="X26" s="235"/>
      <c r="Y26" s="236" t="str">
        <f t="shared" si="6"/>
        <v>A</v>
      </c>
      <c r="Z26" s="96"/>
    </row>
    <row r="27" spans="1:26" ht="26.25">
      <c r="A27" s="233">
        <v>13</v>
      </c>
      <c r="B27" s="118" t="s">
        <v>69</v>
      </c>
      <c r="C27" s="118" t="s">
        <v>70</v>
      </c>
      <c r="D27" s="234">
        <v>14</v>
      </c>
      <c r="E27" s="234">
        <v>26</v>
      </c>
      <c r="F27" s="234"/>
      <c r="G27" s="120">
        <f t="shared" si="1"/>
        <v>7.833333333333333</v>
      </c>
      <c r="H27" s="234">
        <v>3.5</v>
      </c>
      <c r="I27" s="234">
        <v>2.5</v>
      </c>
      <c r="J27" s="120">
        <f t="shared" si="2"/>
        <v>3</v>
      </c>
      <c r="K27" s="234">
        <v>13</v>
      </c>
      <c r="L27" s="234">
        <v>12</v>
      </c>
      <c r="M27" s="234"/>
      <c r="N27" s="120">
        <f t="shared" si="3"/>
        <v>12.5</v>
      </c>
      <c r="O27" s="121">
        <f t="shared" si="0"/>
        <v>23.3</v>
      </c>
      <c r="P27" s="234">
        <v>22</v>
      </c>
      <c r="Q27" s="234"/>
      <c r="R27" s="234">
        <v>6</v>
      </c>
      <c r="S27" s="234"/>
      <c r="T27" s="234">
        <v>9</v>
      </c>
      <c r="U27" s="122">
        <f t="shared" si="4"/>
        <v>37</v>
      </c>
      <c r="V27" s="235">
        <f t="shared" si="5"/>
        <v>60</v>
      </c>
      <c r="W27" s="235"/>
      <c r="X27" s="235"/>
      <c r="Y27" s="236" t="str">
        <f t="shared" si="6"/>
        <v>B</v>
      </c>
      <c r="Z27" s="96"/>
    </row>
    <row r="28" spans="1:26" ht="26.25">
      <c r="A28" s="233">
        <v>14</v>
      </c>
      <c r="B28" s="118" t="s">
        <v>71</v>
      </c>
      <c r="C28" s="118" t="s">
        <v>72</v>
      </c>
      <c r="D28" s="234">
        <v>9</v>
      </c>
      <c r="E28" s="234">
        <v>26</v>
      </c>
      <c r="F28" s="234"/>
      <c r="G28" s="120">
        <f t="shared" si="1"/>
        <v>6.583333333333333</v>
      </c>
      <c r="H28" s="234">
        <v>4</v>
      </c>
      <c r="I28" s="234">
        <v>3</v>
      </c>
      <c r="J28" s="120">
        <f t="shared" si="2"/>
        <v>3.5</v>
      </c>
      <c r="K28" s="234">
        <v>14</v>
      </c>
      <c r="L28" s="234">
        <v>14</v>
      </c>
      <c r="M28" s="234"/>
      <c r="N28" s="120">
        <f t="shared" si="3"/>
        <v>14</v>
      </c>
      <c r="O28" s="121">
        <f t="shared" si="0"/>
        <v>24.1</v>
      </c>
      <c r="P28" s="234">
        <v>20</v>
      </c>
      <c r="Q28" s="234"/>
      <c r="R28" s="234">
        <v>12</v>
      </c>
      <c r="S28" s="234">
        <v>8</v>
      </c>
      <c r="T28" s="234"/>
      <c r="U28" s="122">
        <f t="shared" si="4"/>
        <v>40</v>
      </c>
      <c r="V28" s="235">
        <f t="shared" si="5"/>
        <v>64</v>
      </c>
      <c r="W28" s="235"/>
      <c r="X28" s="235"/>
      <c r="Y28" s="236" t="str">
        <f t="shared" si="6"/>
        <v>B</v>
      </c>
      <c r="Z28" s="96"/>
    </row>
    <row r="29" spans="1:26" ht="26.25">
      <c r="A29" s="233">
        <v>15</v>
      </c>
      <c r="B29" s="118" t="s">
        <v>73</v>
      </c>
      <c r="C29" s="118" t="s">
        <v>74</v>
      </c>
      <c r="D29" s="234">
        <v>11</v>
      </c>
      <c r="E29" s="234">
        <v>24</v>
      </c>
      <c r="F29" s="234"/>
      <c r="G29" s="120">
        <f t="shared" si="1"/>
        <v>6.75</v>
      </c>
      <c r="H29" s="234">
        <v>3</v>
      </c>
      <c r="I29" s="234">
        <v>4.5</v>
      </c>
      <c r="J29" s="120">
        <f t="shared" si="2"/>
        <v>3.75</v>
      </c>
      <c r="K29" s="234">
        <v>9</v>
      </c>
      <c r="L29" s="234">
        <v>13.5</v>
      </c>
      <c r="M29" s="234"/>
      <c r="N29" s="120">
        <f t="shared" si="3"/>
        <v>11.25</v>
      </c>
      <c r="O29" s="121">
        <f t="shared" si="0"/>
        <v>21.8</v>
      </c>
      <c r="P29" s="234">
        <v>22</v>
      </c>
      <c r="Q29" s="234"/>
      <c r="R29" s="234">
        <v>10</v>
      </c>
      <c r="S29" s="234">
        <v>6</v>
      </c>
      <c r="T29" s="234"/>
      <c r="U29" s="122">
        <f t="shared" si="4"/>
        <v>38</v>
      </c>
      <c r="V29" s="235">
        <f t="shared" si="5"/>
        <v>60</v>
      </c>
      <c r="W29" s="235"/>
      <c r="X29" s="235"/>
      <c r="Y29" s="236" t="str">
        <f t="shared" si="6"/>
        <v>B</v>
      </c>
      <c r="Z29" s="96"/>
    </row>
    <row r="30" spans="1:26" ht="26.25">
      <c r="A30" s="233">
        <v>16</v>
      </c>
      <c r="B30" s="118" t="s">
        <v>75</v>
      </c>
      <c r="C30" s="118" t="s">
        <v>76</v>
      </c>
      <c r="D30" s="234">
        <v>14</v>
      </c>
      <c r="E30" s="234">
        <v>24</v>
      </c>
      <c r="F30" s="234"/>
      <c r="G30" s="120">
        <f t="shared" si="1"/>
        <v>7.5</v>
      </c>
      <c r="H30" s="234">
        <v>4</v>
      </c>
      <c r="I30" s="234">
        <v>3</v>
      </c>
      <c r="J30" s="120">
        <f t="shared" si="2"/>
        <v>3.5</v>
      </c>
      <c r="K30" s="234">
        <v>14</v>
      </c>
      <c r="L30" s="234">
        <v>13</v>
      </c>
      <c r="M30" s="234"/>
      <c r="N30" s="120">
        <f t="shared" si="3"/>
        <v>13.5</v>
      </c>
      <c r="O30" s="121">
        <f t="shared" si="0"/>
        <v>24.5</v>
      </c>
      <c r="P30" s="234">
        <v>21</v>
      </c>
      <c r="Q30" s="234"/>
      <c r="R30" s="234">
        <v>14</v>
      </c>
      <c r="S30" s="234"/>
      <c r="T30" s="234">
        <v>8</v>
      </c>
      <c r="U30" s="122">
        <f t="shared" si="4"/>
        <v>43</v>
      </c>
      <c r="V30" s="235">
        <f t="shared" si="5"/>
        <v>68</v>
      </c>
      <c r="W30" s="235"/>
      <c r="X30" s="235"/>
      <c r="Y30" s="236" t="str">
        <f t="shared" si="6"/>
        <v>B</v>
      </c>
      <c r="Z30" s="96"/>
    </row>
    <row r="31" spans="1:26" ht="26.25">
      <c r="A31" s="233">
        <v>17</v>
      </c>
      <c r="B31" s="118" t="s">
        <v>77</v>
      </c>
      <c r="C31" s="118" t="s">
        <v>78</v>
      </c>
      <c r="D31" s="234">
        <v>7</v>
      </c>
      <c r="E31" s="234">
        <v>24</v>
      </c>
      <c r="F31" s="234"/>
      <c r="G31" s="120">
        <f t="shared" si="1"/>
        <v>5.75</v>
      </c>
      <c r="H31" s="234">
        <v>4</v>
      </c>
      <c r="I31" s="234">
        <v>3.5</v>
      </c>
      <c r="J31" s="120">
        <f t="shared" si="2"/>
        <v>3.75</v>
      </c>
      <c r="K31" s="234">
        <v>13</v>
      </c>
      <c r="L31" s="234">
        <v>12</v>
      </c>
      <c r="M31" s="234"/>
      <c r="N31" s="120">
        <f t="shared" si="3"/>
        <v>12.5</v>
      </c>
      <c r="O31" s="121">
        <f t="shared" si="0"/>
        <v>22</v>
      </c>
      <c r="P31" s="234">
        <v>19</v>
      </c>
      <c r="Q31" s="234">
        <v>7</v>
      </c>
      <c r="R31" s="234"/>
      <c r="S31" s="234">
        <v>7</v>
      </c>
      <c r="T31" s="234"/>
      <c r="U31" s="122">
        <f t="shared" si="4"/>
        <v>33</v>
      </c>
      <c r="V31" s="235">
        <f t="shared" si="5"/>
        <v>55</v>
      </c>
      <c r="W31" s="235"/>
      <c r="X31" s="235"/>
      <c r="Y31" s="236" t="str">
        <f t="shared" si="6"/>
        <v>C</v>
      </c>
      <c r="Z31" s="96"/>
    </row>
    <row r="32" spans="1:26" ht="26.25">
      <c r="A32" s="233">
        <v>18</v>
      </c>
      <c r="B32" s="118" t="s">
        <v>79</v>
      </c>
      <c r="C32" s="118" t="s">
        <v>80</v>
      </c>
      <c r="D32" s="234">
        <v>5</v>
      </c>
      <c r="E32" s="234">
        <v>25</v>
      </c>
      <c r="F32" s="234"/>
      <c r="G32" s="120">
        <f t="shared" si="1"/>
        <v>5.4166666666666679</v>
      </c>
      <c r="H32" s="234">
        <v>3.5</v>
      </c>
      <c r="I32" s="234">
        <v>4</v>
      </c>
      <c r="J32" s="120">
        <f t="shared" si="2"/>
        <v>3.75</v>
      </c>
      <c r="K32" s="234">
        <v>12.5</v>
      </c>
      <c r="L32" s="234">
        <v>14</v>
      </c>
      <c r="M32" s="234"/>
      <c r="N32" s="120">
        <f t="shared" si="3"/>
        <v>13.25</v>
      </c>
      <c r="O32" s="121">
        <f t="shared" si="0"/>
        <v>22.4</v>
      </c>
      <c r="P32" s="234">
        <v>22</v>
      </c>
      <c r="Q32" s="234"/>
      <c r="R32" s="234">
        <v>3</v>
      </c>
      <c r="S32" s="234"/>
      <c r="T32" s="234">
        <v>6</v>
      </c>
      <c r="U32" s="122">
        <f t="shared" si="4"/>
        <v>31</v>
      </c>
      <c r="V32" s="235">
        <f t="shared" si="5"/>
        <v>53</v>
      </c>
      <c r="W32" s="235"/>
      <c r="X32" s="235"/>
      <c r="Y32" s="236" t="str">
        <f t="shared" si="6"/>
        <v>C</v>
      </c>
      <c r="Z32" s="96"/>
    </row>
    <row r="33" spans="1:26" ht="26.25">
      <c r="A33" s="233">
        <v>19</v>
      </c>
      <c r="B33" s="118" t="s">
        <v>81</v>
      </c>
      <c r="C33" s="118" t="s">
        <v>82</v>
      </c>
      <c r="D33" s="234">
        <v>5</v>
      </c>
      <c r="E33" s="234">
        <v>25</v>
      </c>
      <c r="F33" s="234"/>
      <c r="G33" s="120">
        <f t="shared" si="1"/>
        <v>5.4166666666666679</v>
      </c>
      <c r="H33" s="234">
        <v>4</v>
      </c>
      <c r="I33" s="234">
        <v>3</v>
      </c>
      <c r="J33" s="120">
        <f t="shared" si="2"/>
        <v>3.5</v>
      </c>
      <c r="K33" s="234">
        <v>13</v>
      </c>
      <c r="L33" s="234">
        <v>12.5</v>
      </c>
      <c r="M33" s="234"/>
      <c r="N33" s="120">
        <f t="shared" si="3"/>
        <v>12.750000000000002</v>
      </c>
      <c r="O33" s="121">
        <f t="shared" si="0"/>
        <v>21.7</v>
      </c>
      <c r="P33" s="234"/>
      <c r="Q33" s="234"/>
      <c r="R33" s="234"/>
      <c r="S33" s="234"/>
      <c r="T33" s="234"/>
      <c r="U33" s="122" t="str">
        <f t="shared" si="4"/>
        <v/>
      </c>
      <c r="V33" s="235">
        <f t="shared" si="5"/>
        <v>22</v>
      </c>
      <c r="W33" s="235"/>
      <c r="X33" s="235"/>
      <c r="Y33" s="236" t="str">
        <f t="shared" si="6"/>
        <v/>
      </c>
      <c r="Z33" s="96"/>
    </row>
    <row r="34" spans="1:26" ht="26.25">
      <c r="A34" s="233">
        <v>20</v>
      </c>
      <c r="B34" s="118" t="s">
        <v>83</v>
      </c>
      <c r="C34" s="118" t="s">
        <v>84</v>
      </c>
      <c r="D34" s="234">
        <v>6</v>
      </c>
      <c r="E34" s="234">
        <v>25</v>
      </c>
      <c r="F34" s="234"/>
      <c r="G34" s="120">
        <f t="shared" si="1"/>
        <v>5.6666666666666661</v>
      </c>
      <c r="H34" s="234">
        <v>4.5</v>
      </c>
      <c r="I34" s="234">
        <v>4</v>
      </c>
      <c r="J34" s="120">
        <f t="shared" si="2"/>
        <v>4.25</v>
      </c>
      <c r="K34" s="234">
        <v>12.5</v>
      </c>
      <c r="L34" s="234">
        <v>14</v>
      </c>
      <c r="M34" s="234"/>
      <c r="N34" s="120">
        <f t="shared" si="3"/>
        <v>13.25</v>
      </c>
      <c r="O34" s="121">
        <f t="shared" si="0"/>
        <v>23.2</v>
      </c>
      <c r="P34" s="234">
        <v>17</v>
      </c>
      <c r="Q34" s="234"/>
      <c r="R34" s="234">
        <v>11</v>
      </c>
      <c r="S34" s="234"/>
      <c r="T34" s="234">
        <v>9</v>
      </c>
      <c r="U34" s="122">
        <f t="shared" si="4"/>
        <v>37</v>
      </c>
      <c r="V34" s="235">
        <f t="shared" si="5"/>
        <v>60</v>
      </c>
      <c r="W34" s="235"/>
      <c r="X34" s="235"/>
      <c r="Y34" s="236" t="str">
        <f t="shared" si="6"/>
        <v>B</v>
      </c>
      <c r="Z34" s="96"/>
    </row>
    <row r="35" spans="1:26" ht="26.25">
      <c r="A35" s="233">
        <v>21</v>
      </c>
      <c r="B35" s="118" t="s">
        <v>85</v>
      </c>
      <c r="C35" s="118" t="s">
        <v>86</v>
      </c>
      <c r="D35" s="234">
        <v>6</v>
      </c>
      <c r="E35" s="234">
        <v>27</v>
      </c>
      <c r="F35" s="234"/>
      <c r="G35" s="120">
        <f t="shared" si="1"/>
        <v>6</v>
      </c>
      <c r="H35" s="234">
        <v>4</v>
      </c>
      <c r="I35" s="234">
        <v>3</v>
      </c>
      <c r="J35" s="120">
        <f t="shared" si="2"/>
        <v>3.5</v>
      </c>
      <c r="K35" s="234">
        <v>12.5</v>
      </c>
      <c r="L35" s="234">
        <v>11</v>
      </c>
      <c r="M35" s="234"/>
      <c r="N35" s="120">
        <f t="shared" si="3"/>
        <v>11.75</v>
      </c>
      <c r="O35" s="121">
        <f t="shared" si="0"/>
        <v>21.3</v>
      </c>
      <c r="P35" s="234">
        <v>21</v>
      </c>
      <c r="Q35" s="234"/>
      <c r="R35" s="234">
        <v>12</v>
      </c>
      <c r="S35" s="234"/>
      <c r="T35" s="234">
        <v>20</v>
      </c>
      <c r="U35" s="122">
        <f t="shared" si="4"/>
        <v>53</v>
      </c>
      <c r="V35" s="235">
        <f t="shared" si="5"/>
        <v>74</v>
      </c>
      <c r="W35" s="235"/>
      <c r="X35" s="235"/>
      <c r="Y35" s="236" t="str">
        <f t="shared" si="6"/>
        <v>A</v>
      </c>
      <c r="Z35" s="96"/>
    </row>
    <row r="36" spans="1:26" ht="26.25">
      <c r="A36" s="233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1"/>
        <v>0</v>
      </c>
      <c r="H36" s="234"/>
      <c r="I36" s="234"/>
      <c r="J36" s="120">
        <f t="shared" si="2"/>
        <v>0</v>
      </c>
      <c r="K36" s="234"/>
      <c r="L36" s="234"/>
      <c r="M36" s="234"/>
      <c r="N36" s="120">
        <f t="shared" si="3"/>
        <v>0</v>
      </c>
      <c r="O36" s="121" t="str">
        <f t="shared" si="0"/>
        <v/>
      </c>
      <c r="P36" s="234"/>
      <c r="Q36" s="234"/>
      <c r="R36" s="234"/>
      <c r="S36" s="234"/>
      <c r="T36" s="234"/>
      <c r="U36" s="122" t="str">
        <f t="shared" si="4"/>
        <v/>
      </c>
      <c r="V36" s="235" t="str">
        <f t="shared" si="5"/>
        <v/>
      </c>
      <c r="W36" s="235"/>
      <c r="X36" s="235"/>
      <c r="Y36" s="236" t="str">
        <f t="shared" si="6"/>
        <v/>
      </c>
      <c r="Z36" s="96"/>
    </row>
    <row r="37" spans="1:26" ht="26.25">
      <c r="A37" s="233">
        <v>23</v>
      </c>
      <c r="B37" s="118" t="s">
        <v>87</v>
      </c>
      <c r="C37" s="118" t="s">
        <v>88</v>
      </c>
      <c r="D37" s="234">
        <v>7</v>
      </c>
      <c r="E37" s="234">
        <v>25</v>
      </c>
      <c r="F37" s="234"/>
      <c r="G37" s="120">
        <f t="shared" si="1"/>
        <v>5.916666666666667</v>
      </c>
      <c r="H37" s="234">
        <v>3</v>
      </c>
      <c r="I37" s="234">
        <v>4.5</v>
      </c>
      <c r="J37" s="120">
        <f t="shared" si="2"/>
        <v>3.75</v>
      </c>
      <c r="K37" s="234">
        <v>14</v>
      </c>
      <c r="L37" s="234">
        <v>14</v>
      </c>
      <c r="M37" s="234"/>
      <c r="N37" s="120">
        <f t="shared" si="3"/>
        <v>14</v>
      </c>
      <c r="O37" s="121">
        <f t="shared" si="0"/>
        <v>23.7</v>
      </c>
      <c r="P37" s="234">
        <v>18</v>
      </c>
      <c r="Q37" s="234"/>
      <c r="R37" s="234">
        <v>8</v>
      </c>
      <c r="S37" s="234">
        <v>6</v>
      </c>
      <c r="T37" s="234"/>
      <c r="U37" s="122">
        <f t="shared" si="4"/>
        <v>32</v>
      </c>
      <c r="V37" s="235">
        <f t="shared" si="5"/>
        <v>56</v>
      </c>
      <c r="W37" s="235"/>
      <c r="X37" s="235"/>
      <c r="Y37" s="236" t="str">
        <f t="shared" si="6"/>
        <v>C</v>
      </c>
      <c r="Z37" s="96"/>
    </row>
    <row r="38" spans="1:26" ht="26.25">
      <c r="A38" s="233">
        <v>24</v>
      </c>
      <c r="B38" s="118" t="s">
        <v>89</v>
      </c>
      <c r="C38" s="118" t="s">
        <v>90</v>
      </c>
      <c r="D38" s="234">
        <v>7</v>
      </c>
      <c r="E38" s="234">
        <v>28</v>
      </c>
      <c r="F38" s="234"/>
      <c r="G38" s="120">
        <f t="shared" si="1"/>
        <v>6.4166666666666661</v>
      </c>
      <c r="H38" s="234">
        <v>3</v>
      </c>
      <c r="I38" s="234">
        <v>4</v>
      </c>
      <c r="J38" s="120">
        <f t="shared" si="2"/>
        <v>3.5</v>
      </c>
      <c r="K38" s="234">
        <v>13.5</v>
      </c>
      <c r="L38" s="234">
        <v>13</v>
      </c>
      <c r="M38" s="234"/>
      <c r="N38" s="120">
        <f t="shared" si="3"/>
        <v>13.25</v>
      </c>
      <c r="O38" s="121">
        <f t="shared" si="0"/>
        <v>23.2</v>
      </c>
      <c r="P38" s="234">
        <v>20</v>
      </c>
      <c r="Q38" s="234"/>
      <c r="R38" s="234">
        <v>10</v>
      </c>
      <c r="S38" s="234"/>
      <c r="T38" s="234">
        <v>8</v>
      </c>
      <c r="U38" s="122">
        <f t="shared" si="4"/>
        <v>38</v>
      </c>
      <c r="V38" s="235">
        <f t="shared" si="5"/>
        <v>61</v>
      </c>
      <c r="W38" s="235"/>
      <c r="X38" s="235"/>
      <c r="Y38" s="236" t="str">
        <f t="shared" si="6"/>
        <v>B</v>
      </c>
      <c r="Z38" s="96"/>
    </row>
    <row r="39" spans="1:26" ht="26.25">
      <c r="A39" s="233">
        <v>25</v>
      </c>
      <c r="B39" s="118" t="s">
        <v>91</v>
      </c>
      <c r="C39" s="118" t="s">
        <v>92</v>
      </c>
      <c r="D39" s="234">
        <v>10</v>
      </c>
      <c r="E39" s="234">
        <v>20</v>
      </c>
      <c r="F39" s="234"/>
      <c r="G39" s="120">
        <f t="shared" si="1"/>
        <v>5.8333333333333321</v>
      </c>
      <c r="H39" s="234">
        <v>3</v>
      </c>
      <c r="I39" s="234">
        <v>4</v>
      </c>
      <c r="J39" s="120">
        <f t="shared" si="2"/>
        <v>3.5</v>
      </c>
      <c r="K39" s="234">
        <v>13</v>
      </c>
      <c r="L39" s="234">
        <v>12.5</v>
      </c>
      <c r="M39" s="234"/>
      <c r="N39" s="120">
        <f t="shared" si="3"/>
        <v>12.750000000000002</v>
      </c>
      <c r="O39" s="121">
        <f t="shared" si="0"/>
        <v>22.1</v>
      </c>
      <c r="P39" s="234">
        <v>19</v>
      </c>
      <c r="Q39" s="234">
        <v>7</v>
      </c>
      <c r="R39" s="234"/>
      <c r="S39" s="234"/>
      <c r="T39" s="234"/>
      <c r="U39" s="122">
        <f t="shared" si="4"/>
        <v>26</v>
      </c>
      <c r="V39" s="235">
        <f t="shared" si="5"/>
        <v>48</v>
      </c>
      <c r="W39" s="235"/>
      <c r="X39" s="235"/>
      <c r="Y39" s="236" t="str">
        <f t="shared" si="6"/>
        <v>D</v>
      </c>
      <c r="Z39" s="96"/>
    </row>
    <row r="40" spans="1:26" ht="26.25">
      <c r="A40" s="233">
        <v>26</v>
      </c>
      <c r="B40" s="118" t="s">
        <v>93</v>
      </c>
      <c r="C40" s="118" t="s">
        <v>94</v>
      </c>
      <c r="D40" s="234">
        <v>5</v>
      </c>
      <c r="E40" s="234">
        <v>20</v>
      </c>
      <c r="F40" s="234"/>
      <c r="G40" s="120">
        <f t="shared" si="1"/>
        <v>4.583333333333333</v>
      </c>
      <c r="H40" s="234">
        <v>4</v>
      </c>
      <c r="I40" s="234">
        <v>3</v>
      </c>
      <c r="J40" s="120">
        <f t="shared" si="2"/>
        <v>3.5</v>
      </c>
      <c r="K40" s="234">
        <v>14</v>
      </c>
      <c r="L40" s="234">
        <v>14</v>
      </c>
      <c r="M40" s="234"/>
      <c r="N40" s="120">
        <f t="shared" si="3"/>
        <v>14</v>
      </c>
      <c r="O40" s="121">
        <f t="shared" si="0"/>
        <v>22.1</v>
      </c>
      <c r="P40" s="234">
        <v>25</v>
      </c>
      <c r="Q40" s="234">
        <v>17</v>
      </c>
      <c r="R40" s="234"/>
      <c r="S40" s="234"/>
      <c r="T40" s="234">
        <v>13</v>
      </c>
      <c r="U40" s="122">
        <f t="shared" si="4"/>
        <v>55</v>
      </c>
      <c r="V40" s="235">
        <f t="shared" si="5"/>
        <v>77</v>
      </c>
      <c r="W40" s="235"/>
      <c r="X40" s="235"/>
      <c r="Y40" s="236" t="str">
        <f t="shared" si="6"/>
        <v>A</v>
      </c>
      <c r="Z40" s="96"/>
    </row>
    <row r="41" spans="1:26" ht="26.25">
      <c r="A41" s="233">
        <v>27</v>
      </c>
      <c r="B41" s="118" t="s">
        <v>95</v>
      </c>
      <c r="C41" s="118" t="s">
        <v>96</v>
      </c>
      <c r="D41" s="234">
        <v>11</v>
      </c>
      <c r="E41" s="234">
        <v>27</v>
      </c>
      <c r="F41" s="234"/>
      <c r="G41" s="120">
        <f t="shared" si="1"/>
        <v>7.2500000000000009</v>
      </c>
      <c r="H41" s="234">
        <v>4.5</v>
      </c>
      <c r="I41" s="234">
        <v>4</v>
      </c>
      <c r="J41" s="120">
        <f t="shared" si="2"/>
        <v>4.25</v>
      </c>
      <c r="K41" s="234">
        <v>12.5</v>
      </c>
      <c r="L41" s="234">
        <v>11</v>
      </c>
      <c r="M41" s="234"/>
      <c r="N41" s="120">
        <f t="shared" si="3"/>
        <v>11.75</v>
      </c>
      <c r="O41" s="121">
        <f t="shared" si="0"/>
        <v>23.3</v>
      </c>
      <c r="P41" s="234">
        <v>26</v>
      </c>
      <c r="Q41" s="234"/>
      <c r="R41" s="234">
        <v>14</v>
      </c>
      <c r="S41" s="234">
        <v>16</v>
      </c>
      <c r="T41" s="234"/>
      <c r="U41" s="122">
        <f t="shared" si="4"/>
        <v>56</v>
      </c>
      <c r="V41" s="235">
        <f t="shared" si="5"/>
        <v>79</v>
      </c>
      <c r="W41" s="235"/>
      <c r="X41" s="235"/>
      <c r="Y41" s="236" t="str">
        <f t="shared" si="6"/>
        <v>A</v>
      </c>
      <c r="Z41" s="96"/>
    </row>
    <row r="42" spans="1:26" ht="26.25">
      <c r="A42" s="233">
        <v>28</v>
      </c>
      <c r="B42" s="118" t="s">
        <v>97</v>
      </c>
      <c r="C42" s="118" t="s">
        <v>98</v>
      </c>
      <c r="D42" s="234">
        <v>11</v>
      </c>
      <c r="E42" s="234">
        <v>27</v>
      </c>
      <c r="F42" s="234"/>
      <c r="G42" s="120">
        <f t="shared" si="1"/>
        <v>7.2500000000000009</v>
      </c>
      <c r="H42" s="234">
        <v>4</v>
      </c>
      <c r="I42" s="234">
        <v>3.5</v>
      </c>
      <c r="J42" s="120">
        <f t="shared" si="2"/>
        <v>3.75</v>
      </c>
      <c r="K42" s="234">
        <v>11.5</v>
      </c>
      <c r="L42" s="234">
        <v>14</v>
      </c>
      <c r="M42" s="234"/>
      <c r="N42" s="120">
        <f t="shared" si="3"/>
        <v>12.750000000000002</v>
      </c>
      <c r="O42" s="121">
        <f t="shared" si="0"/>
        <v>23.8</v>
      </c>
      <c r="P42" s="234">
        <v>21</v>
      </c>
      <c r="Q42" s="234"/>
      <c r="R42" s="234">
        <v>10</v>
      </c>
      <c r="S42" s="234">
        <v>12</v>
      </c>
      <c r="T42" s="234"/>
      <c r="U42" s="122">
        <f t="shared" si="4"/>
        <v>43</v>
      </c>
      <c r="V42" s="235">
        <f t="shared" si="5"/>
        <v>67</v>
      </c>
      <c r="W42" s="235"/>
      <c r="X42" s="235"/>
      <c r="Y42" s="236" t="str">
        <f t="shared" si="6"/>
        <v>B</v>
      </c>
      <c r="Z42" s="96"/>
    </row>
    <row r="43" spans="1:26" ht="26.25">
      <c r="A43" s="233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1"/>
        <v>0</v>
      </c>
      <c r="H43" s="234"/>
      <c r="I43" s="234"/>
      <c r="J43" s="120">
        <f t="shared" si="2"/>
        <v>0</v>
      </c>
      <c r="K43" s="234"/>
      <c r="L43" s="234"/>
      <c r="M43" s="234"/>
      <c r="N43" s="120">
        <f t="shared" si="3"/>
        <v>0</v>
      </c>
      <c r="O43" s="121" t="str">
        <f t="shared" si="0"/>
        <v/>
      </c>
      <c r="P43" s="234"/>
      <c r="Q43" s="234"/>
      <c r="R43" s="234"/>
      <c r="S43" s="234"/>
      <c r="T43" s="234"/>
      <c r="U43" s="122" t="str">
        <f t="shared" si="4"/>
        <v/>
      </c>
      <c r="V43" s="235" t="str">
        <f t="shared" si="5"/>
        <v/>
      </c>
      <c r="W43" s="235"/>
      <c r="X43" s="235"/>
      <c r="Y43" s="236" t="str">
        <f t="shared" si="6"/>
        <v/>
      </c>
      <c r="Z43" s="96"/>
    </row>
    <row r="44" spans="1:26" ht="26.25">
      <c r="A44" s="233">
        <v>30</v>
      </c>
      <c r="B44" s="118" t="s">
        <v>99</v>
      </c>
      <c r="C44" s="118" t="s">
        <v>100</v>
      </c>
      <c r="D44" s="234">
        <v>9</v>
      </c>
      <c r="E44" s="234">
        <v>23</v>
      </c>
      <c r="F44" s="234"/>
      <c r="G44" s="120">
        <f t="shared" si="1"/>
        <v>6.0833333333333339</v>
      </c>
      <c r="H44" s="234">
        <v>4</v>
      </c>
      <c r="I44" s="234">
        <v>3</v>
      </c>
      <c r="J44" s="120">
        <f t="shared" si="2"/>
        <v>3.5</v>
      </c>
      <c r="K44" s="234">
        <v>11.5</v>
      </c>
      <c r="L44" s="234">
        <v>14</v>
      </c>
      <c r="M44" s="234"/>
      <c r="N44" s="120">
        <f t="shared" si="3"/>
        <v>12.750000000000002</v>
      </c>
      <c r="O44" s="121">
        <f t="shared" si="0"/>
        <v>22.3</v>
      </c>
      <c r="P44" s="234">
        <v>18</v>
      </c>
      <c r="Q44" s="234">
        <v>9</v>
      </c>
      <c r="R44" s="234"/>
      <c r="S44" s="234"/>
      <c r="T44" s="234">
        <v>11</v>
      </c>
      <c r="U44" s="122">
        <f t="shared" si="4"/>
        <v>38</v>
      </c>
      <c r="V44" s="235">
        <f t="shared" si="5"/>
        <v>60</v>
      </c>
      <c r="W44" s="235"/>
      <c r="X44" s="235"/>
      <c r="Y44" s="236" t="str">
        <f t="shared" si="6"/>
        <v>B</v>
      </c>
      <c r="Z44" s="96"/>
    </row>
    <row r="45" spans="1:26" ht="26.25">
      <c r="A45" s="233">
        <v>31</v>
      </c>
      <c r="B45" s="118" t="s">
        <v>101</v>
      </c>
      <c r="C45" s="118" t="s">
        <v>102</v>
      </c>
      <c r="D45" s="234">
        <v>8</v>
      </c>
      <c r="E45" s="234">
        <v>24</v>
      </c>
      <c r="F45" s="234"/>
      <c r="G45" s="120">
        <f t="shared" si="1"/>
        <v>6.0000000000000009</v>
      </c>
      <c r="H45" s="234">
        <v>4</v>
      </c>
      <c r="I45" s="234">
        <v>3</v>
      </c>
      <c r="J45" s="120">
        <f t="shared" si="2"/>
        <v>3.5</v>
      </c>
      <c r="K45" s="234">
        <v>11.5</v>
      </c>
      <c r="L45" s="234">
        <v>14</v>
      </c>
      <c r="M45" s="234"/>
      <c r="N45" s="120">
        <f t="shared" si="3"/>
        <v>12.750000000000002</v>
      </c>
      <c r="O45" s="121">
        <f t="shared" si="0"/>
        <v>22.3</v>
      </c>
      <c r="P45" s="234">
        <v>21</v>
      </c>
      <c r="Q45" s="234"/>
      <c r="R45" s="234">
        <v>15</v>
      </c>
      <c r="S45" s="234"/>
      <c r="T45" s="234">
        <v>15</v>
      </c>
      <c r="U45" s="122">
        <f t="shared" si="4"/>
        <v>51</v>
      </c>
      <c r="V45" s="235">
        <f t="shared" si="5"/>
        <v>73</v>
      </c>
      <c r="W45" s="235"/>
      <c r="X45" s="235"/>
      <c r="Y45" s="236" t="str">
        <f t="shared" si="6"/>
        <v>A</v>
      </c>
      <c r="Z45" s="96"/>
    </row>
    <row r="46" spans="1:26" ht="26.25">
      <c r="A46" s="233">
        <v>32</v>
      </c>
      <c r="B46" s="118" t="s">
        <v>103</v>
      </c>
      <c r="C46" s="118" t="s">
        <v>104</v>
      </c>
      <c r="D46" s="234">
        <v>10</v>
      </c>
      <c r="E46" s="234">
        <v>26</v>
      </c>
      <c r="F46" s="234"/>
      <c r="G46" s="120">
        <f t="shared" si="1"/>
        <v>6.8333333333333339</v>
      </c>
      <c r="H46" s="234">
        <v>3.5</v>
      </c>
      <c r="I46" s="234">
        <v>4.5</v>
      </c>
      <c r="J46" s="120">
        <f t="shared" si="2"/>
        <v>4</v>
      </c>
      <c r="K46" s="234">
        <v>11.5</v>
      </c>
      <c r="L46" s="234">
        <v>14</v>
      </c>
      <c r="M46" s="234"/>
      <c r="N46" s="120">
        <f t="shared" si="3"/>
        <v>12.750000000000002</v>
      </c>
      <c r="O46" s="121">
        <f t="shared" si="0"/>
        <v>23.6</v>
      </c>
      <c r="P46" s="234">
        <v>17</v>
      </c>
      <c r="Q46" s="234"/>
      <c r="R46" s="234">
        <v>8</v>
      </c>
      <c r="S46" s="234">
        <v>3</v>
      </c>
      <c r="T46" s="234"/>
      <c r="U46" s="122">
        <f t="shared" si="4"/>
        <v>28</v>
      </c>
      <c r="V46" s="235">
        <f t="shared" si="5"/>
        <v>52</v>
      </c>
      <c r="W46" s="235"/>
      <c r="X46" s="235"/>
      <c r="Y46" s="236" t="str">
        <f t="shared" si="6"/>
        <v>C</v>
      </c>
      <c r="Z46" s="96"/>
    </row>
    <row r="47" spans="1:26" ht="26.25">
      <c r="A47" s="233">
        <v>33</v>
      </c>
      <c r="B47" s="118" t="s">
        <v>105</v>
      </c>
      <c r="C47" s="118" t="s">
        <v>106</v>
      </c>
      <c r="D47" s="234">
        <v>5</v>
      </c>
      <c r="E47" s="234">
        <v>25</v>
      </c>
      <c r="F47" s="234"/>
      <c r="G47" s="120">
        <f t="shared" si="1"/>
        <v>5.4166666666666679</v>
      </c>
      <c r="H47" s="234">
        <v>2.5</v>
      </c>
      <c r="I47" s="234">
        <v>4</v>
      </c>
      <c r="J47" s="120">
        <f t="shared" si="2"/>
        <v>3.25</v>
      </c>
      <c r="K47" s="234">
        <v>13</v>
      </c>
      <c r="L47" s="234">
        <v>12.5</v>
      </c>
      <c r="M47" s="234"/>
      <c r="N47" s="120">
        <f t="shared" si="3"/>
        <v>12.750000000000002</v>
      </c>
      <c r="O47" s="121">
        <f t="shared" si="0"/>
        <v>21.4</v>
      </c>
      <c r="P47" s="234">
        <v>11</v>
      </c>
      <c r="Q47" s="234"/>
      <c r="R47" s="234">
        <v>8</v>
      </c>
      <c r="S47" s="234"/>
      <c r="T47" s="234">
        <v>7</v>
      </c>
      <c r="U47" s="122">
        <f t="shared" si="4"/>
        <v>26</v>
      </c>
      <c r="V47" s="235">
        <f t="shared" si="5"/>
        <v>47</v>
      </c>
      <c r="W47" s="235"/>
      <c r="X47" s="235"/>
      <c r="Y47" s="236" t="str">
        <f t="shared" si="6"/>
        <v>D</v>
      </c>
      <c r="Z47" s="96"/>
    </row>
    <row r="48" spans="1:26" ht="26.25">
      <c r="A48" s="233">
        <v>34</v>
      </c>
      <c r="B48" s="118" t="s">
        <v>107</v>
      </c>
      <c r="C48" s="118" t="s">
        <v>108</v>
      </c>
      <c r="D48" s="234">
        <v>4</v>
      </c>
      <c r="E48" s="234">
        <v>25</v>
      </c>
      <c r="F48" s="234"/>
      <c r="G48" s="120">
        <f t="shared" si="1"/>
        <v>5.166666666666667</v>
      </c>
      <c r="H48" s="234">
        <v>2</v>
      </c>
      <c r="I48" s="234">
        <v>4</v>
      </c>
      <c r="J48" s="120">
        <f t="shared" si="2"/>
        <v>3.0000000000000004</v>
      </c>
      <c r="K48" s="234">
        <v>12</v>
      </c>
      <c r="L48" s="234">
        <v>12.5</v>
      </c>
      <c r="M48" s="234"/>
      <c r="N48" s="120">
        <f t="shared" si="3"/>
        <v>12.25</v>
      </c>
      <c r="O48" s="121">
        <f t="shared" si="0"/>
        <v>20.399999999999999</v>
      </c>
      <c r="P48" s="234">
        <v>14</v>
      </c>
      <c r="Q48" s="234"/>
      <c r="R48" s="234">
        <v>12</v>
      </c>
      <c r="S48" s="234"/>
      <c r="T48" s="234">
        <v>10</v>
      </c>
      <c r="U48" s="122">
        <f t="shared" si="4"/>
        <v>36</v>
      </c>
      <c r="V48" s="235">
        <f t="shared" si="5"/>
        <v>56</v>
      </c>
      <c r="W48" s="235"/>
      <c r="X48" s="235"/>
      <c r="Y48" s="236" t="str">
        <f t="shared" si="6"/>
        <v>C</v>
      </c>
      <c r="Z48" s="96"/>
    </row>
    <row r="49" spans="1:26" ht="26.25">
      <c r="A49" s="233">
        <v>35</v>
      </c>
      <c r="B49" s="118" t="s">
        <v>109</v>
      </c>
      <c r="C49" s="118" t="s">
        <v>110</v>
      </c>
      <c r="D49" s="234">
        <v>8</v>
      </c>
      <c r="E49" s="234">
        <v>28</v>
      </c>
      <c r="F49" s="234"/>
      <c r="G49" s="120">
        <f t="shared" si="1"/>
        <v>6.6666666666666679</v>
      </c>
      <c r="H49" s="234">
        <v>3</v>
      </c>
      <c r="I49" s="234">
        <v>3.5</v>
      </c>
      <c r="J49" s="120">
        <f t="shared" si="2"/>
        <v>3.2499999999999996</v>
      </c>
      <c r="K49" s="234">
        <v>14</v>
      </c>
      <c r="L49" s="234">
        <v>13</v>
      </c>
      <c r="M49" s="234"/>
      <c r="N49" s="120">
        <f t="shared" si="3"/>
        <v>13.5</v>
      </c>
      <c r="O49" s="121">
        <f t="shared" si="0"/>
        <v>23.4</v>
      </c>
      <c r="P49" s="234">
        <v>26</v>
      </c>
      <c r="Q49" s="234"/>
      <c r="R49" s="234">
        <v>15</v>
      </c>
      <c r="S49" s="234"/>
      <c r="T49" s="234">
        <v>15</v>
      </c>
      <c r="U49" s="122">
        <f t="shared" si="4"/>
        <v>56</v>
      </c>
      <c r="V49" s="235">
        <f t="shared" si="5"/>
        <v>79</v>
      </c>
      <c r="W49" s="235"/>
      <c r="X49" s="235"/>
      <c r="Y49" s="236" t="str">
        <f t="shared" si="6"/>
        <v>A</v>
      </c>
      <c r="Z49" s="96"/>
    </row>
    <row r="50" spans="1:26" ht="26.25">
      <c r="A50" s="233">
        <v>36</v>
      </c>
      <c r="B50" s="118" t="s">
        <v>111</v>
      </c>
      <c r="C50" s="118" t="s">
        <v>112</v>
      </c>
      <c r="D50" s="234">
        <v>7</v>
      </c>
      <c r="E50" s="234">
        <v>24</v>
      </c>
      <c r="F50" s="234"/>
      <c r="G50" s="120">
        <f t="shared" si="1"/>
        <v>5.75</v>
      </c>
      <c r="H50" s="234">
        <v>4</v>
      </c>
      <c r="I50" s="234">
        <v>4</v>
      </c>
      <c r="J50" s="120">
        <f t="shared" si="2"/>
        <v>4</v>
      </c>
      <c r="K50" s="234">
        <v>12.5</v>
      </c>
      <c r="L50" s="234">
        <v>14</v>
      </c>
      <c r="M50" s="234"/>
      <c r="N50" s="120">
        <f t="shared" si="3"/>
        <v>13.25</v>
      </c>
      <c r="O50" s="121">
        <f t="shared" si="0"/>
        <v>23</v>
      </c>
      <c r="P50" s="234">
        <v>19</v>
      </c>
      <c r="Q50" s="234"/>
      <c r="R50" s="234">
        <v>7</v>
      </c>
      <c r="S50" s="234"/>
      <c r="T50" s="234">
        <v>4</v>
      </c>
      <c r="U50" s="122">
        <f t="shared" si="4"/>
        <v>30</v>
      </c>
      <c r="V50" s="235">
        <f t="shared" si="5"/>
        <v>53</v>
      </c>
      <c r="W50" s="235"/>
      <c r="X50" s="235"/>
      <c r="Y50" s="236" t="str">
        <f t="shared" si="6"/>
        <v>C</v>
      </c>
      <c r="Z50" s="96"/>
    </row>
    <row r="51" spans="1:26" ht="26.25">
      <c r="A51" s="233">
        <v>37</v>
      </c>
      <c r="B51" s="118" t="s">
        <v>113</v>
      </c>
      <c r="C51" s="118" t="s">
        <v>114</v>
      </c>
      <c r="D51" s="234"/>
      <c r="E51" s="234"/>
      <c r="F51" s="234"/>
      <c r="G51" s="120">
        <f t="shared" si="1"/>
        <v>0</v>
      </c>
      <c r="H51" s="234"/>
      <c r="I51" s="234"/>
      <c r="J51" s="120">
        <f t="shared" si="2"/>
        <v>0</v>
      </c>
      <c r="K51" s="234"/>
      <c r="L51" s="234"/>
      <c r="M51" s="234"/>
      <c r="N51" s="120">
        <f t="shared" si="3"/>
        <v>0</v>
      </c>
      <c r="O51" s="121" t="str">
        <f t="shared" si="0"/>
        <v/>
      </c>
      <c r="P51" s="234"/>
      <c r="Q51" s="234"/>
      <c r="R51" s="234"/>
      <c r="S51" s="234"/>
      <c r="T51" s="234"/>
      <c r="U51" s="122" t="str">
        <f t="shared" si="4"/>
        <v/>
      </c>
      <c r="V51" s="235" t="str">
        <f t="shared" si="5"/>
        <v/>
      </c>
      <c r="W51" s="235"/>
      <c r="X51" s="235"/>
      <c r="Y51" s="236" t="str">
        <f t="shared" si="6"/>
        <v/>
      </c>
      <c r="Z51" s="96"/>
    </row>
    <row r="52" spans="1:26" ht="26.25">
      <c r="A52" s="233">
        <v>38</v>
      </c>
      <c r="B52" s="118" t="s">
        <v>115</v>
      </c>
      <c r="C52" s="118" t="s">
        <v>116</v>
      </c>
      <c r="D52" s="234">
        <v>8</v>
      </c>
      <c r="E52" s="234">
        <v>26</v>
      </c>
      <c r="F52" s="234"/>
      <c r="G52" s="120">
        <f t="shared" si="1"/>
        <v>6.333333333333333</v>
      </c>
      <c r="H52" s="234">
        <v>4</v>
      </c>
      <c r="I52" s="234">
        <v>3.5</v>
      </c>
      <c r="J52" s="120">
        <f t="shared" si="2"/>
        <v>3.75</v>
      </c>
      <c r="K52" s="234">
        <v>13</v>
      </c>
      <c r="L52" s="234">
        <v>12</v>
      </c>
      <c r="M52" s="234"/>
      <c r="N52" s="120">
        <f t="shared" si="3"/>
        <v>12.5</v>
      </c>
      <c r="O52" s="121">
        <f t="shared" si="0"/>
        <v>22.6</v>
      </c>
      <c r="P52" s="234">
        <v>23</v>
      </c>
      <c r="Q52" s="234"/>
      <c r="R52" s="234">
        <v>11</v>
      </c>
      <c r="S52" s="234"/>
      <c r="T52" s="234">
        <v>14</v>
      </c>
      <c r="U52" s="122">
        <f t="shared" si="4"/>
        <v>48</v>
      </c>
      <c r="V52" s="235">
        <f t="shared" si="5"/>
        <v>71</v>
      </c>
      <c r="W52" s="235"/>
      <c r="X52" s="235"/>
      <c r="Y52" s="236" t="str">
        <f t="shared" si="6"/>
        <v>A</v>
      </c>
      <c r="Z52" s="96"/>
    </row>
    <row r="53" spans="1:26" ht="26.25">
      <c r="A53" s="233">
        <v>39</v>
      </c>
      <c r="B53" s="118" t="s">
        <v>117</v>
      </c>
      <c r="C53" s="118" t="s">
        <v>118</v>
      </c>
      <c r="D53" s="234">
        <v>7</v>
      </c>
      <c r="E53" s="234">
        <v>26</v>
      </c>
      <c r="F53" s="234"/>
      <c r="G53" s="120">
        <f t="shared" si="1"/>
        <v>6.0833333333333339</v>
      </c>
      <c r="H53" s="234">
        <v>4</v>
      </c>
      <c r="I53" s="234">
        <v>3</v>
      </c>
      <c r="J53" s="120">
        <f t="shared" si="2"/>
        <v>3.5</v>
      </c>
      <c r="K53" s="234">
        <v>13</v>
      </c>
      <c r="L53" s="234">
        <v>12</v>
      </c>
      <c r="M53" s="234"/>
      <c r="N53" s="120">
        <f t="shared" si="3"/>
        <v>12.5</v>
      </c>
      <c r="O53" s="121">
        <f t="shared" si="0"/>
        <v>22.1</v>
      </c>
      <c r="P53" s="234">
        <v>22</v>
      </c>
      <c r="Q53" s="234"/>
      <c r="R53" s="234">
        <v>12</v>
      </c>
      <c r="S53" s="234">
        <v>1</v>
      </c>
      <c r="T53" s="234"/>
      <c r="U53" s="122">
        <f t="shared" si="4"/>
        <v>35</v>
      </c>
      <c r="V53" s="235">
        <f t="shared" si="5"/>
        <v>57</v>
      </c>
      <c r="W53" s="235"/>
      <c r="X53" s="235"/>
      <c r="Y53" s="236" t="str">
        <f t="shared" si="6"/>
        <v>C</v>
      </c>
      <c r="Z53" s="96"/>
    </row>
    <row r="54" spans="1:26" ht="26.25">
      <c r="A54" s="233">
        <v>40</v>
      </c>
      <c r="B54" s="118" t="s">
        <v>119</v>
      </c>
      <c r="C54" s="118" t="s">
        <v>120</v>
      </c>
      <c r="D54" s="234">
        <v>5</v>
      </c>
      <c r="E54" s="234">
        <v>26</v>
      </c>
      <c r="F54" s="234"/>
      <c r="G54" s="120">
        <f t="shared" si="1"/>
        <v>5.5833333333333339</v>
      </c>
      <c r="H54" s="234">
        <v>3.5</v>
      </c>
      <c r="I54" s="234">
        <v>4</v>
      </c>
      <c r="J54" s="120">
        <f t="shared" si="2"/>
        <v>3.75</v>
      </c>
      <c r="K54" s="234">
        <v>12</v>
      </c>
      <c r="L54" s="234">
        <v>12.5</v>
      </c>
      <c r="M54" s="234"/>
      <c r="N54" s="120">
        <f t="shared" si="3"/>
        <v>12.25</v>
      </c>
      <c r="O54" s="121">
        <f t="shared" si="0"/>
        <v>21.6</v>
      </c>
      <c r="P54" s="234">
        <v>19</v>
      </c>
      <c r="Q54" s="234"/>
      <c r="R54" s="234">
        <v>10</v>
      </c>
      <c r="S54" s="234"/>
      <c r="T54" s="234">
        <v>13</v>
      </c>
      <c r="U54" s="122">
        <f t="shared" si="4"/>
        <v>42</v>
      </c>
      <c r="V54" s="235">
        <f t="shared" si="5"/>
        <v>64</v>
      </c>
      <c r="W54" s="235"/>
      <c r="X54" s="235"/>
      <c r="Y54" s="236" t="str">
        <f t="shared" si="6"/>
        <v>B</v>
      </c>
      <c r="Z54" s="96"/>
    </row>
    <row r="55" spans="1:26" ht="26.25">
      <c r="A55" s="233">
        <v>41</v>
      </c>
      <c r="B55" s="118" t="s">
        <v>121</v>
      </c>
      <c r="C55" s="118" t="s">
        <v>122</v>
      </c>
      <c r="D55" s="234">
        <v>8</v>
      </c>
      <c r="E55" s="234">
        <v>27</v>
      </c>
      <c r="F55" s="234"/>
      <c r="G55" s="120">
        <f t="shared" si="1"/>
        <v>6.5</v>
      </c>
      <c r="H55" s="234">
        <v>4</v>
      </c>
      <c r="I55" s="234">
        <v>3.5</v>
      </c>
      <c r="J55" s="120">
        <f t="shared" si="2"/>
        <v>3.75</v>
      </c>
      <c r="K55" s="234">
        <v>13</v>
      </c>
      <c r="L55" s="234">
        <v>12.5</v>
      </c>
      <c r="M55" s="234"/>
      <c r="N55" s="120">
        <f t="shared" si="3"/>
        <v>12.750000000000002</v>
      </c>
      <c r="O55" s="121">
        <f t="shared" si="0"/>
        <v>23</v>
      </c>
      <c r="P55" s="234">
        <v>22</v>
      </c>
      <c r="Q55" s="234"/>
      <c r="R55" s="234">
        <v>8</v>
      </c>
      <c r="S55" s="234">
        <v>1</v>
      </c>
      <c r="T55" s="234"/>
      <c r="U55" s="122">
        <f t="shared" si="4"/>
        <v>31</v>
      </c>
      <c r="V55" s="235">
        <f t="shared" si="5"/>
        <v>54</v>
      </c>
      <c r="W55" s="235"/>
      <c r="X55" s="235"/>
      <c r="Y55" s="236" t="str">
        <f t="shared" si="6"/>
        <v>C</v>
      </c>
      <c r="Z55" s="96"/>
    </row>
    <row r="56" spans="1:26" ht="26.25">
      <c r="A56" s="233">
        <v>42</v>
      </c>
      <c r="B56" s="118" t="s">
        <v>123</v>
      </c>
      <c r="C56" s="118" t="s">
        <v>124</v>
      </c>
      <c r="D56" s="234">
        <v>10</v>
      </c>
      <c r="E56" s="234">
        <v>23</v>
      </c>
      <c r="F56" s="234"/>
      <c r="G56" s="120">
        <f t="shared" si="1"/>
        <v>6.333333333333333</v>
      </c>
      <c r="H56" s="234">
        <v>2.5</v>
      </c>
      <c r="I56" s="234">
        <v>4</v>
      </c>
      <c r="J56" s="120">
        <f t="shared" si="2"/>
        <v>3.25</v>
      </c>
      <c r="K56" s="234">
        <v>9</v>
      </c>
      <c r="L56" s="234">
        <v>13.5</v>
      </c>
      <c r="M56" s="234"/>
      <c r="N56" s="120">
        <f t="shared" si="3"/>
        <v>11.25</v>
      </c>
      <c r="O56" s="121">
        <f t="shared" si="0"/>
        <v>20.8</v>
      </c>
      <c r="P56" s="234">
        <v>24</v>
      </c>
      <c r="Q56" s="234"/>
      <c r="R56" s="234">
        <v>12</v>
      </c>
      <c r="S56" s="234"/>
      <c r="T56" s="234">
        <v>16</v>
      </c>
      <c r="U56" s="122">
        <f t="shared" si="4"/>
        <v>52</v>
      </c>
      <c r="V56" s="235">
        <f t="shared" si="5"/>
        <v>73</v>
      </c>
      <c r="W56" s="235"/>
      <c r="X56" s="235"/>
      <c r="Y56" s="236" t="str">
        <f t="shared" si="6"/>
        <v>A</v>
      </c>
      <c r="Z56" s="96"/>
    </row>
    <row r="57" spans="1:26" ht="26.25">
      <c r="A57" s="233">
        <v>43</v>
      </c>
      <c r="B57" s="118" t="s">
        <v>125</v>
      </c>
      <c r="C57" s="118" t="s">
        <v>126</v>
      </c>
      <c r="D57" s="234">
        <v>14</v>
      </c>
      <c r="E57" s="234">
        <v>27</v>
      </c>
      <c r="F57" s="234"/>
      <c r="G57" s="120">
        <f t="shared" si="1"/>
        <v>8</v>
      </c>
      <c r="H57" s="234">
        <v>4</v>
      </c>
      <c r="I57" s="234">
        <v>3</v>
      </c>
      <c r="J57" s="120">
        <f t="shared" si="2"/>
        <v>3.5</v>
      </c>
      <c r="K57" s="234">
        <v>12.5</v>
      </c>
      <c r="L57" s="234">
        <v>14</v>
      </c>
      <c r="M57" s="234"/>
      <c r="N57" s="120">
        <f t="shared" si="3"/>
        <v>13.25</v>
      </c>
      <c r="O57" s="121">
        <f t="shared" si="0"/>
        <v>24.8</v>
      </c>
      <c r="P57" s="234">
        <v>27</v>
      </c>
      <c r="Q57" s="234">
        <v>15</v>
      </c>
      <c r="R57" s="234"/>
      <c r="S57" s="234"/>
      <c r="T57" s="234">
        <v>14</v>
      </c>
      <c r="U57" s="122">
        <f t="shared" si="4"/>
        <v>56</v>
      </c>
      <c r="V57" s="235">
        <f t="shared" si="5"/>
        <v>81</v>
      </c>
      <c r="W57" s="235"/>
      <c r="X57" s="235"/>
      <c r="Y57" s="236" t="str">
        <f t="shared" si="6"/>
        <v>A</v>
      </c>
      <c r="Z57" s="96"/>
    </row>
    <row r="58" spans="1:26" ht="26.25">
      <c r="A58" s="233">
        <v>44</v>
      </c>
      <c r="B58" s="118" t="s">
        <v>127</v>
      </c>
      <c r="C58" s="118" t="s">
        <v>128</v>
      </c>
      <c r="D58" s="234">
        <v>5</v>
      </c>
      <c r="E58" s="234">
        <v>26</v>
      </c>
      <c r="F58" s="234"/>
      <c r="G58" s="120">
        <f t="shared" si="1"/>
        <v>5.5833333333333339</v>
      </c>
      <c r="H58" s="234">
        <v>3</v>
      </c>
      <c r="I58" s="234">
        <v>4</v>
      </c>
      <c r="J58" s="120">
        <f t="shared" si="2"/>
        <v>3.5</v>
      </c>
      <c r="K58" s="234">
        <v>13</v>
      </c>
      <c r="L58" s="234">
        <v>12</v>
      </c>
      <c r="M58" s="234"/>
      <c r="N58" s="120">
        <f t="shared" si="3"/>
        <v>12.5</v>
      </c>
      <c r="O58" s="121">
        <f t="shared" si="0"/>
        <v>21.6</v>
      </c>
      <c r="P58" s="234">
        <v>22</v>
      </c>
      <c r="Q58" s="234"/>
      <c r="R58" s="234">
        <v>7</v>
      </c>
      <c r="S58" s="234">
        <v>7</v>
      </c>
      <c r="T58" s="234"/>
      <c r="U58" s="122">
        <f t="shared" si="4"/>
        <v>36</v>
      </c>
      <c r="V58" s="235">
        <f t="shared" si="5"/>
        <v>58</v>
      </c>
      <c r="W58" s="235"/>
      <c r="X58" s="235"/>
      <c r="Y58" s="236" t="str">
        <f t="shared" si="6"/>
        <v>C</v>
      </c>
      <c r="Z58" s="96"/>
    </row>
    <row r="59" spans="1:26" ht="26.25">
      <c r="A59" s="233">
        <v>45</v>
      </c>
      <c r="B59" s="118" t="s">
        <v>129</v>
      </c>
      <c r="C59" s="118" t="s">
        <v>130</v>
      </c>
      <c r="D59" s="234">
        <v>7</v>
      </c>
      <c r="E59" s="234">
        <v>24</v>
      </c>
      <c r="F59" s="234"/>
      <c r="G59" s="120">
        <f t="shared" si="1"/>
        <v>5.75</v>
      </c>
      <c r="H59" s="234">
        <v>3</v>
      </c>
      <c r="I59" s="234">
        <v>3.5</v>
      </c>
      <c r="J59" s="120">
        <f t="shared" si="2"/>
        <v>3.2499999999999996</v>
      </c>
      <c r="K59" s="234">
        <v>14</v>
      </c>
      <c r="L59" s="234">
        <v>13</v>
      </c>
      <c r="M59" s="234"/>
      <c r="N59" s="120">
        <f t="shared" si="3"/>
        <v>13.5</v>
      </c>
      <c r="O59" s="121">
        <f t="shared" si="0"/>
        <v>22.5</v>
      </c>
      <c r="P59" s="234">
        <v>16</v>
      </c>
      <c r="Q59" s="234"/>
      <c r="R59" s="234">
        <v>16</v>
      </c>
      <c r="S59" s="234">
        <v>10</v>
      </c>
      <c r="T59" s="234"/>
      <c r="U59" s="122">
        <f t="shared" si="4"/>
        <v>42</v>
      </c>
      <c r="V59" s="235">
        <f t="shared" si="5"/>
        <v>65</v>
      </c>
      <c r="W59" s="235"/>
      <c r="X59" s="235"/>
      <c r="Y59" s="236" t="str">
        <f t="shared" si="6"/>
        <v>B</v>
      </c>
      <c r="Z59" s="96"/>
    </row>
    <row r="60" spans="1:26" ht="26.25">
      <c r="A60" s="233">
        <v>46</v>
      </c>
      <c r="B60" s="118" t="s">
        <v>131</v>
      </c>
      <c r="C60" s="118" t="s">
        <v>132</v>
      </c>
      <c r="D60" s="234">
        <v>9</v>
      </c>
      <c r="E60" s="234">
        <v>26</v>
      </c>
      <c r="F60" s="234"/>
      <c r="G60" s="120">
        <f t="shared" si="1"/>
        <v>6.583333333333333</v>
      </c>
      <c r="H60" s="234">
        <v>4.5</v>
      </c>
      <c r="I60" s="234">
        <v>4</v>
      </c>
      <c r="J60" s="120">
        <f t="shared" si="2"/>
        <v>4.25</v>
      </c>
      <c r="K60" s="234">
        <v>14</v>
      </c>
      <c r="L60" s="234">
        <v>14</v>
      </c>
      <c r="M60" s="234"/>
      <c r="N60" s="120">
        <f t="shared" si="3"/>
        <v>14</v>
      </c>
      <c r="O60" s="121">
        <f t="shared" si="0"/>
        <v>24.8</v>
      </c>
      <c r="P60" s="234">
        <v>25</v>
      </c>
      <c r="Q60" s="234"/>
      <c r="R60" s="234">
        <v>16</v>
      </c>
      <c r="S60" s="234"/>
      <c r="T60" s="234">
        <v>17</v>
      </c>
      <c r="U60" s="122">
        <f t="shared" si="4"/>
        <v>58</v>
      </c>
      <c r="V60" s="235">
        <f t="shared" si="5"/>
        <v>83</v>
      </c>
      <c r="W60" s="235"/>
      <c r="X60" s="235"/>
      <c r="Y60" s="236" t="str">
        <f t="shared" si="6"/>
        <v>A</v>
      </c>
      <c r="Z60" s="96"/>
    </row>
    <row r="61" spans="1:26" ht="26.25">
      <c r="A61" s="233">
        <v>47</v>
      </c>
      <c r="B61" s="118" t="s">
        <v>133</v>
      </c>
      <c r="C61" s="118" t="s">
        <v>134</v>
      </c>
      <c r="D61" s="234">
        <v>12</v>
      </c>
      <c r="E61" s="234">
        <v>25</v>
      </c>
      <c r="F61" s="234"/>
      <c r="G61" s="120">
        <f t="shared" si="1"/>
        <v>7.166666666666667</v>
      </c>
      <c r="H61" s="234">
        <v>3</v>
      </c>
      <c r="I61" s="234">
        <v>4</v>
      </c>
      <c r="J61" s="120">
        <f t="shared" si="2"/>
        <v>3.5</v>
      </c>
      <c r="K61" s="234">
        <v>14</v>
      </c>
      <c r="L61" s="234">
        <v>13</v>
      </c>
      <c r="M61" s="234"/>
      <c r="N61" s="120">
        <f t="shared" si="3"/>
        <v>13.5</v>
      </c>
      <c r="O61" s="121">
        <f t="shared" si="0"/>
        <v>24.2</v>
      </c>
      <c r="P61" s="234">
        <v>22</v>
      </c>
      <c r="Q61" s="234"/>
      <c r="R61" s="234">
        <v>14</v>
      </c>
      <c r="S61" s="234"/>
      <c r="T61" s="234">
        <v>15</v>
      </c>
      <c r="U61" s="122">
        <f t="shared" si="4"/>
        <v>51</v>
      </c>
      <c r="V61" s="235">
        <f t="shared" si="5"/>
        <v>75</v>
      </c>
      <c r="W61" s="235"/>
      <c r="X61" s="235"/>
      <c r="Y61" s="236" t="str">
        <f t="shared" si="6"/>
        <v>A</v>
      </c>
      <c r="Z61" s="96"/>
    </row>
    <row r="62" spans="1:26" ht="26.25">
      <c r="A62" s="233">
        <v>48</v>
      </c>
      <c r="B62" s="118" t="s">
        <v>135</v>
      </c>
      <c r="C62" s="118" t="s">
        <v>136</v>
      </c>
      <c r="D62" s="234"/>
      <c r="E62" s="234"/>
      <c r="F62" s="234"/>
      <c r="G62" s="120">
        <f t="shared" si="1"/>
        <v>0</v>
      </c>
      <c r="H62" s="234"/>
      <c r="I62" s="234"/>
      <c r="J62" s="120">
        <f t="shared" si="2"/>
        <v>0</v>
      </c>
      <c r="K62" s="234"/>
      <c r="L62" s="234"/>
      <c r="M62" s="234"/>
      <c r="N62" s="120">
        <f t="shared" si="3"/>
        <v>0</v>
      </c>
      <c r="O62" s="121" t="str">
        <f t="shared" si="0"/>
        <v/>
      </c>
      <c r="P62" s="234"/>
      <c r="Q62" s="234"/>
      <c r="R62" s="234"/>
      <c r="S62" s="234"/>
      <c r="T62" s="234"/>
      <c r="U62" s="122" t="str">
        <f t="shared" si="4"/>
        <v/>
      </c>
      <c r="V62" s="235" t="str">
        <f t="shared" si="5"/>
        <v/>
      </c>
      <c r="W62" s="235"/>
      <c r="X62" s="235"/>
      <c r="Y62" s="236" t="str">
        <f t="shared" si="6"/>
        <v/>
      </c>
      <c r="Z62" s="96"/>
    </row>
    <row r="63" spans="1:26" ht="26.25">
      <c r="A63" s="233">
        <v>49</v>
      </c>
      <c r="B63" s="118" t="s">
        <v>137</v>
      </c>
      <c r="C63" s="118" t="s">
        <v>138</v>
      </c>
      <c r="D63" s="234">
        <v>5</v>
      </c>
      <c r="E63" s="234">
        <v>23</v>
      </c>
      <c r="F63" s="234"/>
      <c r="G63" s="120">
        <f t="shared" si="1"/>
        <v>5.083333333333333</v>
      </c>
      <c r="H63" s="234">
        <v>3</v>
      </c>
      <c r="I63" s="234">
        <v>4</v>
      </c>
      <c r="J63" s="120">
        <f t="shared" si="2"/>
        <v>3.5</v>
      </c>
      <c r="K63" s="234">
        <v>14</v>
      </c>
      <c r="L63" s="234">
        <v>13</v>
      </c>
      <c r="M63" s="234"/>
      <c r="N63" s="120">
        <f t="shared" si="3"/>
        <v>13.5</v>
      </c>
      <c r="O63" s="121">
        <f t="shared" si="0"/>
        <v>22.1</v>
      </c>
      <c r="P63" s="234">
        <v>21</v>
      </c>
      <c r="Q63" s="234">
        <v>6</v>
      </c>
      <c r="R63" s="234"/>
      <c r="S63" s="234"/>
      <c r="T63" s="234">
        <v>4</v>
      </c>
      <c r="U63" s="122">
        <f t="shared" si="4"/>
        <v>31</v>
      </c>
      <c r="V63" s="235">
        <f t="shared" si="5"/>
        <v>53</v>
      </c>
      <c r="W63" s="235"/>
      <c r="X63" s="235"/>
      <c r="Y63" s="236" t="str">
        <f t="shared" si="6"/>
        <v>C</v>
      </c>
      <c r="Z63" s="96"/>
    </row>
    <row r="64" spans="1:26" ht="26.25">
      <c r="A64" s="233">
        <v>50</v>
      </c>
      <c r="B64" s="118" t="s">
        <v>139</v>
      </c>
      <c r="C64" s="118" t="s">
        <v>140</v>
      </c>
      <c r="D64" s="234">
        <v>9</v>
      </c>
      <c r="E64" s="234">
        <v>22</v>
      </c>
      <c r="F64" s="234"/>
      <c r="G64" s="120">
        <f t="shared" si="1"/>
        <v>5.916666666666667</v>
      </c>
      <c r="H64" s="234">
        <v>4</v>
      </c>
      <c r="I64" s="234">
        <v>4</v>
      </c>
      <c r="J64" s="120">
        <f t="shared" si="2"/>
        <v>4</v>
      </c>
      <c r="K64" s="234">
        <v>12</v>
      </c>
      <c r="L64" s="234">
        <v>10</v>
      </c>
      <c r="M64" s="234"/>
      <c r="N64" s="120">
        <f t="shared" si="3"/>
        <v>11</v>
      </c>
      <c r="O64" s="121">
        <f t="shared" si="0"/>
        <v>20.9</v>
      </c>
      <c r="P64" s="234">
        <v>19</v>
      </c>
      <c r="Q64" s="234"/>
      <c r="R64" s="234">
        <v>5</v>
      </c>
      <c r="S64" s="234">
        <v>9</v>
      </c>
      <c r="T64" s="234"/>
      <c r="U64" s="122">
        <f t="shared" si="4"/>
        <v>33</v>
      </c>
      <c r="V64" s="235">
        <f t="shared" si="5"/>
        <v>54</v>
      </c>
      <c r="W64" s="235"/>
      <c r="X64" s="235"/>
      <c r="Y64" s="236" t="str">
        <f t="shared" si="6"/>
        <v>C</v>
      </c>
      <c r="Z64" s="96"/>
    </row>
    <row r="65" spans="1:26" ht="26.25">
      <c r="A65" s="233">
        <v>51</v>
      </c>
      <c r="B65" s="118" t="s">
        <v>141</v>
      </c>
      <c r="C65" s="118" t="s">
        <v>142</v>
      </c>
      <c r="D65" s="234">
        <v>9</v>
      </c>
      <c r="E65" s="234">
        <v>24</v>
      </c>
      <c r="F65" s="234"/>
      <c r="G65" s="120">
        <f t="shared" si="1"/>
        <v>6.25</v>
      </c>
      <c r="H65" s="234">
        <v>4.5</v>
      </c>
      <c r="I65" s="234">
        <v>3</v>
      </c>
      <c r="J65" s="120">
        <f t="shared" si="2"/>
        <v>3.75</v>
      </c>
      <c r="K65" s="234">
        <v>12.5</v>
      </c>
      <c r="L65" s="234">
        <v>14</v>
      </c>
      <c r="M65" s="234"/>
      <c r="N65" s="120">
        <f t="shared" si="3"/>
        <v>13.25</v>
      </c>
      <c r="O65" s="121">
        <f t="shared" si="0"/>
        <v>23.3</v>
      </c>
      <c r="P65" s="234">
        <v>20</v>
      </c>
      <c r="Q65" s="234"/>
      <c r="R65" s="234">
        <v>12</v>
      </c>
      <c r="S65" s="234"/>
      <c r="T65" s="234">
        <v>8</v>
      </c>
      <c r="U65" s="122">
        <f t="shared" si="4"/>
        <v>40</v>
      </c>
      <c r="V65" s="235">
        <f t="shared" si="5"/>
        <v>63</v>
      </c>
      <c r="W65" s="235"/>
      <c r="X65" s="235"/>
      <c r="Y65" s="236" t="str">
        <f t="shared" si="6"/>
        <v>B</v>
      </c>
      <c r="Z65" s="96"/>
    </row>
    <row r="66" spans="1:26" ht="26.25">
      <c r="A66" s="233">
        <v>52</v>
      </c>
      <c r="B66" s="118" t="s">
        <v>143</v>
      </c>
      <c r="C66" s="118" t="s">
        <v>144</v>
      </c>
      <c r="D66" s="234">
        <v>7</v>
      </c>
      <c r="E66" s="234">
        <v>20</v>
      </c>
      <c r="F66" s="234"/>
      <c r="G66" s="120">
        <f t="shared" si="1"/>
        <v>5.083333333333333</v>
      </c>
      <c r="H66" s="234">
        <v>4</v>
      </c>
      <c r="I66" s="234">
        <v>3.5</v>
      </c>
      <c r="J66" s="120">
        <f t="shared" si="2"/>
        <v>3.75</v>
      </c>
      <c r="K66" s="234">
        <v>12.5</v>
      </c>
      <c r="L66" s="234">
        <v>14</v>
      </c>
      <c r="M66" s="234"/>
      <c r="N66" s="120">
        <f t="shared" si="3"/>
        <v>13.25</v>
      </c>
      <c r="O66" s="121">
        <f t="shared" si="0"/>
        <v>22.1</v>
      </c>
      <c r="P66" s="234">
        <v>23</v>
      </c>
      <c r="Q66" s="234"/>
      <c r="R66" s="234">
        <v>9</v>
      </c>
      <c r="S66" s="234">
        <v>9</v>
      </c>
      <c r="T66" s="234"/>
      <c r="U66" s="122">
        <f t="shared" si="4"/>
        <v>41</v>
      </c>
      <c r="V66" s="235">
        <f t="shared" si="5"/>
        <v>63</v>
      </c>
      <c r="W66" s="235"/>
      <c r="X66" s="235"/>
      <c r="Y66" s="236" t="str">
        <f t="shared" si="6"/>
        <v>B</v>
      </c>
      <c r="Z66" s="96"/>
    </row>
    <row r="67" spans="1:26" ht="26.25">
      <c r="A67" s="233">
        <v>53</v>
      </c>
      <c r="B67" s="118" t="s">
        <v>145</v>
      </c>
      <c r="C67" s="118" t="s">
        <v>146</v>
      </c>
      <c r="D67" s="234">
        <v>9</v>
      </c>
      <c r="E67" s="234">
        <v>26</v>
      </c>
      <c r="F67" s="234"/>
      <c r="G67" s="120">
        <f t="shared" si="1"/>
        <v>6.583333333333333</v>
      </c>
      <c r="H67" s="234">
        <v>3.5</v>
      </c>
      <c r="I67" s="234">
        <v>4</v>
      </c>
      <c r="J67" s="120">
        <f t="shared" si="2"/>
        <v>3.75</v>
      </c>
      <c r="K67" s="234">
        <v>13</v>
      </c>
      <c r="L67" s="234">
        <v>12.5</v>
      </c>
      <c r="M67" s="234"/>
      <c r="N67" s="120">
        <f t="shared" si="3"/>
        <v>12.750000000000002</v>
      </c>
      <c r="O67" s="121">
        <f t="shared" si="0"/>
        <v>23.1</v>
      </c>
      <c r="P67" s="234">
        <v>23</v>
      </c>
      <c r="Q67" s="234">
        <v>5</v>
      </c>
      <c r="R67" s="234"/>
      <c r="S67" s="234"/>
      <c r="T67" s="234">
        <v>13</v>
      </c>
      <c r="U67" s="122">
        <f t="shared" si="4"/>
        <v>41</v>
      </c>
      <c r="V67" s="235">
        <f t="shared" si="5"/>
        <v>64</v>
      </c>
      <c r="W67" s="235"/>
      <c r="X67" s="235"/>
      <c r="Y67" s="236" t="str">
        <f t="shared" si="6"/>
        <v>B</v>
      </c>
      <c r="Z67" s="96"/>
    </row>
    <row r="68" spans="1:26" ht="26.25">
      <c r="A68" s="233">
        <v>54</v>
      </c>
      <c r="B68" s="118" t="s">
        <v>147</v>
      </c>
      <c r="C68" s="118" t="s">
        <v>148</v>
      </c>
      <c r="D68" s="234"/>
      <c r="E68" s="234"/>
      <c r="F68" s="234"/>
      <c r="G68" s="120">
        <f t="shared" si="1"/>
        <v>0</v>
      </c>
      <c r="H68" s="234"/>
      <c r="I68" s="234"/>
      <c r="J68" s="120">
        <f t="shared" si="2"/>
        <v>0</v>
      </c>
      <c r="K68" s="234"/>
      <c r="L68" s="234"/>
      <c r="M68" s="234"/>
      <c r="N68" s="120">
        <f t="shared" si="3"/>
        <v>0</v>
      </c>
      <c r="O68" s="121" t="str">
        <f t="shared" si="0"/>
        <v/>
      </c>
      <c r="P68" s="234"/>
      <c r="Q68" s="234"/>
      <c r="R68" s="234"/>
      <c r="S68" s="234"/>
      <c r="T68" s="234"/>
      <c r="U68" s="122" t="str">
        <f t="shared" si="4"/>
        <v/>
      </c>
      <c r="V68" s="235" t="str">
        <f t="shared" si="5"/>
        <v/>
      </c>
      <c r="W68" s="235"/>
      <c r="X68" s="235"/>
      <c r="Y68" s="236" t="str">
        <f t="shared" si="6"/>
        <v/>
      </c>
      <c r="Z68" s="96"/>
    </row>
    <row r="69" spans="1:26" ht="26.25">
      <c r="A69" s="233">
        <v>55</v>
      </c>
      <c r="B69" s="118" t="s">
        <v>149</v>
      </c>
      <c r="C69" s="118" t="s">
        <v>150</v>
      </c>
      <c r="D69" s="234">
        <v>6</v>
      </c>
      <c r="E69" s="234">
        <v>27</v>
      </c>
      <c r="F69" s="234"/>
      <c r="G69" s="120">
        <f t="shared" si="1"/>
        <v>6</v>
      </c>
      <c r="H69" s="234">
        <v>4</v>
      </c>
      <c r="I69" s="234">
        <v>3.5</v>
      </c>
      <c r="J69" s="120">
        <f t="shared" si="2"/>
        <v>3.75</v>
      </c>
      <c r="K69" s="234">
        <v>13</v>
      </c>
      <c r="L69" s="234">
        <v>10</v>
      </c>
      <c r="M69" s="234"/>
      <c r="N69" s="120">
        <f t="shared" si="3"/>
        <v>11.5</v>
      </c>
      <c r="O69" s="121">
        <f t="shared" si="0"/>
        <v>21.3</v>
      </c>
      <c r="P69" s="234"/>
      <c r="Q69" s="234"/>
      <c r="R69" s="234"/>
      <c r="S69" s="234"/>
      <c r="T69" s="234"/>
      <c r="U69" s="122" t="str">
        <f t="shared" si="4"/>
        <v/>
      </c>
      <c r="V69" s="235">
        <f t="shared" si="5"/>
        <v>21</v>
      </c>
      <c r="W69" s="235"/>
      <c r="X69" s="235"/>
      <c r="Y69" s="236" t="str">
        <f t="shared" si="6"/>
        <v/>
      </c>
      <c r="Z69" s="96"/>
    </row>
    <row r="70" spans="1:26" ht="26.25">
      <c r="A70" s="233">
        <v>56</v>
      </c>
      <c r="B70" s="118" t="s">
        <v>151</v>
      </c>
      <c r="C70" s="118" t="s">
        <v>152</v>
      </c>
      <c r="D70" s="234">
        <v>15</v>
      </c>
      <c r="E70" s="234">
        <v>26</v>
      </c>
      <c r="F70" s="234"/>
      <c r="G70" s="120">
        <f t="shared" si="1"/>
        <v>8.0833333333333339</v>
      </c>
      <c r="H70" s="234">
        <v>3</v>
      </c>
      <c r="I70" s="234">
        <v>4</v>
      </c>
      <c r="J70" s="120">
        <f t="shared" si="2"/>
        <v>3.5</v>
      </c>
      <c r="K70" s="234">
        <v>9</v>
      </c>
      <c r="L70" s="234">
        <v>13.5</v>
      </c>
      <c r="M70" s="234"/>
      <c r="N70" s="120">
        <f t="shared" si="3"/>
        <v>11.25</v>
      </c>
      <c r="O70" s="121">
        <f t="shared" si="0"/>
        <v>22.8</v>
      </c>
      <c r="P70" s="234">
        <v>26</v>
      </c>
      <c r="Q70" s="234"/>
      <c r="R70" s="234">
        <v>18</v>
      </c>
      <c r="S70" s="234">
        <v>14</v>
      </c>
      <c r="T70" s="234"/>
      <c r="U70" s="122">
        <f t="shared" si="4"/>
        <v>58</v>
      </c>
      <c r="V70" s="235">
        <f t="shared" si="5"/>
        <v>81</v>
      </c>
      <c r="W70" s="235"/>
      <c r="X70" s="235"/>
      <c r="Y70" s="236" t="str">
        <f t="shared" si="6"/>
        <v>A</v>
      </c>
      <c r="Z70" s="96"/>
    </row>
    <row r="71" spans="1:26" ht="26.25">
      <c r="A71" s="233">
        <v>57</v>
      </c>
      <c r="B71" s="118" t="s">
        <v>153</v>
      </c>
      <c r="C71" s="118" t="s">
        <v>154</v>
      </c>
      <c r="D71" s="234">
        <v>13</v>
      </c>
      <c r="E71" s="234">
        <v>24</v>
      </c>
      <c r="F71" s="234"/>
      <c r="G71" s="120">
        <f t="shared" si="1"/>
        <v>7.2500000000000009</v>
      </c>
      <c r="H71" s="234">
        <v>4</v>
      </c>
      <c r="I71" s="234">
        <v>3.5</v>
      </c>
      <c r="J71" s="120">
        <f t="shared" si="2"/>
        <v>3.75</v>
      </c>
      <c r="K71" s="234">
        <v>9</v>
      </c>
      <c r="L71" s="234">
        <v>13.5</v>
      </c>
      <c r="M71" s="234"/>
      <c r="N71" s="120">
        <f t="shared" si="3"/>
        <v>11.25</v>
      </c>
      <c r="O71" s="121">
        <f t="shared" si="0"/>
        <v>22.3</v>
      </c>
      <c r="P71" s="234">
        <v>17</v>
      </c>
      <c r="Q71" s="234"/>
      <c r="R71" s="234">
        <v>11</v>
      </c>
      <c r="S71" s="234"/>
      <c r="T71" s="234">
        <v>4</v>
      </c>
      <c r="U71" s="122">
        <f t="shared" si="4"/>
        <v>32</v>
      </c>
      <c r="V71" s="235">
        <f t="shared" si="5"/>
        <v>54</v>
      </c>
      <c r="W71" s="235"/>
      <c r="X71" s="235"/>
      <c r="Y71" s="236" t="str">
        <f t="shared" si="6"/>
        <v>C</v>
      </c>
      <c r="Z71" s="96"/>
    </row>
    <row r="72" spans="1:26" ht="26.25">
      <c r="A72" s="233">
        <v>58</v>
      </c>
      <c r="B72" s="118" t="s">
        <v>155</v>
      </c>
      <c r="C72" s="118" t="s">
        <v>156</v>
      </c>
      <c r="D72" s="234">
        <v>14</v>
      </c>
      <c r="E72" s="234">
        <v>23</v>
      </c>
      <c r="F72" s="234"/>
      <c r="G72" s="120">
        <f t="shared" si="1"/>
        <v>7.3333333333333339</v>
      </c>
      <c r="H72" s="234">
        <v>2.5</v>
      </c>
      <c r="I72" s="234">
        <v>4</v>
      </c>
      <c r="J72" s="120">
        <f t="shared" si="2"/>
        <v>3.25</v>
      </c>
      <c r="K72" s="234">
        <v>9</v>
      </c>
      <c r="L72" s="234">
        <v>13.5</v>
      </c>
      <c r="M72" s="234"/>
      <c r="N72" s="120">
        <f t="shared" si="3"/>
        <v>11.25</v>
      </c>
      <c r="O72" s="121">
        <f t="shared" si="0"/>
        <v>21.8</v>
      </c>
      <c r="P72" s="234">
        <v>24</v>
      </c>
      <c r="Q72" s="234"/>
      <c r="R72" s="234">
        <v>7</v>
      </c>
      <c r="S72" s="234">
        <v>5</v>
      </c>
      <c r="T72" s="234"/>
      <c r="U72" s="122">
        <f t="shared" si="4"/>
        <v>36</v>
      </c>
      <c r="V72" s="235">
        <f t="shared" si="5"/>
        <v>58</v>
      </c>
      <c r="W72" s="235"/>
      <c r="X72" s="235"/>
      <c r="Y72" s="236" t="str">
        <f t="shared" si="6"/>
        <v>C</v>
      </c>
      <c r="Z72" s="96"/>
    </row>
    <row r="73" spans="1:26" ht="26.25">
      <c r="A73" s="233">
        <v>59</v>
      </c>
      <c r="B73" s="118" t="s">
        <v>157</v>
      </c>
      <c r="C73" s="118" t="s">
        <v>158</v>
      </c>
      <c r="D73" s="234">
        <v>5</v>
      </c>
      <c r="E73" s="234">
        <v>24</v>
      </c>
      <c r="F73" s="234"/>
      <c r="G73" s="120">
        <f t="shared" si="1"/>
        <v>5.25</v>
      </c>
      <c r="H73" s="234">
        <v>4.5</v>
      </c>
      <c r="I73" s="234">
        <v>3</v>
      </c>
      <c r="J73" s="120">
        <f t="shared" si="2"/>
        <v>3.75</v>
      </c>
      <c r="K73" s="234">
        <v>13</v>
      </c>
      <c r="L73" s="234">
        <v>12</v>
      </c>
      <c r="M73" s="234"/>
      <c r="N73" s="120">
        <f t="shared" si="3"/>
        <v>12.5</v>
      </c>
      <c r="O73" s="121">
        <f t="shared" si="0"/>
        <v>21.5</v>
      </c>
      <c r="P73" s="234">
        <v>23</v>
      </c>
      <c r="Q73" s="234"/>
      <c r="R73" s="234">
        <v>10</v>
      </c>
      <c r="S73" s="234">
        <v>3</v>
      </c>
      <c r="T73" s="234"/>
      <c r="U73" s="122">
        <f t="shared" si="4"/>
        <v>36</v>
      </c>
      <c r="V73" s="235">
        <f t="shared" si="5"/>
        <v>58</v>
      </c>
      <c r="W73" s="235"/>
      <c r="X73" s="235"/>
      <c r="Y73" s="236" t="str">
        <f t="shared" si="6"/>
        <v>C</v>
      </c>
      <c r="Z73" s="96"/>
    </row>
    <row r="74" spans="1:26" ht="26.25">
      <c r="A74" s="233">
        <v>60</v>
      </c>
      <c r="B74" s="118" t="s">
        <v>159</v>
      </c>
      <c r="C74" s="118" t="s">
        <v>160</v>
      </c>
      <c r="D74" s="234">
        <v>17</v>
      </c>
      <c r="E74" s="234">
        <v>25</v>
      </c>
      <c r="F74" s="234"/>
      <c r="G74" s="120">
        <f t="shared" si="1"/>
        <v>8.4166666666666661</v>
      </c>
      <c r="H74" s="234">
        <v>3.5</v>
      </c>
      <c r="I74" s="234">
        <v>4</v>
      </c>
      <c r="J74" s="120">
        <f t="shared" si="2"/>
        <v>3.75</v>
      </c>
      <c r="K74" s="234">
        <v>13</v>
      </c>
      <c r="L74" s="234">
        <v>10</v>
      </c>
      <c r="M74" s="234"/>
      <c r="N74" s="120">
        <f t="shared" si="3"/>
        <v>11.5</v>
      </c>
      <c r="O74" s="121">
        <f t="shared" si="0"/>
        <v>23.7</v>
      </c>
      <c r="P74" s="234">
        <v>20</v>
      </c>
      <c r="Q74" s="234"/>
      <c r="R74" s="234">
        <v>13</v>
      </c>
      <c r="S74" s="234"/>
      <c r="T74" s="234">
        <v>6</v>
      </c>
      <c r="U74" s="122">
        <f t="shared" si="4"/>
        <v>39</v>
      </c>
      <c r="V74" s="235">
        <f t="shared" si="5"/>
        <v>63</v>
      </c>
      <c r="W74" s="235"/>
      <c r="X74" s="235"/>
      <c r="Y74" s="236" t="str">
        <f t="shared" si="6"/>
        <v>B</v>
      </c>
      <c r="Z74" s="96"/>
    </row>
    <row r="75" spans="1:26" ht="26.25">
      <c r="A75" s="233">
        <v>61</v>
      </c>
      <c r="B75" s="118" t="s">
        <v>161</v>
      </c>
      <c r="C75" s="118" t="s">
        <v>162</v>
      </c>
      <c r="D75" s="234">
        <v>9</v>
      </c>
      <c r="E75" s="234">
        <v>27</v>
      </c>
      <c r="F75" s="234"/>
      <c r="G75" s="120">
        <f t="shared" si="1"/>
        <v>6.75</v>
      </c>
      <c r="H75" s="234">
        <v>4</v>
      </c>
      <c r="I75" s="234">
        <v>3.5</v>
      </c>
      <c r="J75" s="120">
        <f t="shared" si="2"/>
        <v>3.75</v>
      </c>
      <c r="K75" s="234">
        <v>12</v>
      </c>
      <c r="L75" s="234">
        <v>12.5</v>
      </c>
      <c r="M75" s="234"/>
      <c r="N75" s="120">
        <f t="shared" si="3"/>
        <v>12.25</v>
      </c>
      <c r="O75" s="121">
        <f t="shared" si="0"/>
        <v>22.8</v>
      </c>
      <c r="P75" s="234">
        <v>26</v>
      </c>
      <c r="Q75" s="234"/>
      <c r="R75" s="234">
        <v>15</v>
      </c>
      <c r="S75" s="234"/>
      <c r="T75" s="234">
        <v>15</v>
      </c>
      <c r="U75" s="122">
        <f t="shared" si="4"/>
        <v>56</v>
      </c>
      <c r="V75" s="235">
        <f t="shared" si="5"/>
        <v>79</v>
      </c>
      <c r="W75" s="235"/>
      <c r="X75" s="235"/>
      <c r="Y75" s="236" t="str">
        <f t="shared" si="6"/>
        <v>A</v>
      </c>
      <c r="Z75" s="96"/>
    </row>
    <row r="76" spans="1:26" ht="26.25">
      <c r="A76" s="233">
        <v>62</v>
      </c>
      <c r="B76" s="118" t="s">
        <v>342</v>
      </c>
      <c r="C76" s="118" t="s">
        <v>343</v>
      </c>
      <c r="D76" s="234"/>
      <c r="E76" s="234"/>
      <c r="F76" s="234"/>
      <c r="G76" s="120">
        <f t="shared" si="1"/>
        <v>0</v>
      </c>
      <c r="H76" s="234"/>
      <c r="I76" s="234"/>
      <c r="J76" s="120">
        <f t="shared" si="2"/>
        <v>0</v>
      </c>
      <c r="K76" s="234"/>
      <c r="L76" s="234"/>
      <c r="M76" s="234"/>
      <c r="N76" s="120">
        <f t="shared" si="3"/>
        <v>0</v>
      </c>
      <c r="O76" s="121" t="str">
        <f t="shared" si="0"/>
        <v/>
      </c>
      <c r="P76" s="234"/>
      <c r="Q76" s="234"/>
      <c r="R76" s="234"/>
      <c r="S76" s="234"/>
      <c r="T76" s="234"/>
      <c r="U76" s="122" t="str">
        <f t="shared" si="4"/>
        <v/>
      </c>
      <c r="V76" s="235" t="str">
        <f t="shared" si="5"/>
        <v/>
      </c>
      <c r="W76" s="235"/>
      <c r="X76" s="235"/>
      <c r="Y76" s="236" t="str">
        <f t="shared" si="6"/>
        <v/>
      </c>
      <c r="Z76" s="96"/>
    </row>
    <row r="77" spans="1:26" ht="26.25">
      <c r="A77" s="233">
        <v>63</v>
      </c>
      <c r="B77" s="118" t="s">
        <v>163</v>
      </c>
      <c r="C77" s="118" t="s">
        <v>164</v>
      </c>
      <c r="D77" s="234">
        <v>6</v>
      </c>
      <c r="E77" s="234">
        <v>22</v>
      </c>
      <c r="F77" s="234"/>
      <c r="G77" s="120">
        <f t="shared" si="1"/>
        <v>5.1666666666666661</v>
      </c>
      <c r="H77" s="234">
        <v>3.5</v>
      </c>
      <c r="I77" s="234">
        <v>3</v>
      </c>
      <c r="J77" s="120">
        <f t="shared" si="2"/>
        <v>3.2499999999999996</v>
      </c>
      <c r="K77" s="234">
        <v>14</v>
      </c>
      <c r="L77" s="234">
        <v>14</v>
      </c>
      <c r="M77" s="234"/>
      <c r="N77" s="120">
        <f t="shared" si="3"/>
        <v>14</v>
      </c>
      <c r="O77" s="121">
        <f t="shared" si="0"/>
        <v>22.4</v>
      </c>
      <c r="P77" s="234">
        <v>15</v>
      </c>
      <c r="Q77" s="234"/>
      <c r="R77" s="234">
        <v>10</v>
      </c>
      <c r="S77" s="234"/>
      <c r="T77" s="234">
        <v>10</v>
      </c>
      <c r="U77" s="122">
        <f t="shared" si="4"/>
        <v>35</v>
      </c>
      <c r="V77" s="235">
        <f t="shared" si="5"/>
        <v>57</v>
      </c>
      <c r="W77" s="235"/>
      <c r="X77" s="235"/>
      <c r="Y77" s="236" t="str">
        <f t="shared" si="6"/>
        <v>C</v>
      </c>
      <c r="Z77" s="96"/>
    </row>
    <row r="78" spans="1:26" ht="26.25">
      <c r="A78" s="233">
        <v>64</v>
      </c>
      <c r="B78" s="118" t="s">
        <v>165</v>
      </c>
      <c r="C78" s="118" t="s">
        <v>166</v>
      </c>
      <c r="D78" s="234">
        <v>16</v>
      </c>
      <c r="E78" s="234">
        <v>24</v>
      </c>
      <c r="F78" s="234"/>
      <c r="G78" s="120">
        <f t="shared" si="1"/>
        <v>8</v>
      </c>
      <c r="H78" s="234">
        <v>4</v>
      </c>
      <c r="I78" s="234">
        <v>3</v>
      </c>
      <c r="J78" s="120">
        <f t="shared" si="2"/>
        <v>3.5</v>
      </c>
      <c r="K78" s="234">
        <v>13</v>
      </c>
      <c r="L78" s="234">
        <v>10</v>
      </c>
      <c r="M78" s="234"/>
      <c r="N78" s="120">
        <f t="shared" si="3"/>
        <v>11.5</v>
      </c>
      <c r="O78" s="121">
        <f t="shared" si="0"/>
        <v>23</v>
      </c>
      <c r="P78" s="234">
        <v>17</v>
      </c>
      <c r="Q78" s="234"/>
      <c r="R78" s="234">
        <v>14</v>
      </c>
      <c r="S78" s="234">
        <v>4</v>
      </c>
      <c r="T78" s="234"/>
      <c r="U78" s="122">
        <f t="shared" si="4"/>
        <v>35</v>
      </c>
      <c r="V78" s="235">
        <f t="shared" si="5"/>
        <v>58</v>
      </c>
      <c r="W78" s="235"/>
      <c r="X78" s="235"/>
      <c r="Y78" s="236" t="str">
        <f t="shared" si="6"/>
        <v>C</v>
      </c>
      <c r="Z78" s="96"/>
    </row>
    <row r="79" spans="1:26" ht="26.25">
      <c r="A79" s="233">
        <v>65</v>
      </c>
      <c r="B79" s="118" t="s">
        <v>167</v>
      </c>
      <c r="C79" s="118" t="s">
        <v>168</v>
      </c>
      <c r="D79" s="234">
        <v>9</v>
      </c>
      <c r="E79" s="234">
        <v>24</v>
      </c>
      <c r="F79" s="234"/>
      <c r="G79" s="120">
        <f t="shared" si="1"/>
        <v>6.25</v>
      </c>
      <c r="H79" s="234">
        <v>4</v>
      </c>
      <c r="I79" s="234">
        <v>2.5</v>
      </c>
      <c r="J79" s="120">
        <f t="shared" si="2"/>
        <v>3.25</v>
      </c>
      <c r="K79" s="234">
        <v>12</v>
      </c>
      <c r="L79" s="234">
        <v>10</v>
      </c>
      <c r="M79" s="234"/>
      <c r="N79" s="120">
        <f t="shared" si="3"/>
        <v>11</v>
      </c>
      <c r="O79" s="121">
        <f t="shared" si="0"/>
        <v>20.5</v>
      </c>
      <c r="P79" s="234">
        <v>18</v>
      </c>
      <c r="Q79" s="234"/>
      <c r="R79" s="234">
        <v>10</v>
      </c>
      <c r="S79" s="234">
        <v>10</v>
      </c>
      <c r="T79" s="234"/>
      <c r="U79" s="122">
        <f t="shared" si="4"/>
        <v>38</v>
      </c>
      <c r="V79" s="235">
        <f t="shared" si="5"/>
        <v>59</v>
      </c>
      <c r="W79" s="235"/>
      <c r="X79" s="235"/>
      <c r="Y79" s="236" t="str">
        <f t="shared" si="6"/>
        <v>C</v>
      </c>
      <c r="Z79" s="96"/>
    </row>
    <row r="80" spans="1:26" ht="26.25">
      <c r="A80" s="233">
        <v>66</v>
      </c>
      <c r="B80" s="118" t="s">
        <v>169</v>
      </c>
      <c r="C80" s="118" t="s">
        <v>170</v>
      </c>
      <c r="D80" s="234">
        <v>5</v>
      </c>
      <c r="E80" s="234">
        <v>23</v>
      </c>
      <c r="F80" s="234"/>
      <c r="G80" s="120">
        <f t="shared" si="1"/>
        <v>5.083333333333333</v>
      </c>
      <c r="H80" s="234">
        <v>3</v>
      </c>
      <c r="I80" s="234">
        <v>3</v>
      </c>
      <c r="J80" s="120">
        <f t="shared" si="2"/>
        <v>3</v>
      </c>
      <c r="K80" s="234">
        <v>12.5</v>
      </c>
      <c r="L80" s="234">
        <v>14</v>
      </c>
      <c r="M80" s="234"/>
      <c r="N80" s="120">
        <f t="shared" ref="N80:N132" si="7">IF(COUNTA($K80:$M80)&gt;0,SUM($K80/$K$14,$L80/$L$14,$M80/$M$14)*$N$14/COUNTA($K80:$M80),0)</f>
        <v>13.25</v>
      </c>
      <c r="O80" s="121">
        <f t="shared" ref="O80:O130" si="8">IF(ROUNDDOWN(SUM($G80,$J80,$N80,0.05),1)&gt;0,ROUNDDOWN(SUM($G80,$J80,$N80,0.05),1),"")</f>
        <v>21.3</v>
      </c>
      <c r="P80" s="234">
        <v>22</v>
      </c>
      <c r="Q80" s="234"/>
      <c r="R80" s="234">
        <v>14</v>
      </c>
      <c r="S80" s="234"/>
      <c r="T80" s="234">
        <v>3</v>
      </c>
      <c r="U80" s="122">
        <f t="shared" ref="U80" si="9">IF(OR(COUNTIF($P80:$T80,"&gt;0")=0,COUNTA($P$14)=0),"",(IF(COUNTA($Q80:$T80)&lt;=2,SUM($P80:$T80),IF(COUNTA($Q80:$T80)=3,SUM($P80:$T80)-MIN($Q80:$T80),SUM($P80:$T80)-MIN($Q80:$T80)-SMALL($Q80:$T80,2))))*7/(SUM($P$14:$R$14)/10))</f>
        <v>39</v>
      </c>
      <c r="V80" s="235">
        <f t="shared" si="5"/>
        <v>60</v>
      </c>
      <c r="W80" s="235"/>
      <c r="X80" s="235"/>
      <c r="Y80" s="236" t="str">
        <f t="shared" si="6"/>
        <v>B</v>
      </c>
      <c r="Z80" s="96"/>
    </row>
    <row r="81" spans="1:26" ht="26.25">
      <c r="A81" s="233">
        <v>67</v>
      </c>
      <c r="B81" s="118" t="s">
        <v>171</v>
      </c>
      <c r="C81" s="118" t="s">
        <v>172</v>
      </c>
      <c r="D81" s="234">
        <v>7</v>
      </c>
      <c r="E81" s="234">
        <v>25</v>
      </c>
      <c r="F81" s="234"/>
      <c r="G81" s="120">
        <f t="shared" ref="G81:G132" si="10">IF(COUNTA($D81:$F81)&gt;0,SUM($D81/$D$14,$E81/$E$14,$F81/$F$14)*$G$14/COUNTA($D81:$F81),0)</f>
        <v>5.916666666666667</v>
      </c>
      <c r="H81" s="234">
        <v>3.5</v>
      </c>
      <c r="I81" s="234">
        <v>4</v>
      </c>
      <c r="J81" s="120">
        <f t="shared" ref="J81:J132" si="11">IF(COUNTA($H81:$I81)&gt;0,SUM($H81/$H$14,$I81/$I$14)*$J$14/COUNTA($H81:$I81),0)</f>
        <v>3.75</v>
      </c>
      <c r="K81" s="234">
        <v>12.5</v>
      </c>
      <c r="L81" s="234">
        <v>14</v>
      </c>
      <c r="M81" s="234"/>
      <c r="N81" s="120">
        <f t="shared" si="7"/>
        <v>13.25</v>
      </c>
      <c r="O81" s="121">
        <f t="shared" si="8"/>
        <v>22.9</v>
      </c>
      <c r="P81" s="234"/>
      <c r="Q81" s="234"/>
      <c r="R81" s="234"/>
      <c r="S81" s="234"/>
      <c r="T81" s="234"/>
      <c r="U81" s="122" t="str">
        <f t="shared" ref="U81:U134" si="12">IF(OR(COUNTIF($P81:$T81,"&gt;0")=0,COUNTA($P$14)=0),"",(IF(COUNTA($Q81:$T81)&lt;=2,SUM($P81:$T81),IF(COUNTA($Q81:$T81)=3,SUM($P81:$T81)-MIN($Q81:$T81),SUM($P81:$T81)-MIN($Q81:$T81)-SMALL($Q81:$T81,2))))*7/(SUM($P$14:$R$14)/10))</f>
        <v/>
      </c>
      <c r="V81" s="235">
        <f t="shared" ref="V81:V134" si="13">IF(ROUNDDOWN(SUM($O81,$U81,0.5),0)&gt;0,ROUNDDOWN(SUM($O81,$U81,0.5),0),"")</f>
        <v>23</v>
      </c>
      <c r="W81" s="235"/>
      <c r="X81" s="235"/>
      <c r="Y81" s="236" t="str">
        <f t="shared" ref="Y81:Y134" si="14">IF(AND(N81&lt;$N$14/2,COUNTIF($P81:$T81,"&gt;0")&gt;0),"FAIL LABS",IF(OR($U81=0,$U81=""),"",IF($V81&gt;=70,"A",IF($V81&gt;=60,"B",IF($V81&gt;=50,"C",IF($V81&gt;=40,"D","E"))))))</f>
        <v/>
      </c>
      <c r="Z81" s="96"/>
    </row>
    <row r="82" spans="1:26" ht="26.25">
      <c r="A82" s="233">
        <v>68</v>
      </c>
      <c r="B82" s="118" t="s">
        <v>173</v>
      </c>
      <c r="C82" s="118" t="s">
        <v>174</v>
      </c>
      <c r="D82" s="234">
        <v>6</v>
      </c>
      <c r="E82" s="234">
        <v>24</v>
      </c>
      <c r="F82" s="234"/>
      <c r="G82" s="120">
        <f t="shared" si="10"/>
        <v>5.5</v>
      </c>
      <c r="H82" s="234">
        <v>4</v>
      </c>
      <c r="I82" s="234">
        <v>3.5</v>
      </c>
      <c r="J82" s="120">
        <f t="shared" si="11"/>
        <v>3.75</v>
      </c>
      <c r="K82" s="234">
        <v>12</v>
      </c>
      <c r="L82" s="234">
        <v>12.5</v>
      </c>
      <c r="M82" s="234"/>
      <c r="N82" s="120">
        <f t="shared" si="7"/>
        <v>12.25</v>
      </c>
      <c r="O82" s="121">
        <f t="shared" si="8"/>
        <v>21.5</v>
      </c>
      <c r="P82" s="234">
        <v>26</v>
      </c>
      <c r="Q82" s="234"/>
      <c r="R82" s="234">
        <v>15</v>
      </c>
      <c r="S82" s="234"/>
      <c r="T82" s="234">
        <v>15</v>
      </c>
      <c r="U82" s="122">
        <f t="shared" si="12"/>
        <v>56</v>
      </c>
      <c r="V82" s="235">
        <f t="shared" si="13"/>
        <v>78</v>
      </c>
      <c r="W82" s="235"/>
      <c r="X82" s="235"/>
      <c r="Y82" s="236" t="str">
        <f t="shared" si="14"/>
        <v>A</v>
      </c>
      <c r="Z82" s="96"/>
    </row>
    <row r="83" spans="1:26" ht="26.25">
      <c r="A83" s="233">
        <v>69</v>
      </c>
      <c r="B83" s="118" t="s">
        <v>175</v>
      </c>
      <c r="C83" s="118" t="s">
        <v>176</v>
      </c>
      <c r="D83" s="234">
        <v>5</v>
      </c>
      <c r="E83" s="234">
        <v>24</v>
      </c>
      <c r="F83" s="234"/>
      <c r="G83" s="120">
        <f t="shared" si="10"/>
        <v>5.25</v>
      </c>
      <c r="H83" s="234">
        <v>3.5</v>
      </c>
      <c r="I83" s="234">
        <v>3</v>
      </c>
      <c r="J83" s="120">
        <f t="shared" si="11"/>
        <v>3.2499999999999996</v>
      </c>
      <c r="K83" s="234">
        <v>12.5</v>
      </c>
      <c r="L83" s="234">
        <v>11</v>
      </c>
      <c r="M83" s="234"/>
      <c r="N83" s="120">
        <f t="shared" si="7"/>
        <v>11.75</v>
      </c>
      <c r="O83" s="121">
        <f t="shared" si="8"/>
        <v>20.3</v>
      </c>
      <c r="P83" s="234">
        <v>27</v>
      </c>
      <c r="Q83" s="234"/>
      <c r="R83" s="234">
        <v>11</v>
      </c>
      <c r="S83" s="234"/>
      <c r="T83" s="234">
        <v>18</v>
      </c>
      <c r="U83" s="122">
        <f t="shared" si="12"/>
        <v>56</v>
      </c>
      <c r="V83" s="235">
        <f t="shared" si="13"/>
        <v>76</v>
      </c>
      <c r="W83" s="235"/>
      <c r="X83" s="235"/>
      <c r="Y83" s="236" t="str">
        <f t="shared" si="14"/>
        <v>A</v>
      </c>
      <c r="Z83" s="96"/>
    </row>
    <row r="84" spans="1:26" ht="26.25">
      <c r="A84" s="233">
        <v>70</v>
      </c>
      <c r="B84" s="118" t="s">
        <v>177</v>
      </c>
      <c r="C84" s="118" t="s">
        <v>178</v>
      </c>
      <c r="D84" s="234">
        <v>6</v>
      </c>
      <c r="E84" s="234">
        <v>26</v>
      </c>
      <c r="F84" s="234"/>
      <c r="G84" s="120">
        <f t="shared" si="10"/>
        <v>5.8333333333333339</v>
      </c>
      <c r="H84" s="234">
        <v>4</v>
      </c>
      <c r="I84" s="234">
        <v>3.5</v>
      </c>
      <c r="J84" s="120">
        <f t="shared" si="11"/>
        <v>3.75</v>
      </c>
      <c r="K84" s="234">
        <v>12.5</v>
      </c>
      <c r="L84" s="234">
        <v>11</v>
      </c>
      <c r="M84" s="234"/>
      <c r="N84" s="120">
        <f t="shared" si="7"/>
        <v>11.75</v>
      </c>
      <c r="O84" s="121">
        <f t="shared" si="8"/>
        <v>21.3</v>
      </c>
      <c r="P84" s="234">
        <v>19</v>
      </c>
      <c r="Q84" s="234"/>
      <c r="R84" s="234">
        <v>10</v>
      </c>
      <c r="S84" s="234"/>
      <c r="T84" s="234">
        <v>9</v>
      </c>
      <c r="U84" s="122">
        <f t="shared" si="12"/>
        <v>38</v>
      </c>
      <c r="V84" s="235">
        <f t="shared" si="13"/>
        <v>59</v>
      </c>
      <c r="W84" s="235"/>
      <c r="X84" s="235"/>
      <c r="Y84" s="236" t="str">
        <f t="shared" si="14"/>
        <v>C</v>
      </c>
      <c r="Z84" s="96"/>
    </row>
    <row r="85" spans="1:26" ht="26.25">
      <c r="A85" s="233">
        <v>71</v>
      </c>
      <c r="B85" s="118" t="s">
        <v>179</v>
      </c>
      <c r="C85" s="118" t="s">
        <v>180</v>
      </c>
      <c r="D85" s="234">
        <v>9</v>
      </c>
      <c r="E85" s="234">
        <v>25</v>
      </c>
      <c r="F85" s="234"/>
      <c r="G85" s="120">
        <f t="shared" si="10"/>
        <v>6.416666666666667</v>
      </c>
      <c r="H85" s="234">
        <v>3</v>
      </c>
      <c r="I85" s="234">
        <v>4</v>
      </c>
      <c r="J85" s="120">
        <f t="shared" si="11"/>
        <v>3.5</v>
      </c>
      <c r="K85" s="234">
        <v>12.5</v>
      </c>
      <c r="L85" s="234">
        <v>11</v>
      </c>
      <c r="M85" s="234"/>
      <c r="N85" s="120">
        <f t="shared" si="7"/>
        <v>11.75</v>
      </c>
      <c r="O85" s="121">
        <f t="shared" si="8"/>
        <v>21.7</v>
      </c>
      <c r="P85" s="234">
        <v>16</v>
      </c>
      <c r="Q85" s="234"/>
      <c r="R85" s="234">
        <v>11</v>
      </c>
      <c r="S85" s="234"/>
      <c r="T85" s="234">
        <v>10</v>
      </c>
      <c r="U85" s="122">
        <f t="shared" si="12"/>
        <v>37</v>
      </c>
      <c r="V85" s="235">
        <f t="shared" si="13"/>
        <v>59</v>
      </c>
      <c r="W85" s="235"/>
      <c r="X85" s="235"/>
      <c r="Y85" s="236" t="str">
        <f t="shared" si="14"/>
        <v>C</v>
      </c>
      <c r="Z85" s="96"/>
    </row>
    <row r="86" spans="1:26" ht="26.25">
      <c r="A86" s="233">
        <v>72</v>
      </c>
      <c r="B86" s="118" t="s">
        <v>181</v>
      </c>
      <c r="C86" s="118" t="s">
        <v>182</v>
      </c>
      <c r="D86" s="234">
        <v>8</v>
      </c>
      <c r="E86" s="234">
        <v>27</v>
      </c>
      <c r="F86" s="234"/>
      <c r="G86" s="120">
        <f t="shared" si="10"/>
        <v>6.5</v>
      </c>
      <c r="H86" s="234">
        <v>2.5</v>
      </c>
      <c r="I86" s="234">
        <v>4</v>
      </c>
      <c r="J86" s="120">
        <f t="shared" si="11"/>
        <v>3.25</v>
      </c>
      <c r="K86" s="234">
        <v>12.5</v>
      </c>
      <c r="L86" s="234">
        <v>11</v>
      </c>
      <c r="M86" s="234"/>
      <c r="N86" s="120">
        <f t="shared" si="7"/>
        <v>11.75</v>
      </c>
      <c r="O86" s="121">
        <f t="shared" si="8"/>
        <v>21.5</v>
      </c>
      <c r="P86" s="234">
        <v>19</v>
      </c>
      <c r="Q86" s="234"/>
      <c r="R86" s="234">
        <v>10</v>
      </c>
      <c r="S86" s="234"/>
      <c r="T86" s="234">
        <v>7</v>
      </c>
      <c r="U86" s="122">
        <f t="shared" si="12"/>
        <v>36</v>
      </c>
      <c r="V86" s="235">
        <f t="shared" si="13"/>
        <v>58</v>
      </c>
      <c r="W86" s="235"/>
      <c r="X86" s="235"/>
      <c r="Y86" s="236" t="str">
        <f t="shared" si="14"/>
        <v>C</v>
      </c>
      <c r="Z86" s="96"/>
    </row>
    <row r="87" spans="1:26" ht="26.25">
      <c r="A87" s="233">
        <v>73</v>
      </c>
      <c r="B87" s="118" t="s">
        <v>183</v>
      </c>
      <c r="C87" s="118" t="s">
        <v>184</v>
      </c>
      <c r="D87" s="234">
        <v>8</v>
      </c>
      <c r="E87" s="234">
        <v>26</v>
      </c>
      <c r="F87" s="234"/>
      <c r="G87" s="120">
        <f t="shared" si="10"/>
        <v>6.333333333333333</v>
      </c>
      <c r="H87" s="234">
        <v>3</v>
      </c>
      <c r="I87" s="234">
        <v>3.5</v>
      </c>
      <c r="J87" s="120">
        <f t="shared" si="11"/>
        <v>3.2499999999999996</v>
      </c>
      <c r="K87" s="234">
        <v>12</v>
      </c>
      <c r="L87" s="234">
        <v>12.5</v>
      </c>
      <c r="M87" s="234"/>
      <c r="N87" s="120">
        <f t="shared" si="7"/>
        <v>12.25</v>
      </c>
      <c r="O87" s="121">
        <f t="shared" si="8"/>
        <v>21.8</v>
      </c>
      <c r="P87" s="234">
        <v>16</v>
      </c>
      <c r="Q87" s="234"/>
      <c r="R87" s="234">
        <v>5</v>
      </c>
      <c r="S87" s="234"/>
      <c r="T87" s="234">
        <v>6</v>
      </c>
      <c r="U87" s="122">
        <f t="shared" si="12"/>
        <v>27</v>
      </c>
      <c r="V87" s="235">
        <f t="shared" si="13"/>
        <v>49</v>
      </c>
      <c r="W87" s="235"/>
      <c r="X87" s="235"/>
      <c r="Y87" s="236" t="str">
        <f t="shared" si="14"/>
        <v>D</v>
      </c>
      <c r="Z87" s="96"/>
    </row>
    <row r="88" spans="1:26" ht="26.25">
      <c r="A88" s="233">
        <v>74</v>
      </c>
      <c r="B88" s="118" t="s">
        <v>185</v>
      </c>
      <c r="C88" s="118" t="s">
        <v>186</v>
      </c>
      <c r="D88" s="234">
        <v>10</v>
      </c>
      <c r="E88" s="234">
        <v>26</v>
      </c>
      <c r="F88" s="234"/>
      <c r="G88" s="120">
        <f t="shared" si="10"/>
        <v>6.8333333333333339</v>
      </c>
      <c r="H88" s="234">
        <v>3</v>
      </c>
      <c r="I88" s="234">
        <v>4</v>
      </c>
      <c r="J88" s="120">
        <f t="shared" si="11"/>
        <v>3.5</v>
      </c>
      <c r="K88" s="234">
        <v>13</v>
      </c>
      <c r="L88" s="234">
        <v>10</v>
      </c>
      <c r="M88" s="234"/>
      <c r="N88" s="120">
        <f t="shared" si="7"/>
        <v>11.5</v>
      </c>
      <c r="O88" s="121">
        <f t="shared" si="8"/>
        <v>21.8</v>
      </c>
      <c r="P88" s="234">
        <v>20</v>
      </c>
      <c r="Q88" s="234"/>
      <c r="R88" s="234">
        <v>12</v>
      </c>
      <c r="S88" s="234"/>
      <c r="T88" s="234">
        <v>10</v>
      </c>
      <c r="U88" s="122">
        <f t="shared" si="12"/>
        <v>42</v>
      </c>
      <c r="V88" s="235">
        <f t="shared" si="13"/>
        <v>64</v>
      </c>
      <c r="W88" s="235"/>
      <c r="X88" s="235"/>
      <c r="Y88" s="236" t="str">
        <f t="shared" si="14"/>
        <v>B</v>
      </c>
      <c r="Z88" s="96"/>
    </row>
    <row r="89" spans="1:26" ht="26.25">
      <c r="A89" s="233">
        <v>75</v>
      </c>
      <c r="B89" s="118" t="s">
        <v>187</v>
      </c>
      <c r="C89" s="118" t="s">
        <v>188</v>
      </c>
      <c r="D89" s="234">
        <v>8</v>
      </c>
      <c r="E89" s="234">
        <v>24</v>
      </c>
      <c r="F89" s="234"/>
      <c r="G89" s="120">
        <f t="shared" si="10"/>
        <v>6.0000000000000009</v>
      </c>
      <c r="H89" s="234">
        <v>4.5</v>
      </c>
      <c r="I89" s="234">
        <v>3</v>
      </c>
      <c r="J89" s="120">
        <f t="shared" si="11"/>
        <v>3.75</v>
      </c>
      <c r="K89" s="234">
        <v>13</v>
      </c>
      <c r="L89" s="234">
        <v>12.5</v>
      </c>
      <c r="M89" s="234"/>
      <c r="N89" s="120">
        <f t="shared" si="7"/>
        <v>12.750000000000002</v>
      </c>
      <c r="O89" s="121">
        <f t="shared" si="8"/>
        <v>22.5</v>
      </c>
      <c r="P89" s="234">
        <v>16</v>
      </c>
      <c r="Q89" s="234"/>
      <c r="R89" s="234">
        <v>16</v>
      </c>
      <c r="S89" s="234">
        <v>8</v>
      </c>
      <c r="T89" s="234"/>
      <c r="U89" s="122">
        <f t="shared" si="12"/>
        <v>40</v>
      </c>
      <c r="V89" s="235">
        <f t="shared" si="13"/>
        <v>63</v>
      </c>
      <c r="W89" s="235"/>
      <c r="X89" s="235"/>
      <c r="Y89" s="236" t="str">
        <f t="shared" si="14"/>
        <v>B</v>
      </c>
      <c r="Z89" s="96"/>
    </row>
    <row r="90" spans="1:26" ht="26.25">
      <c r="A90" s="233">
        <v>76</v>
      </c>
      <c r="B90" s="118" t="s">
        <v>189</v>
      </c>
      <c r="C90" s="118" t="s">
        <v>190</v>
      </c>
      <c r="D90" s="234">
        <v>6</v>
      </c>
      <c r="E90" s="234">
        <v>25</v>
      </c>
      <c r="F90" s="234"/>
      <c r="G90" s="120">
        <f t="shared" si="10"/>
        <v>5.6666666666666661</v>
      </c>
      <c r="H90" s="234">
        <v>3</v>
      </c>
      <c r="I90" s="234">
        <v>4</v>
      </c>
      <c r="J90" s="120">
        <f t="shared" si="11"/>
        <v>3.5</v>
      </c>
      <c r="K90" s="234">
        <v>11.5</v>
      </c>
      <c r="L90" s="234">
        <v>14</v>
      </c>
      <c r="M90" s="234"/>
      <c r="N90" s="120">
        <f t="shared" si="7"/>
        <v>12.750000000000002</v>
      </c>
      <c r="O90" s="121">
        <f t="shared" si="8"/>
        <v>21.9</v>
      </c>
      <c r="P90" s="234">
        <v>18</v>
      </c>
      <c r="Q90" s="234"/>
      <c r="R90" s="234">
        <v>16</v>
      </c>
      <c r="S90" s="234"/>
      <c r="T90" s="234">
        <v>13</v>
      </c>
      <c r="U90" s="122">
        <f t="shared" si="12"/>
        <v>47</v>
      </c>
      <c r="V90" s="235">
        <f t="shared" si="13"/>
        <v>69</v>
      </c>
      <c r="W90" s="235"/>
      <c r="X90" s="235"/>
      <c r="Y90" s="236" t="str">
        <f t="shared" si="14"/>
        <v>B</v>
      </c>
      <c r="Z90" s="96"/>
    </row>
    <row r="91" spans="1:26" ht="26.25">
      <c r="A91" s="233">
        <v>77</v>
      </c>
      <c r="B91" s="118" t="s">
        <v>191</v>
      </c>
      <c r="C91" s="118" t="s">
        <v>192</v>
      </c>
      <c r="D91" s="234">
        <v>8</v>
      </c>
      <c r="E91" s="234">
        <v>25</v>
      </c>
      <c r="F91" s="234"/>
      <c r="G91" s="120">
        <f t="shared" si="10"/>
        <v>6.166666666666667</v>
      </c>
      <c r="H91" s="234">
        <v>3</v>
      </c>
      <c r="I91" s="234">
        <v>4.5</v>
      </c>
      <c r="J91" s="120">
        <f t="shared" si="11"/>
        <v>3.75</v>
      </c>
      <c r="K91" s="234">
        <v>12</v>
      </c>
      <c r="L91" s="234">
        <v>10</v>
      </c>
      <c r="M91" s="234"/>
      <c r="N91" s="120">
        <f t="shared" si="7"/>
        <v>11</v>
      </c>
      <c r="O91" s="121">
        <f t="shared" si="8"/>
        <v>20.9</v>
      </c>
      <c r="P91" s="234">
        <v>20</v>
      </c>
      <c r="Q91" s="234"/>
      <c r="R91" s="234">
        <v>11</v>
      </c>
      <c r="S91" s="234">
        <v>3</v>
      </c>
      <c r="T91" s="234"/>
      <c r="U91" s="122">
        <f t="shared" si="12"/>
        <v>34</v>
      </c>
      <c r="V91" s="235">
        <f t="shared" si="13"/>
        <v>55</v>
      </c>
      <c r="W91" s="235"/>
      <c r="X91" s="235"/>
      <c r="Y91" s="236" t="str">
        <f t="shared" si="14"/>
        <v>C</v>
      </c>
      <c r="Z91" s="96"/>
    </row>
    <row r="92" spans="1:26" ht="26.25">
      <c r="A92" s="233">
        <v>78</v>
      </c>
      <c r="B92" s="118" t="s">
        <v>290</v>
      </c>
      <c r="C92" s="118" t="s">
        <v>193</v>
      </c>
      <c r="D92" s="234">
        <v>14</v>
      </c>
      <c r="E92" s="234">
        <v>26</v>
      </c>
      <c r="F92" s="234"/>
      <c r="G92" s="120">
        <f t="shared" si="10"/>
        <v>7.833333333333333</v>
      </c>
      <c r="H92" s="234">
        <v>3.5</v>
      </c>
      <c r="I92" s="234">
        <v>4</v>
      </c>
      <c r="J92" s="120">
        <f t="shared" si="11"/>
        <v>3.75</v>
      </c>
      <c r="K92" s="234">
        <v>13</v>
      </c>
      <c r="L92" s="234">
        <v>10</v>
      </c>
      <c r="M92" s="234"/>
      <c r="N92" s="120">
        <f t="shared" si="7"/>
        <v>11.5</v>
      </c>
      <c r="O92" s="121">
        <f t="shared" si="8"/>
        <v>23.1</v>
      </c>
      <c r="P92" s="234">
        <v>18</v>
      </c>
      <c r="Q92" s="234"/>
      <c r="R92" s="234">
        <v>13</v>
      </c>
      <c r="S92" s="234"/>
      <c r="T92" s="234">
        <v>6</v>
      </c>
      <c r="U92" s="122">
        <f t="shared" si="12"/>
        <v>37</v>
      </c>
      <c r="V92" s="235">
        <f t="shared" si="13"/>
        <v>60</v>
      </c>
      <c r="W92" s="235"/>
      <c r="X92" s="235"/>
      <c r="Y92" s="236" t="str">
        <f t="shared" si="14"/>
        <v>B</v>
      </c>
      <c r="Z92" s="96"/>
    </row>
    <row r="93" spans="1:26" ht="26.25">
      <c r="A93" s="233">
        <v>79</v>
      </c>
      <c r="B93" s="118" t="s">
        <v>194</v>
      </c>
      <c r="C93" s="118" t="s">
        <v>195</v>
      </c>
      <c r="D93" s="234">
        <v>9</v>
      </c>
      <c r="E93" s="234">
        <v>25</v>
      </c>
      <c r="F93" s="234"/>
      <c r="G93" s="120">
        <f t="shared" si="10"/>
        <v>6.416666666666667</v>
      </c>
      <c r="H93" s="234">
        <v>4</v>
      </c>
      <c r="I93" s="234">
        <v>3</v>
      </c>
      <c r="J93" s="120">
        <f t="shared" si="11"/>
        <v>3.5</v>
      </c>
      <c r="K93" s="234">
        <v>12</v>
      </c>
      <c r="L93" s="234">
        <v>12.5</v>
      </c>
      <c r="M93" s="234"/>
      <c r="N93" s="120">
        <f t="shared" si="7"/>
        <v>12.25</v>
      </c>
      <c r="O93" s="121">
        <f t="shared" si="8"/>
        <v>22.2</v>
      </c>
      <c r="P93" s="234">
        <v>15</v>
      </c>
      <c r="Q93" s="234"/>
      <c r="R93" s="234">
        <v>13</v>
      </c>
      <c r="S93" s="234"/>
      <c r="T93" s="234">
        <v>20</v>
      </c>
      <c r="U93" s="122">
        <f t="shared" si="12"/>
        <v>48</v>
      </c>
      <c r="V93" s="235">
        <f t="shared" si="13"/>
        <v>70</v>
      </c>
      <c r="W93" s="235"/>
      <c r="X93" s="235"/>
      <c r="Y93" s="236" t="str">
        <f t="shared" si="14"/>
        <v>A</v>
      </c>
      <c r="Z93" s="96"/>
    </row>
    <row r="94" spans="1:26" ht="26.25">
      <c r="A94" s="233">
        <v>80</v>
      </c>
      <c r="B94" s="118" t="s">
        <v>196</v>
      </c>
      <c r="C94" s="118" t="s">
        <v>197</v>
      </c>
      <c r="D94" s="234">
        <v>6</v>
      </c>
      <c r="E94" s="234">
        <v>26</v>
      </c>
      <c r="F94" s="234"/>
      <c r="G94" s="120">
        <f t="shared" si="10"/>
        <v>5.8333333333333339</v>
      </c>
      <c r="H94" s="234">
        <v>4.5</v>
      </c>
      <c r="I94" s="234">
        <v>4</v>
      </c>
      <c r="J94" s="120">
        <f t="shared" si="11"/>
        <v>4.25</v>
      </c>
      <c r="K94" s="234">
        <v>13</v>
      </c>
      <c r="L94" s="234">
        <v>10</v>
      </c>
      <c r="M94" s="234"/>
      <c r="N94" s="120">
        <f t="shared" si="7"/>
        <v>11.5</v>
      </c>
      <c r="O94" s="121">
        <f t="shared" si="8"/>
        <v>21.6</v>
      </c>
      <c r="P94" s="234">
        <v>14</v>
      </c>
      <c r="Q94" s="234"/>
      <c r="R94" s="234">
        <v>2</v>
      </c>
      <c r="S94" s="234"/>
      <c r="T94" s="234">
        <v>6</v>
      </c>
      <c r="U94" s="122">
        <f t="shared" si="12"/>
        <v>22</v>
      </c>
      <c r="V94" s="235">
        <f t="shared" si="13"/>
        <v>44</v>
      </c>
      <c r="W94" s="235"/>
      <c r="X94" s="235"/>
      <c r="Y94" s="236" t="str">
        <f t="shared" si="14"/>
        <v>D</v>
      </c>
      <c r="Z94" s="96"/>
    </row>
    <row r="95" spans="1:26" ht="26.25">
      <c r="A95" s="233">
        <v>81</v>
      </c>
      <c r="B95" s="118" t="s">
        <v>198</v>
      </c>
      <c r="C95" s="118" t="s">
        <v>199</v>
      </c>
      <c r="D95" s="234">
        <v>14</v>
      </c>
      <c r="E95" s="234">
        <v>24</v>
      </c>
      <c r="F95" s="234"/>
      <c r="G95" s="120">
        <f t="shared" si="10"/>
        <v>7.5</v>
      </c>
      <c r="H95" s="234">
        <v>4</v>
      </c>
      <c r="I95" s="234">
        <v>3</v>
      </c>
      <c r="J95" s="120">
        <f t="shared" si="11"/>
        <v>3.5</v>
      </c>
      <c r="K95" s="234">
        <v>11.5</v>
      </c>
      <c r="L95" s="234">
        <v>14</v>
      </c>
      <c r="M95" s="234"/>
      <c r="N95" s="120">
        <f t="shared" si="7"/>
        <v>12.750000000000002</v>
      </c>
      <c r="O95" s="121">
        <f t="shared" si="8"/>
        <v>23.8</v>
      </c>
      <c r="P95" s="234">
        <v>17</v>
      </c>
      <c r="Q95" s="234">
        <v>12</v>
      </c>
      <c r="R95" s="234"/>
      <c r="S95" s="234">
        <v>6</v>
      </c>
      <c r="T95" s="234"/>
      <c r="U95" s="122">
        <f t="shared" si="12"/>
        <v>35</v>
      </c>
      <c r="V95" s="235">
        <f t="shared" si="13"/>
        <v>59</v>
      </c>
      <c r="W95" s="235"/>
      <c r="X95" s="235"/>
      <c r="Y95" s="236" t="str">
        <f t="shared" si="14"/>
        <v>C</v>
      </c>
      <c r="Z95" s="96"/>
    </row>
    <row r="96" spans="1:26" ht="26.25">
      <c r="A96" s="233">
        <v>82</v>
      </c>
      <c r="B96" s="118" t="s">
        <v>200</v>
      </c>
      <c r="C96" s="118" t="s">
        <v>201</v>
      </c>
      <c r="D96" s="234">
        <v>13</v>
      </c>
      <c r="E96" s="234">
        <v>25</v>
      </c>
      <c r="F96" s="234"/>
      <c r="G96" s="120">
        <f t="shared" si="10"/>
        <v>7.416666666666667</v>
      </c>
      <c r="H96" s="234">
        <v>3</v>
      </c>
      <c r="I96" s="234">
        <v>4</v>
      </c>
      <c r="J96" s="120">
        <f t="shared" si="11"/>
        <v>3.5</v>
      </c>
      <c r="K96" s="234">
        <v>13</v>
      </c>
      <c r="L96" s="234">
        <v>10</v>
      </c>
      <c r="M96" s="234"/>
      <c r="N96" s="120">
        <f t="shared" si="7"/>
        <v>11.5</v>
      </c>
      <c r="O96" s="121">
        <f t="shared" si="8"/>
        <v>22.4</v>
      </c>
      <c r="P96" s="234">
        <v>22</v>
      </c>
      <c r="Q96" s="234"/>
      <c r="R96" s="234">
        <v>13</v>
      </c>
      <c r="S96" s="234">
        <v>11</v>
      </c>
      <c r="T96" s="234"/>
      <c r="U96" s="122">
        <f t="shared" si="12"/>
        <v>46</v>
      </c>
      <c r="V96" s="235">
        <f t="shared" si="13"/>
        <v>68</v>
      </c>
      <c r="W96" s="235"/>
      <c r="X96" s="235"/>
      <c r="Y96" s="236" t="str">
        <f t="shared" si="14"/>
        <v>B</v>
      </c>
      <c r="Z96" s="96"/>
    </row>
    <row r="97" spans="1:26" ht="26.25">
      <c r="A97" s="233">
        <v>83</v>
      </c>
      <c r="B97" s="118" t="s">
        <v>202</v>
      </c>
      <c r="C97" s="118" t="s">
        <v>203</v>
      </c>
      <c r="D97" s="234">
        <v>8</v>
      </c>
      <c r="E97" s="234">
        <v>25</v>
      </c>
      <c r="F97" s="234"/>
      <c r="G97" s="120">
        <f t="shared" si="10"/>
        <v>6.166666666666667</v>
      </c>
      <c r="H97" s="234">
        <v>2</v>
      </c>
      <c r="I97" s="234">
        <v>4.5</v>
      </c>
      <c r="J97" s="120">
        <f t="shared" si="11"/>
        <v>3.25</v>
      </c>
      <c r="K97" s="234">
        <v>12</v>
      </c>
      <c r="L97" s="234">
        <v>10</v>
      </c>
      <c r="M97" s="234"/>
      <c r="N97" s="120">
        <f t="shared" si="7"/>
        <v>11</v>
      </c>
      <c r="O97" s="121">
        <f t="shared" si="8"/>
        <v>20.399999999999999</v>
      </c>
      <c r="P97" s="234">
        <v>16</v>
      </c>
      <c r="Q97" s="234"/>
      <c r="R97" s="234">
        <v>14</v>
      </c>
      <c r="S97" s="234">
        <v>12</v>
      </c>
      <c r="T97" s="234"/>
      <c r="U97" s="122">
        <f t="shared" si="12"/>
        <v>42</v>
      </c>
      <c r="V97" s="235">
        <f t="shared" si="13"/>
        <v>62</v>
      </c>
      <c r="W97" s="235"/>
      <c r="X97" s="235"/>
      <c r="Y97" s="236" t="str">
        <f t="shared" si="14"/>
        <v>B</v>
      </c>
      <c r="Z97" s="96"/>
    </row>
    <row r="98" spans="1:26" ht="26.25">
      <c r="A98" s="233">
        <v>84</v>
      </c>
      <c r="B98" s="118" t="s">
        <v>204</v>
      </c>
      <c r="C98" s="118" t="s">
        <v>205</v>
      </c>
      <c r="D98" s="234">
        <v>5</v>
      </c>
      <c r="E98" s="234">
        <v>24</v>
      </c>
      <c r="F98" s="234"/>
      <c r="G98" s="120">
        <f t="shared" si="10"/>
        <v>5.25</v>
      </c>
      <c r="H98" s="234">
        <v>2.5</v>
      </c>
      <c r="I98" s="234">
        <v>4</v>
      </c>
      <c r="J98" s="120">
        <f t="shared" si="11"/>
        <v>3.25</v>
      </c>
      <c r="K98" s="234">
        <v>9</v>
      </c>
      <c r="L98" s="234">
        <v>13.5</v>
      </c>
      <c r="M98" s="234"/>
      <c r="N98" s="120">
        <f t="shared" si="7"/>
        <v>11.25</v>
      </c>
      <c r="O98" s="121">
        <f t="shared" si="8"/>
        <v>19.8</v>
      </c>
      <c r="P98" s="234">
        <v>20</v>
      </c>
      <c r="Q98" s="234"/>
      <c r="R98" s="234">
        <v>14</v>
      </c>
      <c r="S98" s="234">
        <v>9</v>
      </c>
      <c r="T98" s="234"/>
      <c r="U98" s="122">
        <f t="shared" si="12"/>
        <v>43</v>
      </c>
      <c r="V98" s="235">
        <f t="shared" si="13"/>
        <v>63</v>
      </c>
      <c r="W98" s="235"/>
      <c r="X98" s="235"/>
      <c r="Y98" s="236" t="str">
        <f t="shared" si="14"/>
        <v>B</v>
      </c>
      <c r="Z98" s="96"/>
    </row>
    <row r="99" spans="1:26" ht="26.25">
      <c r="A99" s="233">
        <v>85</v>
      </c>
      <c r="B99" s="118" t="s">
        <v>206</v>
      </c>
      <c r="C99" s="118" t="s">
        <v>207</v>
      </c>
      <c r="D99" s="234">
        <v>12</v>
      </c>
      <c r="E99" s="234">
        <v>24</v>
      </c>
      <c r="F99" s="234"/>
      <c r="G99" s="120">
        <f t="shared" si="10"/>
        <v>7</v>
      </c>
      <c r="H99" s="234">
        <v>3.5</v>
      </c>
      <c r="I99" s="234">
        <v>4</v>
      </c>
      <c r="J99" s="120">
        <f t="shared" si="11"/>
        <v>3.75</v>
      </c>
      <c r="K99" s="234">
        <v>12</v>
      </c>
      <c r="L99" s="234">
        <v>10</v>
      </c>
      <c r="M99" s="234"/>
      <c r="N99" s="120">
        <f t="shared" si="7"/>
        <v>11</v>
      </c>
      <c r="O99" s="121">
        <f t="shared" si="8"/>
        <v>21.8</v>
      </c>
      <c r="P99" s="234">
        <v>21</v>
      </c>
      <c r="Q99" s="234"/>
      <c r="R99" s="234">
        <v>13</v>
      </c>
      <c r="S99" s="234">
        <v>10</v>
      </c>
      <c r="T99" s="234"/>
      <c r="U99" s="122">
        <f t="shared" si="12"/>
        <v>44</v>
      </c>
      <c r="V99" s="235">
        <f t="shared" si="13"/>
        <v>66</v>
      </c>
      <c r="W99" s="235"/>
      <c r="X99" s="235"/>
      <c r="Y99" s="236" t="str">
        <f t="shared" si="14"/>
        <v>B</v>
      </c>
      <c r="Z99" s="96"/>
    </row>
    <row r="100" spans="1:26" ht="26.25">
      <c r="A100" s="233">
        <v>86</v>
      </c>
      <c r="B100" s="118" t="s">
        <v>208</v>
      </c>
      <c r="C100" s="118" t="s">
        <v>209</v>
      </c>
      <c r="D100" s="234">
        <v>14</v>
      </c>
      <c r="E100" s="234">
        <v>24</v>
      </c>
      <c r="F100" s="234"/>
      <c r="G100" s="120">
        <f t="shared" si="10"/>
        <v>7.5</v>
      </c>
      <c r="H100" s="234">
        <v>4</v>
      </c>
      <c r="I100" s="234">
        <v>3</v>
      </c>
      <c r="J100" s="120">
        <f t="shared" si="11"/>
        <v>3.5</v>
      </c>
      <c r="K100" s="234">
        <v>14</v>
      </c>
      <c r="L100" s="234">
        <v>13</v>
      </c>
      <c r="M100" s="234"/>
      <c r="N100" s="120">
        <f t="shared" si="7"/>
        <v>13.5</v>
      </c>
      <c r="O100" s="121">
        <f t="shared" si="8"/>
        <v>24.5</v>
      </c>
      <c r="P100" s="234">
        <v>17</v>
      </c>
      <c r="Q100" s="234"/>
      <c r="R100" s="234">
        <v>10</v>
      </c>
      <c r="S100" s="234">
        <v>10</v>
      </c>
      <c r="T100" s="234"/>
      <c r="U100" s="122">
        <f t="shared" si="12"/>
        <v>37</v>
      </c>
      <c r="V100" s="235">
        <f t="shared" si="13"/>
        <v>62</v>
      </c>
      <c r="W100" s="235"/>
      <c r="X100" s="235"/>
      <c r="Y100" s="236" t="str">
        <f t="shared" si="14"/>
        <v>B</v>
      </c>
      <c r="Z100" s="96"/>
    </row>
    <row r="101" spans="1:26" ht="26.25">
      <c r="A101" s="233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10"/>
        <v>0</v>
      </c>
      <c r="H101" s="234"/>
      <c r="I101" s="234"/>
      <c r="J101" s="120">
        <f t="shared" si="11"/>
        <v>0</v>
      </c>
      <c r="K101" s="234"/>
      <c r="L101" s="234"/>
      <c r="M101" s="234"/>
      <c r="N101" s="120">
        <f t="shared" si="7"/>
        <v>0</v>
      </c>
      <c r="O101" s="121" t="str">
        <f t="shared" si="8"/>
        <v/>
      </c>
      <c r="P101" s="234"/>
      <c r="Q101" s="234"/>
      <c r="R101" s="234"/>
      <c r="S101" s="234"/>
      <c r="T101" s="234"/>
      <c r="U101" s="122" t="str">
        <f t="shared" si="12"/>
        <v/>
      </c>
      <c r="V101" s="235" t="str">
        <f t="shared" si="13"/>
        <v/>
      </c>
      <c r="W101" s="235"/>
      <c r="X101" s="235"/>
      <c r="Y101" s="236" t="str">
        <f t="shared" si="14"/>
        <v/>
      </c>
      <c r="Z101" s="96"/>
    </row>
    <row r="102" spans="1:26" ht="26.25">
      <c r="A102" s="233">
        <v>88</v>
      </c>
      <c r="B102" s="118" t="s">
        <v>210</v>
      </c>
      <c r="C102" s="118" t="s">
        <v>211</v>
      </c>
      <c r="D102" s="234">
        <v>8</v>
      </c>
      <c r="E102" s="234">
        <v>26</v>
      </c>
      <c r="F102" s="234"/>
      <c r="G102" s="120">
        <f t="shared" si="10"/>
        <v>6.333333333333333</v>
      </c>
      <c r="H102" s="234">
        <v>3</v>
      </c>
      <c r="I102" s="234">
        <v>4</v>
      </c>
      <c r="J102" s="120">
        <f t="shared" si="11"/>
        <v>3.5</v>
      </c>
      <c r="K102" s="234">
        <v>11.5</v>
      </c>
      <c r="L102" s="234">
        <v>14</v>
      </c>
      <c r="M102" s="234"/>
      <c r="N102" s="120">
        <f t="shared" si="7"/>
        <v>12.750000000000002</v>
      </c>
      <c r="O102" s="121">
        <f t="shared" si="8"/>
        <v>22.6</v>
      </c>
      <c r="P102" s="234">
        <v>23</v>
      </c>
      <c r="Q102" s="234"/>
      <c r="R102" s="234">
        <v>9</v>
      </c>
      <c r="S102" s="234">
        <v>10</v>
      </c>
      <c r="T102" s="234"/>
      <c r="U102" s="122">
        <f t="shared" si="12"/>
        <v>42</v>
      </c>
      <c r="V102" s="235">
        <f t="shared" si="13"/>
        <v>65</v>
      </c>
      <c r="W102" s="235"/>
      <c r="X102" s="235"/>
      <c r="Y102" s="236" t="str">
        <f t="shared" si="14"/>
        <v>B</v>
      </c>
      <c r="Z102" s="96"/>
    </row>
    <row r="103" spans="1:26" ht="26.25">
      <c r="A103" s="233">
        <v>89</v>
      </c>
      <c r="B103" s="118" t="s">
        <v>212</v>
      </c>
      <c r="C103" s="118" t="s">
        <v>213</v>
      </c>
      <c r="D103" s="234">
        <v>8</v>
      </c>
      <c r="E103" s="234">
        <v>25</v>
      </c>
      <c r="F103" s="234"/>
      <c r="G103" s="120">
        <f t="shared" si="10"/>
        <v>6.166666666666667</v>
      </c>
      <c r="H103" s="234">
        <v>2</v>
      </c>
      <c r="I103" s="234">
        <v>4.5</v>
      </c>
      <c r="J103" s="120">
        <f t="shared" si="11"/>
        <v>3.25</v>
      </c>
      <c r="K103" s="234">
        <v>11.5</v>
      </c>
      <c r="L103" s="234">
        <v>14</v>
      </c>
      <c r="M103" s="234"/>
      <c r="N103" s="120">
        <f t="shared" si="7"/>
        <v>12.750000000000002</v>
      </c>
      <c r="O103" s="121">
        <f t="shared" si="8"/>
        <v>22.2</v>
      </c>
      <c r="P103" s="234">
        <v>24</v>
      </c>
      <c r="Q103" s="234"/>
      <c r="R103" s="234">
        <v>9</v>
      </c>
      <c r="S103" s="234">
        <v>11</v>
      </c>
      <c r="T103" s="234"/>
      <c r="U103" s="122">
        <f t="shared" si="12"/>
        <v>44</v>
      </c>
      <c r="V103" s="235">
        <f t="shared" si="13"/>
        <v>66</v>
      </c>
      <c r="W103" s="235"/>
      <c r="X103" s="235"/>
      <c r="Y103" s="236" t="str">
        <f t="shared" si="14"/>
        <v>B</v>
      </c>
      <c r="Z103" s="96"/>
    </row>
    <row r="104" spans="1:26" ht="26.25">
      <c r="A104" s="233">
        <v>90</v>
      </c>
      <c r="B104" s="118" t="s">
        <v>214</v>
      </c>
      <c r="C104" s="118" t="s">
        <v>215</v>
      </c>
      <c r="D104" s="234">
        <v>7</v>
      </c>
      <c r="E104" s="234">
        <v>27</v>
      </c>
      <c r="F104" s="234"/>
      <c r="G104" s="120">
        <f t="shared" si="10"/>
        <v>6.25</v>
      </c>
      <c r="H104" s="234">
        <v>2.5</v>
      </c>
      <c r="I104" s="234">
        <v>3</v>
      </c>
      <c r="J104" s="120">
        <f t="shared" si="11"/>
        <v>2.75</v>
      </c>
      <c r="K104" s="234">
        <v>12</v>
      </c>
      <c r="L104" s="234">
        <v>12.5</v>
      </c>
      <c r="M104" s="234"/>
      <c r="N104" s="120">
        <f t="shared" si="7"/>
        <v>12.25</v>
      </c>
      <c r="O104" s="121">
        <f t="shared" si="8"/>
        <v>21.3</v>
      </c>
      <c r="P104" s="234">
        <v>16</v>
      </c>
      <c r="Q104" s="234"/>
      <c r="R104" s="234">
        <v>5</v>
      </c>
      <c r="S104" s="234"/>
      <c r="T104" s="234">
        <v>13</v>
      </c>
      <c r="U104" s="122">
        <f t="shared" si="12"/>
        <v>34</v>
      </c>
      <c r="V104" s="235">
        <f t="shared" si="13"/>
        <v>55</v>
      </c>
      <c r="W104" s="235"/>
      <c r="X104" s="235"/>
      <c r="Y104" s="236" t="str">
        <f t="shared" si="14"/>
        <v>C</v>
      </c>
      <c r="Z104" s="96"/>
    </row>
    <row r="105" spans="1:26" ht="26.25">
      <c r="A105" s="233">
        <v>91</v>
      </c>
      <c r="B105" s="118" t="s">
        <v>216</v>
      </c>
      <c r="C105" s="118" t="s">
        <v>217</v>
      </c>
      <c r="D105" s="234">
        <v>6</v>
      </c>
      <c r="E105" s="234">
        <v>26</v>
      </c>
      <c r="F105" s="234"/>
      <c r="G105" s="120">
        <f t="shared" si="10"/>
        <v>5.8333333333333339</v>
      </c>
      <c r="H105" s="234">
        <v>3</v>
      </c>
      <c r="I105" s="234">
        <v>4</v>
      </c>
      <c r="J105" s="120">
        <f t="shared" si="11"/>
        <v>3.5</v>
      </c>
      <c r="K105" s="234">
        <v>13</v>
      </c>
      <c r="L105" s="234">
        <v>12.5</v>
      </c>
      <c r="M105" s="234"/>
      <c r="N105" s="120">
        <f t="shared" si="7"/>
        <v>12.750000000000002</v>
      </c>
      <c r="O105" s="121">
        <f t="shared" si="8"/>
        <v>22.1</v>
      </c>
      <c r="P105" s="234">
        <v>18</v>
      </c>
      <c r="Q105" s="234"/>
      <c r="R105" s="234">
        <v>7</v>
      </c>
      <c r="S105" s="234"/>
      <c r="T105" s="234">
        <v>12</v>
      </c>
      <c r="U105" s="122">
        <f t="shared" si="12"/>
        <v>37</v>
      </c>
      <c r="V105" s="235">
        <f t="shared" si="13"/>
        <v>59</v>
      </c>
      <c r="W105" s="235"/>
      <c r="X105" s="235"/>
      <c r="Y105" s="236" t="str">
        <f t="shared" si="14"/>
        <v>C</v>
      </c>
      <c r="Z105" s="96"/>
    </row>
    <row r="106" spans="1:26" ht="26.25">
      <c r="A106" s="233">
        <v>92</v>
      </c>
      <c r="B106" s="118" t="s">
        <v>218</v>
      </c>
      <c r="C106" s="118" t="s">
        <v>219</v>
      </c>
      <c r="D106" s="234">
        <v>5</v>
      </c>
      <c r="E106" s="234">
        <v>27</v>
      </c>
      <c r="F106" s="234"/>
      <c r="G106" s="120">
        <f t="shared" si="10"/>
        <v>5.75</v>
      </c>
      <c r="H106" s="234">
        <v>3</v>
      </c>
      <c r="I106" s="234">
        <v>4</v>
      </c>
      <c r="J106" s="120">
        <f t="shared" si="11"/>
        <v>3.5</v>
      </c>
      <c r="K106" s="234">
        <v>14</v>
      </c>
      <c r="L106" s="234">
        <v>14</v>
      </c>
      <c r="M106" s="234"/>
      <c r="N106" s="120">
        <f t="shared" si="7"/>
        <v>14</v>
      </c>
      <c r="O106" s="121">
        <f t="shared" si="8"/>
        <v>23.3</v>
      </c>
      <c r="P106" s="234"/>
      <c r="Q106" s="234"/>
      <c r="R106" s="234"/>
      <c r="S106" s="234"/>
      <c r="T106" s="234"/>
      <c r="U106" s="122" t="str">
        <f t="shared" si="12"/>
        <v/>
      </c>
      <c r="V106" s="235">
        <f t="shared" si="13"/>
        <v>23</v>
      </c>
      <c r="W106" s="235"/>
      <c r="X106" s="235"/>
      <c r="Y106" s="236" t="str">
        <f t="shared" si="14"/>
        <v/>
      </c>
      <c r="Z106" s="96"/>
    </row>
    <row r="107" spans="1:26" ht="26.25">
      <c r="A107" s="233">
        <v>93</v>
      </c>
      <c r="B107" s="118" t="s">
        <v>220</v>
      </c>
      <c r="C107" s="118" t="s">
        <v>221</v>
      </c>
      <c r="D107" s="234">
        <v>15</v>
      </c>
      <c r="E107" s="234">
        <v>24</v>
      </c>
      <c r="F107" s="234"/>
      <c r="G107" s="120">
        <f t="shared" si="10"/>
        <v>7.75</v>
      </c>
      <c r="H107" s="234">
        <v>4</v>
      </c>
      <c r="I107" s="234">
        <v>2</v>
      </c>
      <c r="J107" s="120">
        <f t="shared" si="11"/>
        <v>3.0000000000000004</v>
      </c>
      <c r="K107" s="234">
        <v>9</v>
      </c>
      <c r="L107" s="234">
        <v>13.5</v>
      </c>
      <c r="M107" s="234"/>
      <c r="N107" s="120">
        <f t="shared" si="7"/>
        <v>11.25</v>
      </c>
      <c r="O107" s="121">
        <f t="shared" si="8"/>
        <v>22</v>
      </c>
      <c r="P107" s="234">
        <v>26</v>
      </c>
      <c r="Q107" s="234"/>
      <c r="R107" s="234">
        <v>19</v>
      </c>
      <c r="S107" s="234">
        <v>13</v>
      </c>
      <c r="T107" s="234"/>
      <c r="U107" s="122">
        <f t="shared" si="12"/>
        <v>58</v>
      </c>
      <c r="V107" s="235">
        <f t="shared" si="13"/>
        <v>80</v>
      </c>
      <c r="W107" s="235"/>
      <c r="X107" s="235"/>
      <c r="Y107" s="236" t="str">
        <f t="shared" si="14"/>
        <v>A</v>
      </c>
      <c r="Z107" s="96"/>
    </row>
    <row r="108" spans="1:26" ht="26.25">
      <c r="A108" s="233">
        <v>94</v>
      </c>
      <c r="B108" s="118" t="s">
        <v>222</v>
      </c>
      <c r="C108" s="118" t="s">
        <v>223</v>
      </c>
      <c r="D108" s="234">
        <v>12</v>
      </c>
      <c r="E108" s="234">
        <v>23</v>
      </c>
      <c r="F108" s="234"/>
      <c r="G108" s="120">
        <f t="shared" si="10"/>
        <v>6.8333333333333339</v>
      </c>
      <c r="H108" s="234">
        <v>3.5</v>
      </c>
      <c r="I108" s="234">
        <v>3</v>
      </c>
      <c r="J108" s="120">
        <f t="shared" si="11"/>
        <v>3.2499999999999996</v>
      </c>
      <c r="K108" s="234">
        <v>14</v>
      </c>
      <c r="L108" s="234">
        <v>14</v>
      </c>
      <c r="M108" s="234"/>
      <c r="N108" s="120">
        <f t="shared" si="7"/>
        <v>14</v>
      </c>
      <c r="O108" s="121">
        <f t="shared" si="8"/>
        <v>24.1</v>
      </c>
      <c r="P108" s="234">
        <v>19</v>
      </c>
      <c r="Q108" s="234">
        <v>1</v>
      </c>
      <c r="R108" s="234"/>
      <c r="S108" s="234"/>
      <c r="T108" s="234">
        <v>6</v>
      </c>
      <c r="U108" s="122">
        <f t="shared" si="12"/>
        <v>26</v>
      </c>
      <c r="V108" s="235">
        <f t="shared" si="13"/>
        <v>50</v>
      </c>
      <c r="W108" s="235"/>
      <c r="X108" s="235"/>
      <c r="Y108" s="236" t="str">
        <f t="shared" si="14"/>
        <v>C</v>
      </c>
      <c r="Z108" s="96"/>
    </row>
    <row r="109" spans="1:26" ht="26.25">
      <c r="A109" s="233">
        <v>95</v>
      </c>
      <c r="B109" s="118" t="s">
        <v>224</v>
      </c>
      <c r="C109" s="118" t="s">
        <v>225</v>
      </c>
      <c r="D109" s="234">
        <v>15</v>
      </c>
      <c r="E109" s="234">
        <v>26</v>
      </c>
      <c r="F109" s="234"/>
      <c r="G109" s="120">
        <f t="shared" si="10"/>
        <v>8.0833333333333339</v>
      </c>
      <c r="H109" s="234">
        <v>4</v>
      </c>
      <c r="I109" s="234">
        <v>3</v>
      </c>
      <c r="J109" s="120">
        <f t="shared" si="11"/>
        <v>3.5</v>
      </c>
      <c r="K109" s="234">
        <v>14</v>
      </c>
      <c r="L109" s="234">
        <v>13</v>
      </c>
      <c r="M109" s="234"/>
      <c r="N109" s="120">
        <f t="shared" si="7"/>
        <v>13.5</v>
      </c>
      <c r="O109" s="121">
        <f t="shared" si="8"/>
        <v>25.1</v>
      </c>
      <c r="P109" s="234">
        <v>14</v>
      </c>
      <c r="Q109" s="234"/>
      <c r="R109" s="234">
        <v>13</v>
      </c>
      <c r="S109" s="234"/>
      <c r="T109" s="234">
        <v>7</v>
      </c>
      <c r="U109" s="122">
        <f t="shared" si="12"/>
        <v>34</v>
      </c>
      <c r="V109" s="235">
        <f t="shared" si="13"/>
        <v>59</v>
      </c>
      <c r="W109" s="235"/>
      <c r="X109" s="235"/>
      <c r="Y109" s="236" t="str">
        <f t="shared" si="14"/>
        <v>C</v>
      </c>
      <c r="Z109" s="96"/>
    </row>
    <row r="110" spans="1:26" ht="26.25">
      <c r="A110" s="233">
        <v>96</v>
      </c>
      <c r="B110" s="118" t="s">
        <v>226</v>
      </c>
      <c r="C110" s="118" t="s">
        <v>227</v>
      </c>
      <c r="D110" s="234">
        <v>2</v>
      </c>
      <c r="E110" s="234">
        <v>24</v>
      </c>
      <c r="F110" s="234"/>
      <c r="G110" s="120">
        <f t="shared" si="10"/>
        <v>4.5</v>
      </c>
      <c r="H110" s="234">
        <v>4</v>
      </c>
      <c r="I110" s="234">
        <v>3.5</v>
      </c>
      <c r="J110" s="120">
        <f t="shared" si="11"/>
        <v>3.75</v>
      </c>
      <c r="K110" s="234">
        <v>12</v>
      </c>
      <c r="L110" s="234">
        <v>12.5</v>
      </c>
      <c r="M110" s="234"/>
      <c r="N110" s="120">
        <f t="shared" si="7"/>
        <v>12.25</v>
      </c>
      <c r="O110" s="121">
        <f t="shared" si="8"/>
        <v>20.5</v>
      </c>
      <c r="P110" s="234">
        <v>17</v>
      </c>
      <c r="Q110" s="234"/>
      <c r="R110" s="234">
        <v>8</v>
      </c>
      <c r="S110" s="234"/>
      <c r="T110" s="234">
        <v>9</v>
      </c>
      <c r="U110" s="122">
        <f t="shared" si="12"/>
        <v>34</v>
      </c>
      <c r="V110" s="235">
        <f t="shared" si="13"/>
        <v>55</v>
      </c>
      <c r="W110" s="235"/>
      <c r="X110" s="235"/>
      <c r="Y110" s="236" t="str">
        <f t="shared" si="14"/>
        <v>C</v>
      </c>
      <c r="Z110" s="96"/>
    </row>
    <row r="111" spans="1:26" ht="26.25">
      <c r="A111" s="233">
        <v>97</v>
      </c>
      <c r="B111" s="118" t="s">
        <v>228</v>
      </c>
      <c r="C111" s="118" t="s">
        <v>229</v>
      </c>
      <c r="D111" s="234">
        <v>12</v>
      </c>
      <c r="E111" s="234">
        <v>24</v>
      </c>
      <c r="F111" s="234"/>
      <c r="G111" s="120">
        <f t="shared" si="10"/>
        <v>7</v>
      </c>
      <c r="H111" s="234">
        <v>3.5</v>
      </c>
      <c r="I111" s="234">
        <v>4</v>
      </c>
      <c r="J111" s="120">
        <f t="shared" si="11"/>
        <v>3.75</v>
      </c>
      <c r="K111" s="234">
        <v>12.5</v>
      </c>
      <c r="L111" s="234">
        <v>11</v>
      </c>
      <c r="M111" s="234"/>
      <c r="N111" s="120">
        <f t="shared" si="7"/>
        <v>11.75</v>
      </c>
      <c r="O111" s="121">
        <f t="shared" si="8"/>
        <v>22.5</v>
      </c>
      <c r="P111" s="234">
        <v>3</v>
      </c>
      <c r="Q111" s="234"/>
      <c r="R111" s="234">
        <v>4</v>
      </c>
      <c r="S111" s="234">
        <v>10</v>
      </c>
      <c r="T111" s="234"/>
      <c r="U111" s="122">
        <f t="shared" si="12"/>
        <v>17</v>
      </c>
      <c r="V111" s="235">
        <f t="shared" si="13"/>
        <v>40</v>
      </c>
      <c r="W111" s="235"/>
      <c r="X111" s="235"/>
      <c r="Y111" s="236" t="str">
        <f t="shared" si="14"/>
        <v>D</v>
      </c>
      <c r="Z111" s="96"/>
    </row>
    <row r="112" spans="1:26" ht="26.25">
      <c r="A112" s="233">
        <v>98</v>
      </c>
      <c r="B112" s="118" t="s">
        <v>230</v>
      </c>
      <c r="C112" s="118" t="s">
        <v>231</v>
      </c>
      <c r="D112" s="234">
        <v>6</v>
      </c>
      <c r="E112" s="234">
        <v>27</v>
      </c>
      <c r="F112" s="234"/>
      <c r="G112" s="120">
        <f t="shared" si="10"/>
        <v>6</v>
      </c>
      <c r="H112" s="234">
        <v>2</v>
      </c>
      <c r="I112" s="234">
        <v>3</v>
      </c>
      <c r="J112" s="120">
        <f t="shared" si="11"/>
        <v>2.5</v>
      </c>
      <c r="K112" s="234">
        <v>12</v>
      </c>
      <c r="L112" s="234">
        <v>12.5</v>
      </c>
      <c r="M112" s="234"/>
      <c r="N112" s="120">
        <f t="shared" si="7"/>
        <v>12.25</v>
      </c>
      <c r="O112" s="121">
        <f t="shared" si="8"/>
        <v>20.8</v>
      </c>
      <c r="P112" s="234">
        <v>20</v>
      </c>
      <c r="Q112" s="234"/>
      <c r="R112" s="234">
        <v>11</v>
      </c>
      <c r="S112" s="234"/>
      <c r="T112" s="234">
        <v>5</v>
      </c>
      <c r="U112" s="122">
        <f t="shared" si="12"/>
        <v>36</v>
      </c>
      <c r="V112" s="235">
        <f t="shared" si="13"/>
        <v>57</v>
      </c>
      <c r="W112" s="235"/>
      <c r="X112" s="235"/>
      <c r="Y112" s="236" t="str">
        <f t="shared" si="14"/>
        <v>C</v>
      </c>
      <c r="Z112" s="96"/>
    </row>
    <row r="113" spans="1:26" ht="26.25">
      <c r="A113" s="233">
        <v>99</v>
      </c>
      <c r="B113" s="118" t="s">
        <v>232</v>
      </c>
      <c r="C113" s="118" t="s">
        <v>233</v>
      </c>
      <c r="D113" s="234">
        <v>4</v>
      </c>
      <c r="E113" s="234">
        <v>25</v>
      </c>
      <c r="F113" s="234"/>
      <c r="G113" s="120">
        <f t="shared" si="10"/>
        <v>5.166666666666667</v>
      </c>
      <c r="H113" s="234">
        <v>2.5</v>
      </c>
      <c r="I113" s="234">
        <v>4</v>
      </c>
      <c r="J113" s="120">
        <f t="shared" si="11"/>
        <v>3.25</v>
      </c>
      <c r="K113" s="234">
        <v>12</v>
      </c>
      <c r="L113" s="234">
        <v>10</v>
      </c>
      <c r="M113" s="234"/>
      <c r="N113" s="120">
        <f t="shared" si="7"/>
        <v>11</v>
      </c>
      <c r="O113" s="121">
        <f t="shared" si="8"/>
        <v>19.399999999999999</v>
      </c>
      <c r="P113" s="234">
        <v>22</v>
      </c>
      <c r="Q113" s="234"/>
      <c r="R113" s="234">
        <v>1</v>
      </c>
      <c r="S113" s="234"/>
      <c r="T113" s="234">
        <v>6</v>
      </c>
      <c r="U113" s="122">
        <f t="shared" si="12"/>
        <v>29</v>
      </c>
      <c r="V113" s="235">
        <f t="shared" si="13"/>
        <v>48</v>
      </c>
      <c r="W113" s="235"/>
      <c r="X113" s="235"/>
      <c r="Y113" s="236" t="str">
        <f t="shared" si="14"/>
        <v>D</v>
      </c>
      <c r="Z113" s="96"/>
    </row>
    <row r="114" spans="1:26" ht="26.25">
      <c r="A114" s="233">
        <v>100</v>
      </c>
      <c r="B114" s="118" t="s">
        <v>234</v>
      </c>
      <c r="C114" s="118" t="s">
        <v>235</v>
      </c>
      <c r="D114" s="234">
        <v>8</v>
      </c>
      <c r="E114" s="234">
        <v>25</v>
      </c>
      <c r="F114" s="234"/>
      <c r="G114" s="120">
        <f t="shared" si="10"/>
        <v>6.166666666666667</v>
      </c>
      <c r="H114" s="234">
        <v>3</v>
      </c>
      <c r="I114" s="234">
        <v>3</v>
      </c>
      <c r="J114" s="120">
        <f t="shared" si="11"/>
        <v>3</v>
      </c>
      <c r="K114" s="234">
        <v>12</v>
      </c>
      <c r="L114" s="234">
        <v>10</v>
      </c>
      <c r="M114" s="234"/>
      <c r="N114" s="120">
        <f t="shared" si="7"/>
        <v>11</v>
      </c>
      <c r="O114" s="121">
        <f t="shared" si="8"/>
        <v>20.2</v>
      </c>
      <c r="P114" s="234">
        <v>21</v>
      </c>
      <c r="Q114" s="234">
        <v>10</v>
      </c>
      <c r="R114" s="234"/>
      <c r="S114" s="234"/>
      <c r="T114" s="234">
        <v>7</v>
      </c>
      <c r="U114" s="122">
        <f t="shared" si="12"/>
        <v>38</v>
      </c>
      <c r="V114" s="235">
        <f t="shared" si="13"/>
        <v>58</v>
      </c>
      <c r="W114" s="235"/>
      <c r="X114" s="235"/>
      <c r="Y114" s="236" t="str">
        <f t="shared" si="14"/>
        <v>C</v>
      </c>
      <c r="Z114" s="96"/>
    </row>
    <row r="115" spans="1:26" ht="26.25">
      <c r="A115" s="233">
        <v>101</v>
      </c>
      <c r="B115" s="118" t="s">
        <v>236</v>
      </c>
      <c r="C115" s="118" t="s">
        <v>237</v>
      </c>
      <c r="D115" s="234">
        <v>13</v>
      </c>
      <c r="E115" s="234">
        <v>22</v>
      </c>
      <c r="F115" s="234"/>
      <c r="G115" s="120">
        <f t="shared" si="10"/>
        <v>6.9166666666666661</v>
      </c>
      <c r="H115" s="234">
        <v>3</v>
      </c>
      <c r="I115" s="234">
        <v>3.5</v>
      </c>
      <c r="J115" s="120">
        <f t="shared" si="11"/>
        <v>3.2499999999999996</v>
      </c>
      <c r="K115" s="234">
        <v>12</v>
      </c>
      <c r="L115" s="234">
        <v>10</v>
      </c>
      <c r="M115" s="234"/>
      <c r="N115" s="120">
        <f t="shared" si="7"/>
        <v>11</v>
      </c>
      <c r="O115" s="121">
        <f t="shared" si="8"/>
        <v>21.2</v>
      </c>
      <c r="P115" s="234">
        <v>26</v>
      </c>
      <c r="Q115" s="234"/>
      <c r="R115" s="234">
        <v>13</v>
      </c>
      <c r="S115" s="234">
        <v>12</v>
      </c>
      <c r="T115" s="234"/>
      <c r="U115" s="122">
        <f t="shared" si="12"/>
        <v>51</v>
      </c>
      <c r="V115" s="235">
        <f t="shared" si="13"/>
        <v>72</v>
      </c>
      <c r="W115" s="235"/>
      <c r="X115" s="235"/>
      <c r="Y115" s="236" t="str">
        <f t="shared" si="14"/>
        <v>A</v>
      </c>
      <c r="Z115" s="96"/>
    </row>
    <row r="116" spans="1:26" ht="26.25">
      <c r="A116" s="233">
        <v>102</v>
      </c>
      <c r="B116" s="118" t="s">
        <v>238</v>
      </c>
      <c r="C116" s="118" t="s">
        <v>239</v>
      </c>
      <c r="D116" s="234">
        <v>13</v>
      </c>
      <c r="E116" s="234">
        <v>24</v>
      </c>
      <c r="F116" s="234"/>
      <c r="G116" s="120">
        <f t="shared" si="10"/>
        <v>7.2500000000000009</v>
      </c>
      <c r="H116" s="234">
        <v>4.5</v>
      </c>
      <c r="I116" s="234">
        <v>3</v>
      </c>
      <c r="J116" s="120">
        <f t="shared" si="11"/>
        <v>3.75</v>
      </c>
      <c r="K116" s="234">
        <v>12.5</v>
      </c>
      <c r="L116" s="234">
        <v>11</v>
      </c>
      <c r="M116" s="234"/>
      <c r="N116" s="120">
        <f t="shared" si="7"/>
        <v>11.75</v>
      </c>
      <c r="O116" s="121">
        <f t="shared" si="8"/>
        <v>22.8</v>
      </c>
      <c r="P116" s="234">
        <v>23</v>
      </c>
      <c r="Q116" s="234"/>
      <c r="R116" s="234">
        <v>15</v>
      </c>
      <c r="S116" s="234"/>
      <c r="T116" s="234">
        <v>15</v>
      </c>
      <c r="U116" s="122">
        <f t="shared" si="12"/>
        <v>53</v>
      </c>
      <c r="V116" s="235">
        <f t="shared" si="13"/>
        <v>76</v>
      </c>
      <c r="W116" s="235"/>
      <c r="X116" s="235"/>
      <c r="Y116" s="236" t="str">
        <f t="shared" si="14"/>
        <v>A</v>
      </c>
      <c r="Z116" s="96"/>
    </row>
    <row r="117" spans="1:26" ht="26.25">
      <c r="A117" s="233">
        <v>103</v>
      </c>
      <c r="B117" s="118" t="s">
        <v>240</v>
      </c>
      <c r="C117" s="118" t="s">
        <v>241</v>
      </c>
      <c r="D117" s="234">
        <v>5</v>
      </c>
      <c r="E117" s="234">
        <v>24</v>
      </c>
      <c r="F117" s="234"/>
      <c r="G117" s="120">
        <f t="shared" si="10"/>
        <v>5.25</v>
      </c>
      <c r="H117" s="234">
        <v>4</v>
      </c>
      <c r="I117" s="234">
        <v>4.5</v>
      </c>
      <c r="J117" s="120">
        <f t="shared" si="11"/>
        <v>4.25</v>
      </c>
      <c r="K117" s="234">
        <v>12.5</v>
      </c>
      <c r="L117" s="234">
        <v>14</v>
      </c>
      <c r="M117" s="234"/>
      <c r="N117" s="120">
        <f t="shared" si="7"/>
        <v>13.25</v>
      </c>
      <c r="O117" s="121">
        <f t="shared" si="8"/>
        <v>22.8</v>
      </c>
      <c r="P117" s="234">
        <v>24</v>
      </c>
      <c r="Q117" s="234">
        <v>7</v>
      </c>
      <c r="R117" s="234"/>
      <c r="S117" s="234"/>
      <c r="T117" s="234">
        <v>9</v>
      </c>
      <c r="U117" s="122">
        <f t="shared" si="12"/>
        <v>40</v>
      </c>
      <c r="V117" s="235">
        <f t="shared" si="13"/>
        <v>63</v>
      </c>
      <c r="W117" s="235"/>
      <c r="X117" s="235"/>
      <c r="Y117" s="236" t="str">
        <f t="shared" si="14"/>
        <v>B</v>
      </c>
      <c r="Z117" s="96"/>
    </row>
    <row r="118" spans="1:26" ht="26.25">
      <c r="A118" s="233">
        <v>104</v>
      </c>
      <c r="B118" s="118" t="s">
        <v>242</v>
      </c>
      <c r="C118" s="118" t="s">
        <v>243</v>
      </c>
      <c r="D118" s="234">
        <v>13</v>
      </c>
      <c r="E118" s="234">
        <v>26</v>
      </c>
      <c r="F118" s="234"/>
      <c r="G118" s="120">
        <f t="shared" si="10"/>
        <v>7.583333333333333</v>
      </c>
      <c r="H118" s="234">
        <v>4</v>
      </c>
      <c r="I118" s="234">
        <v>3.5</v>
      </c>
      <c r="J118" s="120">
        <f t="shared" si="11"/>
        <v>3.75</v>
      </c>
      <c r="K118" s="234">
        <v>12.5</v>
      </c>
      <c r="L118" s="234">
        <v>14</v>
      </c>
      <c r="M118" s="234"/>
      <c r="N118" s="120">
        <f t="shared" si="7"/>
        <v>13.25</v>
      </c>
      <c r="O118" s="121">
        <f t="shared" si="8"/>
        <v>24.6</v>
      </c>
      <c r="P118" s="234">
        <v>28</v>
      </c>
      <c r="Q118" s="234"/>
      <c r="R118" s="234">
        <v>15</v>
      </c>
      <c r="S118" s="234"/>
      <c r="T118" s="234">
        <v>13</v>
      </c>
      <c r="U118" s="122">
        <f t="shared" si="12"/>
        <v>56</v>
      </c>
      <c r="V118" s="235">
        <f t="shared" si="13"/>
        <v>81</v>
      </c>
      <c r="W118" s="235"/>
      <c r="X118" s="235"/>
      <c r="Y118" s="236" t="str">
        <f t="shared" si="14"/>
        <v>A</v>
      </c>
      <c r="Z118" s="96"/>
    </row>
    <row r="119" spans="1:26" ht="26.25">
      <c r="A119" s="233">
        <v>105</v>
      </c>
      <c r="B119" s="118" t="s">
        <v>244</v>
      </c>
      <c r="C119" s="118" t="s">
        <v>245</v>
      </c>
      <c r="D119" s="234">
        <v>5</v>
      </c>
      <c r="E119" s="234">
        <v>24</v>
      </c>
      <c r="F119" s="234"/>
      <c r="G119" s="120">
        <f t="shared" si="10"/>
        <v>5.25</v>
      </c>
      <c r="H119" s="234">
        <v>3.5</v>
      </c>
      <c r="I119" s="234">
        <v>4</v>
      </c>
      <c r="J119" s="120">
        <f t="shared" si="11"/>
        <v>3.75</v>
      </c>
      <c r="K119" s="234">
        <v>13</v>
      </c>
      <c r="L119" s="234">
        <v>10</v>
      </c>
      <c r="M119" s="234"/>
      <c r="N119" s="120">
        <f t="shared" si="7"/>
        <v>11.5</v>
      </c>
      <c r="O119" s="121">
        <f t="shared" si="8"/>
        <v>20.5</v>
      </c>
      <c r="P119" s="234">
        <v>19</v>
      </c>
      <c r="Q119" s="234"/>
      <c r="R119" s="234">
        <v>13</v>
      </c>
      <c r="S119" s="234">
        <v>8</v>
      </c>
      <c r="T119" s="234"/>
      <c r="U119" s="122">
        <f t="shared" si="12"/>
        <v>40</v>
      </c>
      <c r="V119" s="235">
        <f t="shared" si="13"/>
        <v>61</v>
      </c>
      <c r="W119" s="235"/>
      <c r="X119" s="235"/>
      <c r="Y119" s="236" t="str">
        <f t="shared" si="14"/>
        <v>B</v>
      </c>
      <c r="Z119" s="96"/>
    </row>
    <row r="120" spans="1:26" ht="26.25">
      <c r="A120" s="233">
        <v>106</v>
      </c>
      <c r="B120" s="118" t="s">
        <v>246</v>
      </c>
      <c r="C120" s="118" t="s">
        <v>247</v>
      </c>
      <c r="D120" s="234">
        <v>9</v>
      </c>
      <c r="E120" s="234">
        <v>25</v>
      </c>
      <c r="F120" s="234"/>
      <c r="G120" s="120">
        <f t="shared" si="10"/>
        <v>6.416666666666667</v>
      </c>
      <c r="H120" s="234">
        <v>3</v>
      </c>
      <c r="I120" s="234">
        <v>4</v>
      </c>
      <c r="J120" s="120">
        <f t="shared" si="11"/>
        <v>3.5</v>
      </c>
      <c r="K120" s="234">
        <v>14</v>
      </c>
      <c r="L120" s="234">
        <v>13</v>
      </c>
      <c r="M120" s="234"/>
      <c r="N120" s="120">
        <f t="shared" si="7"/>
        <v>13.5</v>
      </c>
      <c r="O120" s="121">
        <f t="shared" si="8"/>
        <v>23.4</v>
      </c>
      <c r="P120" s="234">
        <v>17</v>
      </c>
      <c r="Q120" s="234"/>
      <c r="R120" s="234">
        <v>5</v>
      </c>
      <c r="S120" s="234"/>
      <c r="T120" s="234">
        <v>4</v>
      </c>
      <c r="U120" s="122">
        <f t="shared" si="12"/>
        <v>26</v>
      </c>
      <c r="V120" s="235">
        <f t="shared" si="13"/>
        <v>49</v>
      </c>
      <c r="W120" s="235"/>
      <c r="X120" s="235"/>
      <c r="Y120" s="236" t="str">
        <f t="shared" si="14"/>
        <v>D</v>
      </c>
      <c r="Z120" s="96"/>
    </row>
    <row r="121" spans="1:26" ht="26.25">
      <c r="A121" s="233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10"/>
        <v>0</v>
      </c>
      <c r="H121" s="234"/>
      <c r="I121" s="234"/>
      <c r="J121" s="120">
        <f t="shared" si="11"/>
        <v>0</v>
      </c>
      <c r="K121" s="234"/>
      <c r="L121" s="234"/>
      <c r="M121" s="234"/>
      <c r="N121" s="120">
        <f t="shared" si="7"/>
        <v>0</v>
      </c>
      <c r="O121" s="121" t="str">
        <f t="shared" si="8"/>
        <v/>
      </c>
      <c r="P121" s="234"/>
      <c r="Q121" s="234"/>
      <c r="R121" s="234"/>
      <c r="S121" s="234"/>
      <c r="T121" s="234"/>
      <c r="U121" s="122" t="str">
        <f t="shared" si="12"/>
        <v/>
      </c>
      <c r="V121" s="235" t="str">
        <f t="shared" si="13"/>
        <v/>
      </c>
      <c r="W121" s="235"/>
      <c r="X121" s="235"/>
      <c r="Y121" s="236" t="str">
        <f t="shared" si="14"/>
        <v/>
      </c>
      <c r="Z121" s="96"/>
    </row>
    <row r="122" spans="1:26" ht="26.25">
      <c r="A122" s="233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10"/>
        <v>0</v>
      </c>
      <c r="H122" s="234"/>
      <c r="I122" s="234"/>
      <c r="J122" s="120">
        <f t="shared" si="11"/>
        <v>0</v>
      </c>
      <c r="K122" s="234"/>
      <c r="L122" s="234"/>
      <c r="M122" s="234"/>
      <c r="N122" s="120">
        <f t="shared" si="7"/>
        <v>0</v>
      </c>
      <c r="O122" s="121" t="str">
        <f t="shared" si="8"/>
        <v/>
      </c>
      <c r="P122" s="234"/>
      <c r="Q122" s="234"/>
      <c r="R122" s="234"/>
      <c r="S122" s="234"/>
      <c r="T122" s="234"/>
      <c r="U122" s="122" t="str">
        <f t="shared" si="12"/>
        <v/>
      </c>
      <c r="V122" s="235" t="str">
        <f t="shared" si="13"/>
        <v/>
      </c>
      <c r="W122" s="235"/>
      <c r="X122" s="235"/>
      <c r="Y122" s="236" t="str">
        <f t="shared" si="14"/>
        <v/>
      </c>
      <c r="Z122" s="96"/>
    </row>
    <row r="123" spans="1:26" ht="26.25">
      <c r="A123" s="233">
        <v>109</v>
      </c>
      <c r="B123" s="118" t="s">
        <v>248</v>
      </c>
      <c r="C123" s="118" t="s">
        <v>249</v>
      </c>
      <c r="D123" s="234">
        <v>14</v>
      </c>
      <c r="E123" s="234">
        <v>25</v>
      </c>
      <c r="F123" s="234"/>
      <c r="G123" s="120">
        <f t="shared" si="10"/>
        <v>7.6666666666666661</v>
      </c>
      <c r="H123" s="234">
        <v>4</v>
      </c>
      <c r="I123" s="234">
        <v>3</v>
      </c>
      <c r="J123" s="120">
        <f t="shared" si="11"/>
        <v>3.5</v>
      </c>
      <c r="K123" s="234">
        <v>12</v>
      </c>
      <c r="L123" s="234">
        <v>10</v>
      </c>
      <c r="M123" s="234"/>
      <c r="N123" s="120">
        <f t="shared" si="7"/>
        <v>11</v>
      </c>
      <c r="O123" s="121">
        <f t="shared" si="8"/>
        <v>22.2</v>
      </c>
      <c r="P123" s="234">
        <v>26</v>
      </c>
      <c r="Q123" s="234"/>
      <c r="R123" s="234">
        <v>12</v>
      </c>
      <c r="S123" s="234">
        <v>13</v>
      </c>
      <c r="T123" s="234"/>
      <c r="U123" s="122">
        <f t="shared" si="12"/>
        <v>51</v>
      </c>
      <c r="V123" s="235">
        <f t="shared" si="13"/>
        <v>73</v>
      </c>
      <c r="W123" s="235"/>
      <c r="X123" s="235"/>
      <c r="Y123" s="236" t="str">
        <f t="shared" si="14"/>
        <v>A</v>
      </c>
      <c r="Z123" s="96"/>
    </row>
    <row r="124" spans="1:26" ht="26.25">
      <c r="A124" s="233">
        <v>110</v>
      </c>
      <c r="B124" s="118" t="s">
        <v>250</v>
      </c>
      <c r="C124" s="118" t="s">
        <v>325</v>
      </c>
      <c r="D124" s="234">
        <v>5</v>
      </c>
      <c r="E124" s="234">
        <v>25</v>
      </c>
      <c r="F124" s="234"/>
      <c r="G124" s="120">
        <f t="shared" si="10"/>
        <v>5.4166666666666679</v>
      </c>
      <c r="H124" s="234">
        <v>2</v>
      </c>
      <c r="I124" s="234">
        <v>3</v>
      </c>
      <c r="J124" s="120">
        <f t="shared" si="11"/>
        <v>2.5</v>
      </c>
      <c r="K124" s="234">
        <v>13</v>
      </c>
      <c r="L124" s="234">
        <v>13</v>
      </c>
      <c r="M124" s="234"/>
      <c r="N124" s="120">
        <f t="shared" si="7"/>
        <v>13</v>
      </c>
      <c r="O124" s="121">
        <f t="shared" si="8"/>
        <v>20.9</v>
      </c>
      <c r="P124" s="234">
        <v>24</v>
      </c>
      <c r="Q124" s="234"/>
      <c r="R124" s="234">
        <v>12</v>
      </c>
      <c r="S124" s="234"/>
      <c r="T124" s="234">
        <v>15</v>
      </c>
      <c r="U124" s="122">
        <f t="shared" si="12"/>
        <v>51</v>
      </c>
      <c r="V124" s="235">
        <f t="shared" si="13"/>
        <v>72</v>
      </c>
      <c r="W124" s="235"/>
      <c r="X124" s="235"/>
      <c r="Y124" s="236" t="str">
        <f t="shared" si="14"/>
        <v>A</v>
      </c>
      <c r="Z124" s="96"/>
    </row>
    <row r="125" spans="1:26" ht="26.25">
      <c r="A125" s="233">
        <v>111</v>
      </c>
      <c r="B125" s="118" t="s">
        <v>251</v>
      </c>
      <c r="C125" s="118" t="s">
        <v>252</v>
      </c>
      <c r="D125" s="234">
        <v>15</v>
      </c>
      <c r="E125" s="234">
        <v>25</v>
      </c>
      <c r="F125" s="234"/>
      <c r="G125" s="120">
        <f t="shared" si="10"/>
        <v>7.9166666666666679</v>
      </c>
      <c r="H125" s="234">
        <v>3</v>
      </c>
      <c r="I125" s="234">
        <v>3.5</v>
      </c>
      <c r="J125" s="120">
        <f t="shared" si="11"/>
        <v>3.2499999999999996</v>
      </c>
      <c r="K125" s="234">
        <v>9</v>
      </c>
      <c r="L125" s="234">
        <v>13.5</v>
      </c>
      <c r="M125" s="234"/>
      <c r="N125" s="120">
        <f t="shared" si="7"/>
        <v>11.25</v>
      </c>
      <c r="O125" s="121">
        <f t="shared" si="8"/>
        <v>22.4</v>
      </c>
      <c r="P125" s="234">
        <v>19</v>
      </c>
      <c r="Q125" s="234"/>
      <c r="R125" s="234">
        <v>16</v>
      </c>
      <c r="S125" s="234"/>
      <c r="T125" s="234">
        <v>18</v>
      </c>
      <c r="U125" s="122">
        <f t="shared" si="12"/>
        <v>53</v>
      </c>
      <c r="V125" s="235">
        <f t="shared" si="13"/>
        <v>75</v>
      </c>
      <c r="W125" s="235"/>
      <c r="X125" s="235"/>
      <c r="Y125" s="236" t="str">
        <f t="shared" si="14"/>
        <v>A</v>
      </c>
      <c r="Z125" s="96"/>
    </row>
    <row r="126" spans="1:26" ht="26.25">
      <c r="A126" s="233">
        <v>112</v>
      </c>
      <c r="B126" s="118" t="s">
        <v>253</v>
      </c>
      <c r="C126" s="118" t="s">
        <v>254</v>
      </c>
      <c r="D126" s="234">
        <v>14</v>
      </c>
      <c r="E126" s="234">
        <v>25</v>
      </c>
      <c r="F126" s="234"/>
      <c r="G126" s="120">
        <f t="shared" si="10"/>
        <v>7.6666666666666661</v>
      </c>
      <c r="H126" s="234">
        <v>4</v>
      </c>
      <c r="I126" s="234">
        <v>3</v>
      </c>
      <c r="J126" s="120">
        <f t="shared" si="11"/>
        <v>3.5</v>
      </c>
      <c r="K126" s="234">
        <v>13</v>
      </c>
      <c r="L126" s="234">
        <v>10</v>
      </c>
      <c r="M126" s="234"/>
      <c r="N126" s="120">
        <f t="shared" si="7"/>
        <v>11.5</v>
      </c>
      <c r="O126" s="121">
        <f t="shared" si="8"/>
        <v>22.7</v>
      </c>
      <c r="P126" s="234"/>
      <c r="Q126" s="234"/>
      <c r="R126" s="234"/>
      <c r="S126" s="234"/>
      <c r="T126" s="234"/>
      <c r="U126" s="122" t="str">
        <f t="shared" si="12"/>
        <v/>
      </c>
      <c r="V126" s="235">
        <f t="shared" si="13"/>
        <v>23</v>
      </c>
      <c r="W126" s="235"/>
      <c r="X126" s="235"/>
      <c r="Y126" s="236" t="str">
        <f t="shared" si="14"/>
        <v/>
      </c>
      <c r="Z126" s="96"/>
    </row>
    <row r="127" spans="1:26" ht="26.25">
      <c r="A127" s="233">
        <v>113</v>
      </c>
      <c r="B127" s="118" t="s">
        <v>255</v>
      </c>
      <c r="C127" s="118" t="s">
        <v>256</v>
      </c>
      <c r="D127" s="234">
        <v>10</v>
      </c>
      <c r="E127" s="234">
        <v>24</v>
      </c>
      <c r="F127" s="234"/>
      <c r="G127" s="120">
        <f t="shared" si="10"/>
        <v>6.5</v>
      </c>
      <c r="H127" s="234">
        <v>3.5</v>
      </c>
      <c r="I127" s="234">
        <v>4</v>
      </c>
      <c r="J127" s="120">
        <f t="shared" si="11"/>
        <v>3.75</v>
      </c>
      <c r="K127" s="234">
        <v>13</v>
      </c>
      <c r="L127" s="234">
        <v>10</v>
      </c>
      <c r="M127" s="234"/>
      <c r="N127" s="120">
        <f t="shared" si="7"/>
        <v>11.5</v>
      </c>
      <c r="O127" s="121">
        <f t="shared" si="8"/>
        <v>21.8</v>
      </c>
      <c r="P127" s="234">
        <v>17</v>
      </c>
      <c r="Q127" s="234"/>
      <c r="R127" s="234">
        <v>10</v>
      </c>
      <c r="S127" s="234">
        <v>8</v>
      </c>
      <c r="T127" s="234"/>
      <c r="U127" s="122">
        <f t="shared" si="12"/>
        <v>35</v>
      </c>
      <c r="V127" s="235">
        <f t="shared" si="13"/>
        <v>57</v>
      </c>
      <c r="W127" s="235"/>
      <c r="X127" s="235"/>
      <c r="Y127" s="236" t="str">
        <f t="shared" si="14"/>
        <v>C</v>
      </c>
      <c r="Z127" s="96"/>
    </row>
    <row r="128" spans="1:26" ht="26.25">
      <c r="A128" s="233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10"/>
        <v>0</v>
      </c>
      <c r="H128" s="234"/>
      <c r="I128" s="234"/>
      <c r="J128" s="120">
        <f t="shared" si="11"/>
        <v>0</v>
      </c>
      <c r="K128" s="234"/>
      <c r="L128" s="234"/>
      <c r="M128" s="234"/>
      <c r="N128" s="120">
        <f t="shared" si="7"/>
        <v>0</v>
      </c>
      <c r="O128" s="121" t="str">
        <f t="shared" si="8"/>
        <v/>
      </c>
      <c r="P128" s="234"/>
      <c r="Q128" s="234"/>
      <c r="R128" s="234"/>
      <c r="S128" s="234"/>
      <c r="T128" s="234"/>
      <c r="U128" s="122" t="str">
        <f t="shared" si="12"/>
        <v/>
      </c>
      <c r="V128" s="235" t="str">
        <f t="shared" si="13"/>
        <v/>
      </c>
      <c r="W128" s="235"/>
      <c r="X128" s="235"/>
      <c r="Y128" s="236" t="str">
        <f t="shared" si="14"/>
        <v/>
      </c>
      <c r="Z128" s="96"/>
    </row>
    <row r="129" spans="1:26" ht="26.25">
      <c r="A129" s="233">
        <v>115</v>
      </c>
      <c r="B129" s="118" t="s">
        <v>257</v>
      </c>
      <c r="C129" s="118" t="s">
        <v>258</v>
      </c>
      <c r="D129" s="234">
        <v>14</v>
      </c>
      <c r="E129" s="234">
        <v>25</v>
      </c>
      <c r="F129" s="234"/>
      <c r="G129" s="120">
        <f t="shared" si="10"/>
        <v>7.6666666666666661</v>
      </c>
      <c r="H129" s="234">
        <v>4</v>
      </c>
      <c r="I129" s="234">
        <v>3</v>
      </c>
      <c r="J129" s="120">
        <f t="shared" si="11"/>
        <v>3.5</v>
      </c>
      <c r="K129" s="234">
        <v>9</v>
      </c>
      <c r="L129" s="234">
        <v>13.5</v>
      </c>
      <c r="M129" s="234"/>
      <c r="N129" s="120">
        <f t="shared" si="7"/>
        <v>11.25</v>
      </c>
      <c r="O129" s="121">
        <f t="shared" si="8"/>
        <v>22.4</v>
      </c>
      <c r="P129" s="234">
        <v>25</v>
      </c>
      <c r="Q129" s="234"/>
      <c r="R129" s="234">
        <v>14</v>
      </c>
      <c r="S129" s="234"/>
      <c r="T129" s="234">
        <v>14</v>
      </c>
      <c r="U129" s="122">
        <f t="shared" si="12"/>
        <v>53</v>
      </c>
      <c r="V129" s="235">
        <f t="shared" si="13"/>
        <v>75</v>
      </c>
      <c r="W129" s="235"/>
      <c r="X129" s="235"/>
      <c r="Y129" s="236" t="str">
        <f t="shared" si="14"/>
        <v>A</v>
      </c>
      <c r="Z129" s="96"/>
    </row>
    <row r="130" spans="1:26" ht="26.25">
      <c r="A130" s="233">
        <v>116</v>
      </c>
      <c r="B130" s="118" t="s">
        <v>323</v>
      </c>
      <c r="C130" s="118" t="s">
        <v>842</v>
      </c>
      <c r="D130" s="234">
        <v>5</v>
      </c>
      <c r="E130" s="234">
        <v>25</v>
      </c>
      <c r="F130" s="234"/>
      <c r="G130" s="120">
        <f t="shared" si="10"/>
        <v>5.4166666666666679</v>
      </c>
      <c r="H130" s="234">
        <v>4</v>
      </c>
      <c r="I130" s="234">
        <v>3</v>
      </c>
      <c r="J130" s="120">
        <f t="shared" si="11"/>
        <v>3.5</v>
      </c>
      <c r="K130" s="234">
        <v>14</v>
      </c>
      <c r="L130" s="234">
        <v>13</v>
      </c>
      <c r="M130" s="234"/>
      <c r="N130" s="120">
        <f t="shared" si="7"/>
        <v>13.5</v>
      </c>
      <c r="O130" s="121">
        <f t="shared" si="8"/>
        <v>22.4</v>
      </c>
      <c r="P130" s="234">
        <v>15</v>
      </c>
      <c r="Q130" s="234"/>
      <c r="R130" s="234">
        <v>9</v>
      </c>
      <c r="S130" s="234"/>
      <c r="T130" s="234">
        <v>6</v>
      </c>
      <c r="U130" s="122">
        <f t="shared" si="12"/>
        <v>30</v>
      </c>
      <c r="V130" s="235">
        <f t="shared" si="13"/>
        <v>52</v>
      </c>
      <c r="W130" s="235"/>
      <c r="X130" s="235"/>
      <c r="Y130" s="236" t="str">
        <f t="shared" si="14"/>
        <v>C</v>
      </c>
      <c r="Z130" s="96"/>
    </row>
    <row r="131" spans="1:26" ht="26.25">
      <c r="A131" s="233">
        <v>117</v>
      </c>
      <c r="B131" s="118"/>
      <c r="C131" s="118"/>
      <c r="D131" s="234"/>
      <c r="E131" s="234"/>
      <c r="F131" s="234"/>
      <c r="G131" s="120">
        <f t="shared" si="10"/>
        <v>0</v>
      </c>
      <c r="H131" s="234"/>
      <c r="I131" s="234"/>
      <c r="J131" s="120">
        <f t="shared" si="11"/>
        <v>0</v>
      </c>
      <c r="K131" s="234"/>
      <c r="L131" s="234"/>
      <c r="M131" s="234"/>
      <c r="N131" s="120">
        <f t="shared" si="7"/>
        <v>0</v>
      </c>
      <c r="O131" s="121"/>
      <c r="P131" s="234"/>
      <c r="Q131" s="234"/>
      <c r="R131" s="234"/>
      <c r="S131" s="234"/>
      <c r="T131" s="234"/>
      <c r="U131" s="122" t="str">
        <f t="shared" si="12"/>
        <v/>
      </c>
      <c r="V131" s="235" t="str">
        <f t="shared" si="13"/>
        <v/>
      </c>
      <c r="W131" s="235"/>
      <c r="X131" s="235"/>
      <c r="Y131" s="236"/>
      <c r="Z131" s="96"/>
    </row>
    <row r="132" spans="1:26" ht="26.25">
      <c r="A132" s="233">
        <v>118</v>
      </c>
      <c r="B132" s="118"/>
      <c r="C132" s="118"/>
      <c r="D132" s="234"/>
      <c r="E132" s="234"/>
      <c r="F132" s="234"/>
      <c r="G132" s="120">
        <f t="shared" si="10"/>
        <v>0</v>
      </c>
      <c r="H132" s="234"/>
      <c r="I132" s="234"/>
      <c r="J132" s="120">
        <f t="shared" si="11"/>
        <v>0</v>
      </c>
      <c r="K132" s="234"/>
      <c r="L132" s="234"/>
      <c r="M132" s="234"/>
      <c r="N132" s="120">
        <f t="shared" si="7"/>
        <v>0</v>
      </c>
      <c r="O132" s="121"/>
      <c r="P132" s="234"/>
      <c r="Q132" s="234"/>
      <c r="R132" s="234"/>
      <c r="S132" s="234"/>
      <c r="T132" s="234"/>
      <c r="U132" s="122" t="str">
        <f t="shared" si="12"/>
        <v/>
      </c>
      <c r="V132" s="235" t="str">
        <f t="shared" si="13"/>
        <v/>
      </c>
      <c r="W132" s="235"/>
      <c r="X132" s="235"/>
      <c r="Y132" s="236"/>
      <c r="Z132" s="96"/>
    </row>
    <row r="133" spans="1:26" ht="26.25">
      <c r="A133" s="233">
        <v>119</v>
      </c>
      <c r="B133" s="118"/>
      <c r="C133" s="118"/>
      <c r="D133" s="234"/>
      <c r="E133" s="234"/>
      <c r="F133" s="234"/>
      <c r="G133" s="120"/>
      <c r="H133" s="234"/>
      <c r="I133" s="234"/>
      <c r="J133" s="120"/>
      <c r="K133" s="234"/>
      <c r="L133" s="234"/>
      <c r="M133" s="234"/>
      <c r="N133" s="120"/>
      <c r="O133" s="121"/>
      <c r="P133" s="234"/>
      <c r="Q133" s="234"/>
      <c r="R133" s="234"/>
      <c r="S133" s="234"/>
      <c r="T133" s="234"/>
      <c r="U133" s="122" t="str">
        <f t="shared" si="12"/>
        <v/>
      </c>
      <c r="V133" s="235" t="str">
        <f t="shared" si="13"/>
        <v/>
      </c>
      <c r="W133" s="235"/>
      <c r="X133" s="235"/>
      <c r="Y133" s="236"/>
      <c r="Z133" s="96"/>
    </row>
    <row r="134" spans="1:26" ht="26.25">
      <c r="A134" s="233">
        <v>120</v>
      </c>
      <c r="B134" s="518"/>
      <c r="C134" s="518"/>
      <c r="D134" s="234"/>
      <c r="E134" s="234"/>
      <c r="F134" s="234"/>
      <c r="G134" s="120"/>
      <c r="H134" s="234"/>
      <c r="I134" s="234"/>
      <c r="J134" s="120"/>
      <c r="K134" s="234"/>
      <c r="L134" s="234"/>
      <c r="M134" s="234"/>
      <c r="N134" s="120"/>
      <c r="O134" s="121"/>
      <c r="P134" s="234"/>
      <c r="Q134" s="234"/>
      <c r="R134" s="234"/>
      <c r="S134" s="234"/>
      <c r="T134" s="234"/>
      <c r="U134" s="122" t="str">
        <f t="shared" si="12"/>
        <v/>
      </c>
      <c r="V134" s="235" t="str">
        <f t="shared" si="13"/>
        <v/>
      </c>
      <c r="W134" s="235"/>
      <c r="X134" s="235"/>
      <c r="Y134" s="236" t="str">
        <f t="shared" si="14"/>
        <v/>
      </c>
      <c r="Z134" s="96"/>
    </row>
    <row r="135" spans="1:26" ht="28.5">
      <c r="A135" s="248"/>
      <c r="B135" s="263"/>
      <c r="C135" s="263"/>
      <c r="D135" s="248"/>
      <c r="E135" s="1021" t="s">
        <v>362</v>
      </c>
      <c r="F135" s="1022"/>
      <c r="G135" s="1022"/>
      <c r="H135" s="1022"/>
      <c r="I135" s="1022"/>
      <c r="J135" s="1022"/>
      <c r="K135" s="1022"/>
      <c r="L135" s="1022"/>
      <c r="M135" s="1022"/>
      <c r="N135" s="1022"/>
      <c r="O135" s="1022"/>
      <c r="P135" s="1022"/>
      <c r="Q135" s="1022"/>
      <c r="R135" s="1022"/>
      <c r="S135" s="1022"/>
      <c r="T135" s="1022"/>
      <c r="U135" s="248"/>
      <c r="V135" s="250"/>
      <c r="W135" s="248"/>
      <c r="X135" s="248"/>
      <c r="Y135" s="248"/>
      <c r="Z135" s="96"/>
    </row>
    <row r="136" spans="1:26" ht="15.75">
      <c r="A136" s="248"/>
      <c r="B136" s="264"/>
      <c r="C136" s="265"/>
      <c r="D136" s="1018" t="s">
        <v>310</v>
      </c>
      <c r="E136" s="1018"/>
      <c r="F136" s="545" t="s">
        <v>363</v>
      </c>
      <c r="G136" s="543" t="s">
        <v>364</v>
      </c>
      <c r="H136" s="132" t="s">
        <v>365</v>
      </c>
      <c r="I136" s="133" t="s">
        <v>366</v>
      </c>
      <c r="J136" s="133" t="s">
        <v>367</v>
      </c>
      <c r="K136" s="253"/>
      <c r="L136" s="254"/>
      <c r="M136" s="254"/>
      <c r="N136" s="254"/>
      <c r="O136" s="1023" t="s">
        <v>368</v>
      </c>
      <c r="P136" s="1023"/>
      <c r="Q136" s="1024" t="s">
        <v>369</v>
      </c>
      <c r="R136" s="1024"/>
      <c r="S136" s="1025" t="s">
        <v>370</v>
      </c>
      <c r="T136" s="1025"/>
      <c r="U136" s="248"/>
      <c r="V136" s="250"/>
      <c r="W136" s="248"/>
      <c r="X136" s="248"/>
      <c r="Y136" s="248"/>
      <c r="Z136" s="96"/>
    </row>
    <row r="137" spans="1:26" ht="31.5">
      <c r="A137" s="248"/>
      <c r="B137" s="266"/>
      <c r="C137" s="248"/>
      <c r="D137" s="1019" t="s">
        <v>371</v>
      </c>
      <c r="E137" s="1019"/>
      <c r="F137" s="137">
        <f>COUNTIF($Y$15:$Y134,F$136)</f>
        <v>28</v>
      </c>
      <c r="G137" s="137">
        <f>COUNTIF($Y$15:$Y134,G$136)</f>
        <v>34</v>
      </c>
      <c r="H137" s="138">
        <f>COUNTIF($Y$15:$Y134,H$136)</f>
        <v>32</v>
      </c>
      <c r="I137" s="139">
        <f>COUNTIF($Y$15:$Y134,I$136)</f>
        <v>7</v>
      </c>
      <c r="J137" s="139">
        <f>COUNTIF($Y$15:$Y134,J$136)</f>
        <v>0</v>
      </c>
      <c r="K137" s="253"/>
      <c r="L137" s="254"/>
      <c r="M137" s="254"/>
      <c r="N137" s="254"/>
      <c r="O137" s="140" t="s">
        <v>372</v>
      </c>
      <c r="P137" s="543" t="s">
        <v>373</v>
      </c>
      <c r="Q137" s="141" t="s">
        <v>374</v>
      </c>
      <c r="R137" s="142" t="s">
        <v>375</v>
      </c>
      <c r="S137" s="1020" t="s">
        <v>376</v>
      </c>
      <c r="T137" s="1020"/>
      <c r="U137" s="248"/>
      <c r="V137" s="250"/>
      <c r="W137" s="248"/>
      <c r="X137" s="248"/>
      <c r="Y137" s="248"/>
      <c r="Z137" s="96"/>
    </row>
    <row r="138" spans="1:26" ht="26.25">
      <c r="A138" s="248"/>
      <c r="B138" s="266"/>
      <c r="C138" s="248"/>
      <c r="D138" s="1019" t="s">
        <v>377</v>
      </c>
      <c r="E138" s="1019"/>
      <c r="F138" s="137"/>
      <c r="G138" s="137"/>
      <c r="H138" s="138"/>
      <c r="I138" s="139"/>
      <c r="J138" s="139"/>
      <c r="K138" s="253"/>
      <c r="L138" s="1015" t="s">
        <v>378</v>
      </c>
      <c r="M138" s="1015"/>
      <c r="N138" s="143" t="s">
        <v>371</v>
      </c>
      <c r="O138" s="144">
        <f>IF(SUM($O$15:$O134)&gt;0,AVERAGE($O$15:$O134),0)</f>
        <v>22.291509433962258</v>
      </c>
      <c r="P138" s="144">
        <f t="shared" ref="P138" si="15">$O138/30*100</f>
        <v>74.305031446540852</v>
      </c>
      <c r="Q138" s="144">
        <f>IF(SUM($U$15:$U134)&gt;0,AVERAGE($U$15:$U134),0)</f>
        <v>41.128712871287128</v>
      </c>
      <c r="R138" s="145">
        <f t="shared" ref="R138" si="16">$Q138/70*100</f>
        <v>58.75530410183876</v>
      </c>
      <c r="S138" s="1016">
        <f>IF(SUM($V$15:$V134)&gt;0,AVERAGE($V$15:$V134),0)</f>
        <v>61.518867924528301</v>
      </c>
      <c r="T138" s="1016"/>
      <c r="U138" s="248"/>
      <c r="V138" s="250"/>
      <c r="W138" s="248"/>
      <c r="X138" s="248"/>
      <c r="Y138" s="248"/>
      <c r="Z138" s="96"/>
    </row>
    <row r="139" spans="1:26" ht="21">
      <c r="A139" s="248"/>
      <c r="B139" s="266"/>
      <c r="C139" s="266"/>
      <c r="D139" s="257"/>
      <c r="E139" s="258"/>
      <c r="F139" s="258"/>
      <c r="G139" s="258"/>
      <c r="H139" s="254"/>
      <c r="I139" s="254"/>
      <c r="J139" s="254"/>
      <c r="K139" s="253"/>
      <c r="L139" s="1015"/>
      <c r="M139" s="1015"/>
      <c r="N139" s="143" t="s">
        <v>379</v>
      </c>
      <c r="O139" s="144"/>
      <c r="P139" s="144"/>
      <c r="Q139" s="148"/>
      <c r="R139" s="145"/>
      <c r="S139" s="1016"/>
      <c r="T139" s="1016"/>
      <c r="U139" s="248"/>
      <c r="V139" s="250"/>
      <c r="W139" s="248"/>
      <c r="X139" s="248"/>
      <c r="Y139" s="248"/>
      <c r="Z139" s="96"/>
    </row>
    <row r="140" spans="1:26" ht="21">
      <c r="A140" s="248"/>
      <c r="B140" s="266"/>
      <c r="C140" s="248"/>
      <c r="D140" s="149"/>
      <c r="E140" s="150"/>
      <c r="F140" s="151" t="s">
        <v>380</v>
      </c>
      <c r="G140" s="151" t="s">
        <v>381</v>
      </c>
      <c r="H140" s="258"/>
      <c r="I140" s="258"/>
      <c r="J140" s="254"/>
      <c r="K140" s="253"/>
      <c r="L140" s="1015" t="s">
        <v>382</v>
      </c>
      <c r="M140" s="1015"/>
      <c r="N140" s="143" t="s">
        <v>371</v>
      </c>
      <c r="O140" s="152">
        <f>MIN($O$15:$O134)</f>
        <v>19.399999999999999</v>
      </c>
      <c r="P140" s="144">
        <f>$O140/30*100</f>
        <v>64.666666666666657</v>
      </c>
      <c r="Q140" s="153">
        <f>MIN($U$15:$U134)</f>
        <v>17</v>
      </c>
      <c r="R140" s="145">
        <f>$Q140/70*100</f>
        <v>24.285714285714285</v>
      </c>
      <c r="S140" s="1016">
        <f>MIN($V$15:$V134)</f>
        <v>21</v>
      </c>
      <c r="T140" s="1016"/>
      <c r="U140" s="248"/>
      <c r="V140" s="250"/>
      <c r="W140" s="248"/>
      <c r="X140" s="248"/>
      <c r="Y140" s="248"/>
      <c r="Z140" s="96"/>
    </row>
    <row r="141" spans="1:26" ht="26.25">
      <c r="A141" s="248"/>
      <c r="B141" s="266"/>
      <c r="C141" s="248"/>
      <c r="D141" s="1018" t="s">
        <v>4</v>
      </c>
      <c r="E141" s="1018"/>
      <c r="F141" s="154">
        <f>COUNTIF($V$15:$V$134,"&gt;=40")</f>
        <v>101</v>
      </c>
      <c r="G141" s="154"/>
      <c r="H141" s="258"/>
      <c r="I141" s="258"/>
      <c r="J141" s="254"/>
      <c r="K141" s="253"/>
      <c r="L141" s="1015"/>
      <c r="M141" s="1015"/>
      <c r="N141" s="143" t="s">
        <v>379</v>
      </c>
      <c r="O141" s="144"/>
      <c r="P141" s="144"/>
      <c r="Q141" s="155"/>
      <c r="R141" s="155"/>
      <c r="S141" s="1017"/>
      <c r="T141" s="1017"/>
      <c r="U141" s="248"/>
      <c r="V141" s="250"/>
      <c r="W141" s="248"/>
      <c r="X141" s="248"/>
      <c r="Y141" s="248"/>
      <c r="Z141" s="96"/>
    </row>
    <row r="142" spans="1:26" ht="26.25">
      <c r="A142" s="248"/>
      <c r="B142" s="266"/>
      <c r="C142" s="248"/>
      <c r="D142" s="1018" t="s">
        <v>383</v>
      </c>
      <c r="E142" s="1018"/>
      <c r="F142" s="154">
        <f>COUNTIF($Y$15:$Y134,"E")</f>
        <v>0</v>
      </c>
      <c r="G142" s="154"/>
      <c r="H142" s="258"/>
      <c r="I142" s="258"/>
      <c r="J142" s="254"/>
      <c r="K142" s="259"/>
      <c r="L142" s="1015" t="s">
        <v>384</v>
      </c>
      <c r="M142" s="1015"/>
      <c r="N142" s="143" t="s">
        <v>371</v>
      </c>
      <c r="O142" s="144">
        <f>MAX($O$15:$O134)</f>
        <v>25.1</v>
      </c>
      <c r="P142" s="144">
        <f>$O142/30*100</f>
        <v>83.666666666666671</v>
      </c>
      <c r="Q142" s="144">
        <f>MAX($U$15:$U134)</f>
        <v>60</v>
      </c>
      <c r="R142" s="145">
        <f>$Q142/70*100</f>
        <v>85.714285714285708</v>
      </c>
      <c r="S142" s="1016">
        <f>MAX($V$15:$V134)</f>
        <v>83</v>
      </c>
      <c r="T142" s="1016"/>
      <c r="U142" s="248"/>
      <c r="V142" s="250"/>
      <c r="W142" s="248"/>
      <c r="X142" s="248"/>
      <c r="Y142" s="248"/>
      <c r="Z142" s="96"/>
    </row>
    <row r="143" spans="1:26" ht="26.25" customHeight="1">
      <c r="A143" s="248"/>
      <c r="B143" s="248"/>
      <c r="C143" s="267"/>
      <c r="D143" s="1019" t="s">
        <v>385</v>
      </c>
      <c r="E143" s="1019"/>
      <c r="F143" s="154">
        <f>COUNTA($B$15:$B134)-SUM(F137:J137)</f>
        <v>15</v>
      </c>
      <c r="G143" s="154"/>
      <c r="H143" s="258"/>
      <c r="I143" s="258"/>
      <c r="J143" s="258"/>
      <c r="K143" s="258"/>
      <c r="L143" s="1015"/>
      <c r="M143" s="1015"/>
      <c r="N143" s="143" t="s">
        <v>379</v>
      </c>
      <c r="O143" s="144"/>
      <c r="P143" s="144"/>
      <c r="Q143" s="148"/>
      <c r="R143" s="145"/>
      <c r="S143" s="1016"/>
      <c r="T143" s="1016"/>
      <c r="U143" s="248"/>
      <c r="V143" s="250"/>
      <c r="W143" s="248"/>
      <c r="X143" s="248"/>
      <c r="Y143" s="248"/>
      <c r="Z143" s="96"/>
    </row>
    <row r="144" spans="1:26" ht="26.25">
      <c r="A144" s="248"/>
      <c r="B144" s="248"/>
      <c r="C144" s="267"/>
      <c r="D144" s="1015" t="s">
        <v>24</v>
      </c>
      <c r="E144" s="1015"/>
      <c r="F144" s="154">
        <f>SUM($F141:$F143)</f>
        <v>116</v>
      </c>
      <c r="G144" s="154"/>
      <c r="H144" s="258"/>
      <c r="I144" s="258"/>
      <c r="J144" s="258"/>
      <c r="K144" s="258"/>
      <c r="L144" s="1015" t="s">
        <v>386</v>
      </c>
      <c r="M144" s="1015"/>
      <c r="N144" s="143" t="s">
        <v>371</v>
      </c>
      <c r="O144" s="152">
        <f>IF(SUM($O$15:$O134)&gt;0,STDEV($O$15:$O134),0)</f>
        <v>1.1495024119801787</v>
      </c>
      <c r="P144" s="144">
        <f>$O144/30*100</f>
        <v>3.8316747066005954</v>
      </c>
      <c r="Q144" s="153">
        <f>IF(SUM($U$15:$U134),STDEV($U$15:$U134),0)</f>
        <v>9.4368038724312129</v>
      </c>
      <c r="R144" s="145">
        <f>$Q144/70*100</f>
        <v>13.481148389187448</v>
      </c>
      <c r="S144" s="1016">
        <f>IF(SUM($V$15:$V134)&gt;0,STDEV($V$15:$V134),0)</f>
        <v>12.823513471502991</v>
      </c>
      <c r="T144" s="1016"/>
      <c r="U144" s="248"/>
      <c r="V144" s="250"/>
      <c r="W144" s="248"/>
      <c r="X144" s="248"/>
      <c r="Y144" s="248"/>
      <c r="Z144" s="96"/>
    </row>
    <row r="145" spans="1:26" ht="21">
      <c r="A145" s="248"/>
      <c r="B145" s="248"/>
      <c r="C145" s="267"/>
      <c r="D145" s="258"/>
      <c r="E145" s="258"/>
      <c r="F145" s="258"/>
      <c r="G145" s="261"/>
      <c r="H145" s="258"/>
      <c r="I145" s="258"/>
      <c r="J145" s="258"/>
      <c r="K145" s="258"/>
      <c r="L145" s="1015"/>
      <c r="M145" s="1015"/>
      <c r="N145" s="143" t="s">
        <v>379</v>
      </c>
      <c r="O145" s="144"/>
      <c r="P145" s="144"/>
      <c r="Q145" s="155"/>
      <c r="R145" s="155"/>
      <c r="S145" s="1017"/>
      <c r="T145" s="1017"/>
      <c r="U145" s="248"/>
      <c r="V145" s="250"/>
      <c r="W145" s="248"/>
      <c r="X145" s="248"/>
      <c r="Y145" s="248"/>
      <c r="Z145" s="96"/>
    </row>
    <row r="146" spans="1:26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5:T135"/>
    <mergeCell ref="D136:E136"/>
    <mergeCell ref="O136:P136"/>
    <mergeCell ref="Q136:R136"/>
    <mergeCell ref="S136:T136"/>
    <mergeCell ref="L140:M141"/>
    <mergeCell ref="S140:T140"/>
    <mergeCell ref="D141:E141"/>
    <mergeCell ref="S141:T141"/>
    <mergeCell ref="S143:T143"/>
    <mergeCell ref="D137:E137"/>
    <mergeCell ref="S137:T137"/>
    <mergeCell ref="D138:E138"/>
    <mergeCell ref="L138:M139"/>
    <mergeCell ref="S138:T138"/>
    <mergeCell ref="S139:T139"/>
    <mergeCell ref="D144:E144"/>
    <mergeCell ref="L144:M145"/>
    <mergeCell ref="S144:T144"/>
    <mergeCell ref="S145:T145"/>
    <mergeCell ref="D142:E142"/>
    <mergeCell ref="L142:M143"/>
    <mergeCell ref="S142:T142"/>
    <mergeCell ref="D143:E143"/>
  </mergeCells>
  <conditionalFormatting sqref="D15:N134">
    <cfRule type="cellIs" dxfId="51" priority="2" stopIfTrue="1" operator="equal">
      <formula>0</formula>
    </cfRule>
  </conditionalFormatting>
  <conditionalFormatting sqref="A15:A134 B129:C134 V15:Y134">
    <cfRule type="expression" dxfId="50" priority="3" stopIfTrue="1">
      <formula>"$V17&lt;40"</formula>
    </cfRule>
  </conditionalFormatting>
  <conditionalFormatting sqref="P15:T134">
    <cfRule type="expression" dxfId="49" priority="4" stopIfTrue="1">
      <formula>($U15="")</formula>
    </cfRule>
  </conditionalFormatting>
  <conditionalFormatting sqref="B30:C32 B15:C28">
    <cfRule type="expression" dxfId="48" priority="1" stopIfTrue="1">
      <formula>"$V17&lt;40"</formula>
    </cfRule>
  </conditionalFormatting>
  <dataValidations count="4">
    <dataValidation type="decimal" allowBlank="1" showInputMessage="1" showErrorMessage="1" sqref="D15:U134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34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8:T145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8:P145">
      <formula1>0</formula1>
      <formula2>100</formula2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"/>
  <sheetViews>
    <sheetView topLeftCell="B116" zoomScale="85" zoomScaleNormal="85" workbookViewId="0">
      <selection activeCell="W131" sqref="W131"/>
    </sheetView>
  </sheetViews>
  <sheetFormatPr defaultColWidth="0" defaultRowHeight="12.75" zeroHeight="1"/>
  <cols>
    <col min="1" max="1" width="9.140625" customWidth="1"/>
    <col min="2" max="2" width="35.28515625" bestFit="1" customWidth="1"/>
    <col min="3" max="3" width="53.28515625" bestFit="1" customWidth="1"/>
    <col min="4" max="14" width="9.140625" customWidth="1"/>
    <col min="15" max="15" width="10.5703125" bestFit="1" customWidth="1"/>
    <col min="16" max="27" width="9.140625" customWidth="1"/>
    <col min="28" max="16384" width="9.140625" hidden="1"/>
  </cols>
  <sheetData>
    <row r="1" spans="1:26">
      <c r="A1" s="96"/>
      <c r="B1" s="96"/>
      <c r="C1" s="96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9"/>
      <c r="X1" s="96"/>
      <c r="Y1" s="96"/>
      <c r="Z1" s="96"/>
    </row>
    <row r="2" spans="1:26">
      <c r="A2" s="96"/>
      <c r="B2" s="96"/>
      <c r="C2" s="96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9"/>
      <c r="X2" s="96"/>
      <c r="Y2" s="96"/>
      <c r="Z2" s="96"/>
    </row>
    <row r="3" spans="1:26">
      <c r="A3" s="96"/>
      <c r="B3" s="96"/>
      <c r="C3" s="96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9"/>
      <c r="X3" s="96"/>
      <c r="Y3" s="96"/>
      <c r="Z3" s="96"/>
    </row>
    <row r="4" spans="1:26">
      <c r="A4" s="96"/>
      <c r="B4" s="96"/>
      <c r="C4" s="96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9"/>
      <c r="X4" s="96"/>
      <c r="Y4" s="96"/>
      <c r="Z4" s="96"/>
    </row>
    <row r="5" spans="1:26">
      <c r="A5" s="96"/>
      <c r="B5" s="96"/>
      <c r="C5" s="96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9"/>
      <c r="X5" s="96"/>
      <c r="Y5" s="96"/>
      <c r="Z5" s="96"/>
    </row>
    <row r="6" spans="1:26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  <c r="Z6" s="1033"/>
    </row>
    <row r="7" spans="1:26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  <c r="Z7" s="1034"/>
    </row>
    <row r="8" spans="1:26" ht="22.5">
      <c r="A8" s="1034" t="s">
        <v>843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  <c r="Z8" s="1034"/>
    </row>
    <row r="9" spans="1:26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  <c r="Z9" s="1035"/>
    </row>
    <row r="10" spans="1:26" ht="22.5">
      <c r="A10" s="226"/>
      <c r="B10" s="226"/>
      <c r="C10" s="226"/>
      <c r="D10" s="226"/>
      <c r="E10" s="1036" t="s">
        <v>297</v>
      </c>
      <c r="F10" s="1036"/>
      <c r="G10" s="1037" t="s">
        <v>272</v>
      </c>
      <c r="H10" s="1037"/>
      <c r="I10" s="497"/>
      <c r="J10" s="497"/>
      <c r="K10" s="496"/>
      <c r="L10" s="496"/>
      <c r="M10" s="230"/>
      <c r="N10" s="230"/>
      <c r="O10" s="1036" t="s">
        <v>298</v>
      </c>
      <c r="P10" s="1036"/>
      <c r="Q10" s="1035" t="s">
        <v>847</v>
      </c>
      <c r="R10" s="1035"/>
      <c r="S10" s="1035"/>
      <c r="T10" s="1035"/>
      <c r="U10" s="496"/>
      <c r="V10" s="496"/>
      <c r="W10" s="496"/>
      <c r="X10" s="226"/>
      <c r="Y10" s="226"/>
      <c r="Z10" s="226"/>
    </row>
    <row r="11" spans="1:26" ht="15.75">
      <c r="A11" s="226"/>
      <c r="B11" s="226"/>
      <c r="C11" s="226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32"/>
      <c r="X11" s="226"/>
      <c r="Y11" s="226"/>
      <c r="Z11" s="226"/>
    </row>
    <row r="12" spans="1:26" ht="18">
      <c r="A12" s="1028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/>
      <c r="L12" s="1030" t="s">
        <v>392</v>
      </c>
      <c r="M12" s="1030"/>
      <c r="N12" s="1030"/>
      <c r="O12" s="1030"/>
      <c r="P12" s="1031" t="s">
        <v>305</v>
      </c>
      <c r="Q12" s="1030" t="s">
        <v>306</v>
      </c>
      <c r="R12" s="1030"/>
      <c r="S12" s="1030"/>
      <c r="T12" s="1030"/>
      <c r="U12" s="1030"/>
      <c r="V12" s="1030"/>
      <c r="W12" s="1032" t="s">
        <v>307</v>
      </c>
      <c r="X12" s="1026" t="s">
        <v>308</v>
      </c>
      <c r="Y12" s="1026" t="s">
        <v>309</v>
      </c>
      <c r="Z12" s="1026" t="s">
        <v>310</v>
      </c>
    </row>
    <row r="13" spans="1:26" ht="104.25">
      <c r="A13" s="1028"/>
      <c r="B13" s="1028"/>
      <c r="C13" s="1028"/>
      <c r="D13" s="106" t="s">
        <v>311</v>
      </c>
      <c r="E13" s="106" t="s">
        <v>312</v>
      </c>
      <c r="F13" s="106" t="s">
        <v>313</v>
      </c>
      <c r="G13" s="494" t="s">
        <v>24</v>
      </c>
      <c r="H13" s="108" t="s">
        <v>314</v>
      </c>
      <c r="I13" s="108" t="s">
        <v>315</v>
      </c>
      <c r="J13" s="108" t="s">
        <v>316</v>
      </c>
      <c r="K13" s="495" t="s">
        <v>24</v>
      </c>
      <c r="L13" s="108" t="s">
        <v>393</v>
      </c>
      <c r="M13" s="108" t="s">
        <v>394</v>
      </c>
      <c r="N13" s="108" t="s">
        <v>395</v>
      </c>
      <c r="O13" s="108" t="s">
        <v>396</v>
      </c>
      <c r="P13" s="1031"/>
      <c r="Q13" s="108" t="s">
        <v>317</v>
      </c>
      <c r="R13" s="108" t="s">
        <v>318</v>
      </c>
      <c r="S13" s="108" t="s">
        <v>319</v>
      </c>
      <c r="T13" s="108" t="s">
        <v>320</v>
      </c>
      <c r="U13" s="108" t="s">
        <v>321</v>
      </c>
      <c r="V13" s="108" t="s">
        <v>322</v>
      </c>
      <c r="W13" s="1032"/>
      <c r="X13" s="1026"/>
      <c r="Y13" s="1026"/>
      <c r="Z13" s="1026"/>
    </row>
    <row r="14" spans="1:26" ht="20.25">
      <c r="A14" s="1028"/>
      <c r="B14" s="1028"/>
      <c r="C14" s="1028"/>
      <c r="D14" s="493">
        <v>15</v>
      </c>
      <c r="E14" s="493">
        <v>15</v>
      </c>
      <c r="F14" s="493">
        <v>15</v>
      </c>
      <c r="G14" s="112">
        <v>10</v>
      </c>
      <c r="H14" s="493">
        <v>5</v>
      </c>
      <c r="I14" s="493">
        <v>5</v>
      </c>
      <c r="J14" s="493">
        <v>5</v>
      </c>
      <c r="K14" s="113">
        <v>5</v>
      </c>
      <c r="L14" s="493">
        <v>15</v>
      </c>
      <c r="M14" s="493">
        <v>15</v>
      </c>
      <c r="N14" s="493">
        <v>15</v>
      </c>
      <c r="O14" s="113">
        <v>15</v>
      </c>
      <c r="P14" s="1031"/>
      <c r="Q14" s="498">
        <v>30</v>
      </c>
      <c r="R14" s="498">
        <v>20</v>
      </c>
      <c r="S14" s="498">
        <v>20</v>
      </c>
      <c r="T14" s="498">
        <v>20</v>
      </c>
      <c r="U14" s="498">
        <v>20</v>
      </c>
      <c r="V14" s="116">
        <v>70</v>
      </c>
      <c r="W14" s="1032"/>
      <c r="X14" s="1026"/>
      <c r="Y14" s="1026"/>
      <c r="Z14" s="1026"/>
    </row>
    <row r="15" spans="1:26" ht="26.25">
      <c r="A15" s="233">
        <v>1</v>
      </c>
      <c r="B15" s="118" t="s">
        <v>45</v>
      </c>
      <c r="C15" s="118" t="s">
        <v>46</v>
      </c>
      <c r="D15" s="234">
        <v>4</v>
      </c>
      <c r="E15" s="234">
        <v>2</v>
      </c>
      <c r="F15" s="234">
        <v>3</v>
      </c>
      <c r="G15" s="120">
        <f>IF(COUNTA($D15:$F15)&gt;0,SUM($D15/$D$14,$E15/$E$14,$F15/$F$14)*$G$14/COUNTA($D15:$F15),0)</f>
        <v>2.0000000000000004</v>
      </c>
      <c r="H15" s="234">
        <v>0</v>
      </c>
      <c r="I15" s="234">
        <v>3.5</v>
      </c>
      <c r="J15" s="234">
        <v>4</v>
      </c>
      <c r="K15" s="120">
        <f>IF(COUNTA($H15:$J15)&gt;0,SUM($H15/$H$14,$J15/$J$14)*$K$14/COUNTA($H15:$J15),0)</f>
        <v>1.3333333333333333</v>
      </c>
      <c r="L15" s="234">
        <v>11</v>
      </c>
      <c r="M15" s="234">
        <v>10</v>
      </c>
      <c r="N15" s="234"/>
      <c r="O15" s="120">
        <f>IF(COUNTA($L15:$N15)&gt;0,SUM($L15/$L$14,$M15/$M$14,$N15/$N$14)*$O$14/COUNTA($L15:$N15),0)</f>
        <v>10.5</v>
      </c>
      <c r="P15" s="121">
        <f t="shared" ref="P15:P79" si="0">IF(ROUNDDOWN(SUM($G15,$K15,$O15,0.05),1)&gt;0,ROUNDDOWN(SUM($G15,$K15,$O15,0.05),1),"")</f>
        <v>13.8</v>
      </c>
      <c r="Q15" s="234">
        <v>16.5</v>
      </c>
      <c r="R15" s="234"/>
      <c r="S15" s="234">
        <v>9.5</v>
      </c>
      <c r="T15" s="234"/>
      <c r="U15" s="234">
        <v>9</v>
      </c>
      <c r="V15" s="122">
        <f>IF(OR(COUNTIF($Q15:$U15,"&gt;0")=0,COUNTA($Q$14)=0),"",(IF(COUNTA($R15:$U15)&lt;=2,SUM($Q15:$U15),IF(COUNTA($R15:$U15)=3,SUM($Q15:$U15)-MIN($R15:$U15),SUM($Q15:$U15)-MIN($R15:$U15)-SMALL($R15:$U15,2))))*7/(SUM($Q$14:$S$14)/10))</f>
        <v>35</v>
      </c>
      <c r="W15" s="235">
        <f>IF(ROUNDDOWN(SUM($P15,$V15,0.5),0)&gt;0,ROUNDDOWN(SUM($P15,$V15,0.5),0),"")</f>
        <v>49</v>
      </c>
      <c r="X15" s="235"/>
      <c r="Y15" s="235"/>
      <c r="Z15" s="236" t="str">
        <f>IF(AND(O15&lt;$O$14/2,COUNTIF($Q15:$U15,"&gt;0")&gt;0),"FAIL LABS",IF(OR($V15=0,$V15=""),"",IF($W15&gt;=70,"A",IF($W15&gt;=60,"B",IF($W15&gt;=50,"C",IF($W15&gt;=40,"D","E"))))))</f>
        <v>D</v>
      </c>
    </row>
    <row r="16" spans="1:26" ht="26.25">
      <c r="A16" s="233">
        <v>2</v>
      </c>
      <c r="B16" s="118" t="s">
        <v>47</v>
      </c>
      <c r="C16" s="118" t="s">
        <v>48</v>
      </c>
      <c r="D16" s="234">
        <v>4</v>
      </c>
      <c r="E16" s="234">
        <v>5</v>
      </c>
      <c r="F16" s="234">
        <v>5</v>
      </c>
      <c r="G16" s="120">
        <f t="shared" ref="G16:G79" si="1">IF(COUNTA($D16:$F16)&gt;0,SUM($D16/$D$14,$E16/$E$14,$F16/$F$14)*$G$14/COUNTA($D16:$F16),0)</f>
        <v>3.1111111111111112</v>
      </c>
      <c r="H16" s="234">
        <v>3.5</v>
      </c>
      <c r="I16" s="234">
        <v>5</v>
      </c>
      <c r="J16" s="234">
        <v>4.5</v>
      </c>
      <c r="K16" s="120">
        <f t="shared" ref="K16:K79" si="2">IF(COUNTA($H16:$J16)&gt;0,SUM($H16/$H$14,$J16/$J$14)*$K$14/COUNTA($H16:$J16),0)</f>
        <v>2.6666666666666665</v>
      </c>
      <c r="L16" s="234">
        <v>11</v>
      </c>
      <c r="M16" s="234">
        <v>11</v>
      </c>
      <c r="N16" s="234"/>
      <c r="O16" s="120">
        <f t="shared" ref="O16:O79" si="3">IF(COUNTA($L16:$N16)&gt;0,SUM($L16/$L$14,$M16/$M$14,$N16/$N$14)*$O$14/COUNTA($L16:$N16),0)</f>
        <v>11</v>
      </c>
      <c r="P16" s="121">
        <f t="shared" si="0"/>
        <v>16.8</v>
      </c>
      <c r="Q16" s="234">
        <v>20</v>
      </c>
      <c r="R16" s="234">
        <v>14</v>
      </c>
      <c r="S16" s="234"/>
      <c r="T16" s="234"/>
      <c r="U16" s="234">
        <v>16</v>
      </c>
      <c r="V16" s="122">
        <f t="shared" ref="V16:V80" si="4">IF(OR(COUNTIF($Q16:$U16,"&gt;0")=0,COUNTA($Q$14)=0),"",(IF(COUNTA($R16:$U16)&lt;=2,SUM($Q16:$U16),IF(COUNTA($R16:$U16)=3,SUM($Q16:$U16)-MIN($R16:$U16),SUM($Q16:$U16)-MIN($R16:$U16)-SMALL($R16:$U16,2))))*7/(SUM($Q$14:$S$14)/10))</f>
        <v>50</v>
      </c>
      <c r="W16" s="235">
        <f t="shared" ref="W16:W80" si="5">IF(ROUNDDOWN(SUM($P16,$V16,0.5),0)&gt;0,ROUNDDOWN(SUM($P16,$V16,0.5),0),"")</f>
        <v>67</v>
      </c>
      <c r="X16" s="235"/>
      <c r="Y16" s="235"/>
      <c r="Z16" s="236" t="str">
        <f t="shared" ref="Z16:Z80" si="6">IF(AND(O16&lt;$O$14/2,COUNTIF($Q16:$U16,"&gt;0")&gt;0),"FAIL LABS",IF(OR($V16=0,$V16=""),"",IF($W16&gt;=70,"A",IF($W16&gt;=60,"B",IF($W16&gt;=50,"C",IF($W16&gt;=40,"D","E"))))))</f>
        <v>B</v>
      </c>
    </row>
    <row r="17" spans="1:26" ht="26.25">
      <c r="A17" s="233">
        <v>3</v>
      </c>
      <c r="B17" s="118" t="s">
        <v>49</v>
      </c>
      <c r="C17" s="118" t="s">
        <v>50</v>
      </c>
      <c r="D17" s="234">
        <v>4</v>
      </c>
      <c r="E17" s="234">
        <v>6</v>
      </c>
      <c r="F17" s="234">
        <v>4</v>
      </c>
      <c r="G17" s="120">
        <f t="shared" si="1"/>
        <v>3.1111111111111112</v>
      </c>
      <c r="H17" s="234">
        <v>5</v>
      </c>
      <c r="I17" s="234">
        <v>4.5</v>
      </c>
      <c r="J17" s="234">
        <v>5</v>
      </c>
      <c r="K17" s="120">
        <f t="shared" si="2"/>
        <v>3.3333333333333335</v>
      </c>
      <c r="L17" s="234">
        <v>11</v>
      </c>
      <c r="M17" s="234">
        <v>11</v>
      </c>
      <c r="N17" s="234"/>
      <c r="O17" s="120">
        <f t="shared" si="3"/>
        <v>11</v>
      </c>
      <c r="P17" s="121">
        <f t="shared" si="0"/>
        <v>17.399999999999999</v>
      </c>
      <c r="Q17" s="234">
        <v>22.5</v>
      </c>
      <c r="R17" s="234"/>
      <c r="S17" s="234">
        <v>11</v>
      </c>
      <c r="T17" s="234"/>
      <c r="U17" s="234">
        <v>14.5</v>
      </c>
      <c r="V17" s="122">
        <f t="shared" si="4"/>
        <v>48</v>
      </c>
      <c r="W17" s="235">
        <f t="shared" si="5"/>
        <v>65</v>
      </c>
      <c r="X17" s="235"/>
      <c r="Y17" s="235"/>
      <c r="Z17" s="236" t="str">
        <f t="shared" si="6"/>
        <v>B</v>
      </c>
    </row>
    <row r="18" spans="1:26" ht="26.25">
      <c r="A18" s="233">
        <v>4</v>
      </c>
      <c r="B18" s="118" t="s">
        <v>51</v>
      </c>
      <c r="C18" s="118" t="s">
        <v>52</v>
      </c>
      <c r="D18" s="234">
        <v>4</v>
      </c>
      <c r="E18" s="234">
        <v>11</v>
      </c>
      <c r="F18" s="234">
        <v>9</v>
      </c>
      <c r="G18" s="120">
        <f t="shared" si="1"/>
        <v>5.333333333333333</v>
      </c>
      <c r="H18" s="234">
        <v>0</v>
      </c>
      <c r="I18" s="234">
        <v>2.5</v>
      </c>
      <c r="J18" s="234">
        <v>3.5</v>
      </c>
      <c r="K18" s="120">
        <f t="shared" si="2"/>
        <v>1.1666666666666667</v>
      </c>
      <c r="L18" s="234">
        <v>10</v>
      </c>
      <c r="M18" s="234">
        <v>10</v>
      </c>
      <c r="N18" s="234"/>
      <c r="O18" s="120">
        <f t="shared" si="3"/>
        <v>10</v>
      </c>
      <c r="P18" s="121">
        <f t="shared" si="0"/>
        <v>16.5</v>
      </c>
      <c r="Q18" s="234">
        <v>20.5</v>
      </c>
      <c r="R18" s="234">
        <v>18</v>
      </c>
      <c r="S18" s="234"/>
      <c r="T18" s="234"/>
      <c r="U18" s="234">
        <v>15.5</v>
      </c>
      <c r="V18" s="122">
        <f t="shared" si="4"/>
        <v>54</v>
      </c>
      <c r="W18" s="235">
        <f t="shared" si="5"/>
        <v>71</v>
      </c>
      <c r="X18" s="235"/>
      <c r="Y18" s="235"/>
      <c r="Z18" s="236" t="str">
        <f t="shared" si="6"/>
        <v>A</v>
      </c>
    </row>
    <row r="19" spans="1:26" ht="26.25">
      <c r="A19" s="233">
        <v>5</v>
      </c>
      <c r="B19" s="118" t="s">
        <v>53</v>
      </c>
      <c r="C19" s="118" t="s">
        <v>54</v>
      </c>
      <c r="D19" s="234">
        <v>7</v>
      </c>
      <c r="E19" s="234">
        <v>5</v>
      </c>
      <c r="F19" s="234">
        <v>5</v>
      </c>
      <c r="G19" s="120">
        <f t="shared" si="1"/>
        <v>3.7777777777777772</v>
      </c>
      <c r="H19" s="234">
        <v>3.5</v>
      </c>
      <c r="I19" s="234">
        <v>2.5</v>
      </c>
      <c r="J19" s="234">
        <v>0</v>
      </c>
      <c r="K19" s="120">
        <f t="shared" si="2"/>
        <v>1.1666666666666667</v>
      </c>
      <c r="L19" s="234">
        <v>11</v>
      </c>
      <c r="M19" s="234">
        <v>12</v>
      </c>
      <c r="N19" s="234"/>
      <c r="O19" s="120">
        <f t="shared" si="3"/>
        <v>11.5</v>
      </c>
      <c r="P19" s="121">
        <f t="shared" si="0"/>
        <v>16.399999999999999</v>
      </c>
      <c r="Q19" s="234">
        <v>26.5</v>
      </c>
      <c r="R19" s="234">
        <v>17</v>
      </c>
      <c r="S19" s="234"/>
      <c r="T19" s="234"/>
      <c r="U19" s="234">
        <v>16</v>
      </c>
      <c r="V19" s="122">
        <f t="shared" si="4"/>
        <v>59.5</v>
      </c>
      <c r="W19" s="235">
        <f t="shared" si="5"/>
        <v>76</v>
      </c>
      <c r="X19" s="235"/>
      <c r="Y19" s="235"/>
      <c r="Z19" s="236" t="str">
        <f t="shared" si="6"/>
        <v>A</v>
      </c>
    </row>
    <row r="20" spans="1:26" ht="26.25">
      <c r="A20" s="233">
        <v>6</v>
      </c>
      <c r="B20" s="118" t="s">
        <v>55</v>
      </c>
      <c r="C20" s="118" t="s">
        <v>56</v>
      </c>
      <c r="D20" s="234">
        <v>8</v>
      </c>
      <c r="E20" s="234">
        <v>5</v>
      </c>
      <c r="F20" s="234">
        <v>5</v>
      </c>
      <c r="G20" s="120">
        <f t="shared" si="1"/>
        <v>4</v>
      </c>
      <c r="H20" s="234">
        <v>5</v>
      </c>
      <c r="I20" s="234">
        <v>4.5</v>
      </c>
      <c r="J20" s="234">
        <v>5</v>
      </c>
      <c r="K20" s="120">
        <f t="shared" si="2"/>
        <v>3.3333333333333335</v>
      </c>
      <c r="L20" s="234">
        <v>12</v>
      </c>
      <c r="M20" s="234">
        <v>11</v>
      </c>
      <c r="N20" s="234"/>
      <c r="O20" s="120">
        <f t="shared" si="3"/>
        <v>11.5</v>
      </c>
      <c r="P20" s="121">
        <f t="shared" si="0"/>
        <v>18.8</v>
      </c>
      <c r="Q20" s="234">
        <v>23.5</v>
      </c>
      <c r="R20" s="234">
        <v>17.5</v>
      </c>
      <c r="S20" s="234"/>
      <c r="T20" s="234"/>
      <c r="U20" s="234">
        <v>16</v>
      </c>
      <c r="V20" s="122">
        <f t="shared" si="4"/>
        <v>57</v>
      </c>
      <c r="W20" s="235">
        <f t="shared" si="5"/>
        <v>76</v>
      </c>
      <c r="X20" s="235"/>
      <c r="Y20" s="235"/>
      <c r="Z20" s="236" t="str">
        <f t="shared" si="6"/>
        <v>A</v>
      </c>
    </row>
    <row r="21" spans="1:26" ht="26.25">
      <c r="A21" s="233">
        <v>7</v>
      </c>
      <c r="B21" s="118" t="s">
        <v>57</v>
      </c>
      <c r="C21" s="118" t="s">
        <v>58</v>
      </c>
      <c r="D21" s="234">
        <v>4</v>
      </c>
      <c r="E21" s="234">
        <v>1</v>
      </c>
      <c r="F21" s="234">
        <v>3</v>
      </c>
      <c r="G21" s="120">
        <f t="shared" si="1"/>
        <v>1.7777777777777777</v>
      </c>
      <c r="H21" s="234">
        <v>4</v>
      </c>
      <c r="I21" s="234">
        <v>4.5</v>
      </c>
      <c r="J21" s="234">
        <v>4</v>
      </c>
      <c r="K21" s="120">
        <f t="shared" si="2"/>
        <v>2.6666666666666665</v>
      </c>
      <c r="L21" s="234">
        <v>10</v>
      </c>
      <c r="M21" s="234">
        <v>10</v>
      </c>
      <c r="N21" s="234"/>
      <c r="O21" s="120">
        <f t="shared" si="3"/>
        <v>10</v>
      </c>
      <c r="P21" s="121">
        <f t="shared" si="0"/>
        <v>14.4</v>
      </c>
      <c r="Q21" s="234">
        <v>27</v>
      </c>
      <c r="R21" s="234">
        <v>18</v>
      </c>
      <c r="S21" s="234"/>
      <c r="T21" s="234"/>
      <c r="U21" s="234">
        <v>7.5</v>
      </c>
      <c r="V21" s="122">
        <f t="shared" si="4"/>
        <v>52.5</v>
      </c>
      <c r="W21" s="235">
        <f t="shared" si="5"/>
        <v>67</v>
      </c>
      <c r="X21" s="235"/>
      <c r="Y21" s="235"/>
      <c r="Z21" s="236" t="str">
        <f t="shared" si="6"/>
        <v>B</v>
      </c>
    </row>
    <row r="22" spans="1:26" ht="26.25">
      <c r="A22" s="233">
        <v>8</v>
      </c>
      <c r="B22" s="118" t="s">
        <v>59</v>
      </c>
      <c r="C22" s="118" t="s">
        <v>60</v>
      </c>
      <c r="D22" s="234">
        <v>3</v>
      </c>
      <c r="E22" s="234">
        <v>4</v>
      </c>
      <c r="F22" s="234">
        <v>3</v>
      </c>
      <c r="G22" s="120">
        <f t="shared" si="1"/>
        <v>2.2222222222222228</v>
      </c>
      <c r="H22" s="234">
        <v>0</v>
      </c>
      <c r="I22" s="234">
        <v>5</v>
      </c>
      <c r="J22" s="234">
        <v>4</v>
      </c>
      <c r="K22" s="120">
        <f t="shared" si="2"/>
        <v>1.3333333333333333</v>
      </c>
      <c r="L22" s="234">
        <v>12</v>
      </c>
      <c r="M22" s="234">
        <v>11</v>
      </c>
      <c r="N22" s="234"/>
      <c r="O22" s="120">
        <f t="shared" si="3"/>
        <v>11.5</v>
      </c>
      <c r="P22" s="121">
        <f t="shared" si="0"/>
        <v>15.1</v>
      </c>
      <c r="Q22" s="234">
        <v>16.5</v>
      </c>
      <c r="R22" s="234">
        <v>10</v>
      </c>
      <c r="S22" s="234"/>
      <c r="T22" s="234">
        <v>5</v>
      </c>
      <c r="U22" s="234"/>
      <c r="V22" s="122">
        <f t="shared" si="4"/>
        <v>31.5</v>
      </c>
      <c r="W22" s="235">
        <f t="shared" si="5"/>
        <v>47</v>
      </c>
      <c r="X22" s="235"/>
      <c r="Y22" s="235"/>
      <c r="Z22" s="236" t="str">
        <f t="shared" si="6"/>
        <v>D</v>
      </c>
    </row>
    <row r="23" spans="1:26" ht="26.25">
      <c r="A23" s="233">
        <v>9</v>
      </c>
      <c r="B23" s="118" t="s">
        <v>61</v>
      </c>
      <c r="C23" s="118" t="s">
        <v>62</v>
      </c>
      <c r="D23" s="234">
        <v>4</v>
      </c>
      <c r="E23" s="234">
        <v>8</v>
      </c>
      <c r="F23" s="234">
        <v>4</v>
      </c>
      <c r="G23" s="120">
        <f t="shared" si="1"/>
        <v>3.5555555555555554</v>
      </c>
      <c r="H23" s="234">
        <v>0</v>
      </c>
      <c r="I23" s="234">
        <v>4</v>
      </c>
      <c r="J23" s="234">
        <v>3.5</v>
      </c>
      <c r="K23" s="120">
        <f t="shared" si="2"/>
        <v>1.1666666666666667</v>
      </c>
      <c r="L23" s="234">
        <v>12</v>
      </c>
      <c r="M23" s="234">
        <v>11</v>
      </c>
      <c r="N23" s="234"/>
      <c r="O23" s="120">
        <f t="shared" si="3"/>
        <v>11.5</v>
      </c>
      <c r="P23" s="121">
        <f t="shared" si="0"/>
        <v>16.2</v>
      </c>
      <c r="Q23" s="234">
        <v>22</v>
      </c>
      <c r="R23" s="234">
        <v>19</v>
      </c>
      <c r="S23" s="234"/>
      <c r="T23" s="234">
        <v>13</v>
      </c>
      <c r="U23" s="234"/>
      <c r="V23" s="122">
        <f t="shared" si="4"/>
        <v>54</v>
      </c>
      <c r="W23" s="235">
        <f t="shared" si="5"/>
        <v>70</v>
      </c>
      <c r="X23" s="235"/>
      <c r="Y23" s="235"/>
      <c r="Z23" s="236" t="str">
        <f t="shared" si="6"/>
        <v>A</v>
      </c>
    </row>
    <row r="24" spans="1:26" ht="26.25">
      <c r="A24" s="233">
        <v>10</v>
      </c>
      <c r="B24" s="118" t="s">
        <v>63</v>
      </c>
      <c r="C24" s="118" t="s">
        <v>64</v>
      </c>
      <c r="D24" s="234">
        <v>4</v>
      </c>
      <c r="E24" s="234">
        <v>13</v>
      </c>
      <c r="F24" s="234">
        <v>6</v>
      </c>
      <c r="G24" s="120">
        <f t="shared" si="1"/>
        <v>5.1111111111111107</v>
      </c>
      <c r="H24" s="234">
        <v>0</v>
      </c>
      <c r="I24" s="234">
        <v>4.5</v>
      </c>
      <c r="J24" s="234">
        <v>5</v>
      </c>
      <c r="K24" s="120">
        <f t="shared" si="2"/>
        <v>1.6666666666666667</v>
      </c>
      <c r="L24" s="234">
        <v>12</v>
      </c>
      <c r="M24" s="234">
        <v>12</v>
      </c>
      <c r="N24" s="234"/>
      <c r="O24" s="120">
        <f t="shared" si="3"/>
        <v>12</v>
      </c>
      <c r="P24" s="121">
        <f t="shared" si="0"/>
        <v>18.8</v>
      </c>
      <c r="Q24" s="234">
        <v>19</v>
      </c>
      <c r="R24" s="234">
        <v>16</v>
      </c>
      <c r="S24" s="234"/>
      <c r="T24" s="234"/>
      <c r="U24" s="234">
        <v>13</v>
      </c>
      <c r="V24" s="122">
        <f t="shared" si="4"/>
        <v>48</v>
      </c>
      <c r="W24" s="235">
        <f t="shared" si="5"/>
        <v>67</v>
      </c>
      <c r="X24" s="235"/>
      <c r="Y24" s="235"/>
      <c r="Z24" s="236" t="str">
        <f t="shared" si="6"/>
        <v>B</v>
      </c>
    </row>
    <row r="25" spans="1:26" ht="26.25">
      <c r="A25" s="233">
        <v>11</v>
      </c>
      <c r="B25" s="118" t="s">
        <v>65</v>
      </c>
      <c r="C25" s="118" t="s">
        <v>66</v>
      </c>
      <c r="D25" s="234">
        <v>10</v>
      </c>
      <c r="E25" s="234">
        <v>9</v>
      </c>
      <c r="F25" s="234">
        <v>6</v>
      </c>
      <c r="G25" s="120">
        <f t="shared" si="1"/>
        <v>5.5555555555555545</v>
      </c>
      <c r="H25" s="234">
        <v>3.5</v>
      </c>
      <c r="I25" s="234">
        <v>4</v>
      </c>
      <c r="J25" s="234">
        <v>3.5</v>
      </c>
      <c r="K25" s="120">
        <f t="shared" si="2"/>
        <v>2.3333333333333335</v>
      </c>
      <c r="L25" s="234">
        <v>11</v>
      </c>
      <c r="M25" s="234">
        <v>11</v>
      </c>
      <c r="N25" s="234"/>
      <c r="O25" s="120">
        <f t="shared" si="3"/>
        <v>11</v>
      </c>
      <c r="P25" s="121">
        <f t="shared" si="0"/>
        <v>18.899999999999999</v>
      </c>
      <c r="Q25" s="234">
        <v>17.5</v>
      </c>
      <c r="R25" s="234">
        <v>11.5</v>
      </c>
      <c r="S25" s="234"/>
      <c r="T25" s="234"/>
      <c r="U25" s="234">
        <v>11</v>
      </c>
      <c r="V25" s="122">
        <f t="shared" si="4"/>
        <v>40</v>
      </c>
      <c r="W25" s="235">
        <f t="shared" si="5"/>
        <v>59</v>
      </c>
      <c r="X25" s="235"/>
      <c r="Y25" s="235"/>
      <c r="Z25" s="236" t="str">
        <f t="shared" si="6"/>
        <v>C</v>
      </c>
    </row>
    <row r="26" spans="1:26" ht="26.25">
      <c r="A26" s="233">
        <v>12</v>
      </c>
      <c r="B26" s="118" t="s">
        <v>67</v>
      </c>
      <c r="C26" s="118" t="s">
        <v>68</v>
      </c>
      <c r="D26" s="234">
        <v>4</v>
      </c>
      <c r="E26" s="234">
        <v>12</v>
      </c>
      <c r="F26" s="234">
        <v>8</v>
      </c>
      <c r="G26" s="120">
        <f t="shared" si="1"/>
        <v>5.333333333333333</v>
      </c>
      <c r="H26" s="234">
        <v>5</v>
      </c>
      <c r="I26" s="234">
        <v>2.5</v>
      </c>
      <c r="J26" s="234">
        <v>3</v>
      </c>
      <c r="K26" s="120">
        <f t="shared" si="2"/>
        <v>2.6666666666666665</v>
      </c>
      <c r="L26" s="234">
        <v>10</v>
      </c>
      <c r="M26" s="234">
        <v>11</v>
      </c>
      <c r="N26" s="234"/>
      <c r="O26" s="120">
        <f t="shared" si="3"/>
        <v>10.5</v>
      </c>
      <c r="P26" s="121">
        <f t="shared" si="0"/>
        <v>18.5</v>
      </c>
      <c r="Q26" s="234">
        <v>19.5</v>
      </c>
      <c r="R26" s="234">
        <v>17</v>
      </c>
      <c r="S26" s="234"/>
      <c r="T26" s="234"/>
      <c r="U26" s="234">
        <v>15.5</v>
      </c>
      <c r="V26" s="122">
        <f t="shared" si="4"/>
        <v>52</v>
      </c>
      <c r="W26" s="235">
        <f t="shared" si="5"/>
        <v>71</v>
      </c>
      <c r="X26" s="235"/>
      <c r="Y26" s="235"/>
      <c r="Z26" s="236" t="str">
        <f t="shared" si="6"/>
        <v>A</v>
      </c>
    </row>
    <row r="27" spans="1:26" ht="26.25">
      <c r="A27" s="233">
        <v>13</v>
      </c>
      <c r="B27" s="118" t="s">
        <v>69</v>
      </c>
      <c r="C27" s="118" t="s">
        <v>70</v>
      </c>
      <c r="D27" s="234">
        <v>4</v>
      </c>
      <c r="E27" s="234">
        <v>5</v>
      </c>
      <c r="F27" s="234">
        <v>6</v>
      </c>
      <c r="G27" s="120">
        <f t="shared" si="1"/>
        <v>3.3333333333333335</v>
      </c>
      <c r="H27" s="234">
        <v>5</v>
      </c>
      <c r="I27" s="234">
        <v>4.5</v>
      </c>
      <c r="J27" s="234">
        <v>5</v>
      </c>
      <c r="K27" s="120">
        <f t="shared" si="2"/>
        <v>3.3333333333333335</v>
      </c>
      <c r="L27" s="234">
        <v>12</v>
      </c>
      <c r="M27" s="234">
        <v>10</v>
      </c>
      <c r="N27" s="234"/>
      <c r="O27" s="120">
        <f t="shared" si="3"/>
        <v>11</v>
      </c>
      <c r="P27" s="121">
        <f t="shared" si="0"/>
        <v>17.7</v>
      </c>
      <c r="Q27" s="234">
        <v>18.5</v>
      </c>
      <c r="R27" s="234">
        <v>15.5</v>
      </c>
      <c r="S27" s="234"/>
      <c r="T27" s="234"/>
      <c r="U27" s="234">
        <v>13.5</v>
      </c>
      <c r="V27" s="122">
        <f t="shared" si="4"/>
        <v>47.5</v>
      </c>
      <c r="W27" s="235">
        <f t="shared" si="5"/>
        <v>65</v>
      </c>
      <c r="X27" s="235"/>
      <c r="Y27" s="235"/>
      <c r="Z27" s="236" t="str">
        <f t="shared" si="6"/>
        <v>B</v>
      </c>
    </row>
    <row r="28" spans="1:26" ht="26.25">
      <c r="A28" s="233">
        <v>14</v>
      </c>
      <c r="B28" s="118" t="s">
        <v>71</v>
      </c>
      <c r="C28" s="118" t="s">
        <v>72</v>
      </c>
      <c r="D28" s="234">
        <v>6</v>
      </c>
      <c r="E28" s="234">
        <v>10</v>
      </c>
      <c r="F28" s="234">
        <v>3</v>
      </c>
      <c r="G28" s="120">
        <f t="shared" si="1"/>
        <v>4.2222222222222223</v>
      </c>
      <c r="H28" s="234">
        <v>5</v>
      </c>
      <c r="I28" s="234">
        <v>4</v>
      </c>
      <c r="J28" s="234">
        <v>3.5</v>
      </c>
      <c r="K28" s="120">
        <f t="shared" si="2"/>
        <v>2.8333333333333335</v>
      </c>
      <c r="L28" s="234">
        <v>12</v>
      </c>
      <c r="M28" s="234">
        <v>11</v>
      </c>
      <c r="N28" s="234"/>
      <c r="O28" s="120">
        <f t="shared" si="3"/>
        <v>11.5</v>
      </c>
      <c r="P28" s="121">
        <f t="shared" si="0"/>
        <v>18.600000000000001</v>
      </c>
      <c r="Q28" s="234">
        <v>19</v>
      </c>
      <c r="R28" s="234">
        <v>14.5</v>
      </c>
      <c r="S28" s="234"/>
      <c r="T28" s="234"/>
      <c r="U28" s="234">
        <v>18.5</v>
      </c>
      <c r="V28" s="122">
        <f t="shared" si="4"/>
        <v>52</v>
      </c>
      <c r="W28" s="235">
        <f t="shared" si="5"/>
        <v>71</v>
      </c>
      <c r="X28" s="235"/>
      <c r="Y28" s="235"/>
      <c r="Z28" s="236" t="str">
        <f t="shared" si="6"/>
        <v>A</v>
      </c>
    </row>
    <row r="29" spans="1:26" ht="26.25">
      <c r="A29" s="233">
        <v>15</v>
      </c>
      <c r="B29" s="118" t="s">
        <v>73</v>
      </c>
      <c r="C29" s="118" t="s">
        <v>74</v>
      </c>
      <c r="D29" s="234">
        <v>3</v>
      </c>
      <c r="E29" s="234">
        <v>8</v>
      </c>
      <c r="F29" s="234">
        <v>4</v>
      </c>
      <c r="G29" s="120">
        <f t="shared" si="1"/>
        <v>3.3333333333333335</v>
      </c>
      <c r="H29" s="234">
        <v>5</v>
      </c>
      <c r="I29" s="234">
        <v>4</v>
      </c>
      <c r="J29" s="234">
        <v>4.5</v>
      </c>
      <c r="K29" s="120">
        <f t="shared" si="2"/>
        <v>3.1666666666666665</v>
      </c>
      <c r="L29" s="234">
        <v>10</v>
      </c>
      <c r="M29" s="234">
        <v>12</v>
      </c>
      <c r="N29" s="234"/>
      <c r="O29" s="120">
        <f t="shared" si="3"/>
        <v>11</v>
      </c>
      <c r="P29" s="121">
        <f t="shared" si="0"/>
        <v>17.5</v>
      </c>
      <c r="Q29" s="234">
        <v>20.5</v>
      </c>
      <c r="R29" s="234">
        <v>14.5</v>
      </c>
      <c r="S29" s="234"/>
      <c r="T29" s="234"/>
      <c r="U29" s="234">
        <v>16.5</v>
      </c>
      <c r="V29" s="122">
        <f t="shared" si="4"/>
        <v>51.5</v>
      </c>
      <c r="W29" s="235">
        <f t="shared" si="5"/>
        <v>69</v>
      </c>
      <c r="X29" s="235"/>
      <c r="Y29" s="235"/>
      <c r="Z29" s="236" t="str">
        <f t="shared" si="6"/>
        <v>B</v>
      </c>
    </row>
    <row r="30" spans="1:26" ht="26.25">
      <c r="A30" s="233">
        <v>16</v>
      </c>
      <c r="B30" s="118" t="s">
        <v>75</v>
      </c>
      <c r="C30" s="118" t="s">
        <v>76</v>
      </c>
      <c r="D30" s="234">
        <v>4</v>
      </c>
      <c r="E30" s="234">
        <v>2</v>
      </c>
      <c r="F30" s="234">
        <v>6</v>
      </c>
      <c r="G30" s="120">
        <f t="shared" si="1"/>
        <v>2.6666666666666665</v>
      </c>
      <c r="H30" s="234">
        <v>0</v>
      </c>
      <c r="I30" s="234">
        <v>4</v>
      </c>
      <c r="J30" s="234">
        <v>3.5</v>
      </c>
      <c r="K30" s="120">
        <f t="shared" si="2"/>
        <v>1.1666666666666667</v>
      </c>
      <c r="L30" s="234">
        <v>10</v>
      </c>
      <c r="M30" s="234">
        <v>11</v>
      </c>
      <c r="N30" s="234"/>
      <c r="O30" s="120">
        <f t="shared" si="3"/>
        <v>10.5</v>
      </c>
      <c r="P30" s="121">
        <f t="shared" si="0"/>
        <v>14.3</v>
      </c>
      <c r="Q30" s="234">
        <v>22.5</v>
      </c>
      <c r="R30" s="234">
        <v>19</v>
      </c>
      <c r="S30" s="234"/>
      <c r="T30" s="234"/>
      <c r="U30" s="234">
        <v>12</v>
      </c>
      <c r="V30" s="122">
        <f t="shared" si="4"/>
        <v>53.5</v>
      </c>
      <c r="W30" s="235">
        <f t="shared" si="5"/>
        <v>68</v>
      </c>
      <c r="X30" s="235"/>
      <c r="Y30" s="235"/>
      <c r="Z30" s="236" t="str">
        <f t="shared" si="6"/>
        <v>B</v>
      </c>
    </row>
    <row r="31" spans="1:26" ht="26.25">
      <c r="A31" s="233">
        <v>17</v>
      </c>
      <c r="B31" s="118" t="s">
        <v>77</v>
      </c>
      <c r="C31" s="118" t="s">
        <v>78</v>
      </c>
      <c r="D31" s="234">
        <v>2</v>
      </c>
      <c r="E31" s="234">
        <v>7</v>
      </c>
      <c r="F31" s="234">
        <v>2</v>
      </c>
      <c r="G31" s="120">
        <f t="shared" si="1"/>
        <v>2.4444444444444442</v>
      </c>
      <c r="H31" s="234">
        <v>0</v>
      </c>
      <c r="I31" s="234">
        <v>4</v>
      </c>
      <c r="J31" s="234">
        <v>4.5</v>
      </c>
      <c r="K31" s="120">
        <f t="shared" si="2"/>
        <v>1.5</v>
      </c>
      <c r="L31" s="234">
        <v>11</v>
      </c>
      <c r="M31" s="234">
        <v>11</v>
      </c>
      <c r="N31" s="234"/>
      <c r="O31" s="120">
        <f t="shared" si="3"/>
        <v>11</v>
      </c>
      <c r="P31" s="121">
        <f t="shared" si="0"/>
        <v>14.9</v>
      </c>
      <c r="Q31" s="234">
        <v>13</v>
      </c>
      <c r="R31" s="234">
        <v>12.5</v>
      </c>
      <c r="S31" s="234"/>
      <c r="T31" s="234"/>
      <c r="U31" s="234">
        <v>7</v>
      </c>
      <c r="V31" s="122">
        <f t="shared" si="4"/>
        <v>32.5</v>
      </c>
      <c r="W31" s="235">
        <f t="shared" si="5"/>
        <v>47</v>
      </c>
      <c r="X31" s="235"/>
      <c r="Y31" s="235"/>
      <c r="Z31" s="236" t="str">
        <f t="shared" si="6"/>
        <v>D</v>
      </c>
    </row>
    <row r="32" spans="1:26" ht="26.25">
      <c r="A32" s="233">
        <v>18</v>
      </c>
      <c r="B32" s="118" t="s">
        <v>79</v>
      </c>
      <c r="C32" s="118" t="s">
        <v>80</v>
      </c>
      <c r="D32" s="234">
        <v>4</v>
      </c>
      <c r="E32" s="234">
        <v>3</v>
      </c>
      <c r="F32" s="234">
        <v>3</v>
      </c>
      <c r="G32" s="120">
        <f t="shared" si="1"/>
        <v>2.2222222222222228</v>
      </c>
      <c r="H32" s="234">
        <v>0</v>
      </c>
      <c r="I32" s="234">
        <v>4.5</v>
      </c>
      <c r="J32" s="234">
        <v>4</v>
      </c>
      <c r="K32" s="120">
        <f t="shared" si="2"/>
        <v>1.3333333333333333</v>
      </c>
      <c r="L32" s="234">
        <v>11</v>
      </c>
      <c r="M32" s="234">
        <v>10</v>
      </c>
      <c r="N32" s="234"/>
      <c r="O32" s="120">
        <f t="shared" si="3"/>
        <v>10.5</v>
      </c>
      <c r="P32" s="121">
        <f t="shared" si="0"/>
        <v>14.1</v>
      </c>
      <c r="Q32" s="234">
        <v>15.5</v>
      </c>
      <c r="R32" s="234">
        <v>10</v>
      </c>
      <c r="S32" s="234"/>
      <c r="T32" s="234"/>
      <c r="U32" s="234">
        <v>9.5</v>
      </c>
      <c r="V32" s="122">
        <f t="shared" si="4"/>
        <v>35</v>
      </c>
      <c r="W32" s="235">
        <f t="shared" si="5"/>
        <v>49</v>
      </c>
      <c r="X32" s="235"/>
      <c r="Y32" s="235"/>
      <c r="Z32" s="236" t="str">
        <f t="shared" si="6"/>
        <v>D</v>
      </c>
    </row>
    <row r="33" spans="1:26" ht="26.25">
      <c r="A33" s="117">
        <v>19</v>
      </c>
      <c r="B33" s="449" t="s">
        <v>81</v>
      </c>
      <c r="C33" s="449" t="s">
        <v>82</v>
      </c>
      <c r="D33" s="119">
        <v>4</v>
      </c>
      <c r="E33" s="119">
        <v>11</v>
      </c>
      <c r="F33" s="119">
        <v>2</v>
      </c>
      <c r="G33" s="120">
        <f t="shared" si="1"/>
        <v>3.7777777777777772</v>
      </c>
      <c r="H33" s="119">
        <v>5</v>
      </c>
      <c r="I33" s="119">
        <v>4.5</v>
      </c>
      <c r="J33" s="119">
        <v>5</v>
      </c>
      <c r="K33" s="120">
        <f t="shared" si="2"/>
        <v>3.3333333333333335</v>
      </c>
      <c r="L33" s="119">
        <v>11</v>
      </c>
      <c r="M33" s="119">
        <v>10</v>
      </c>
      <c r="N33" s="119"/>
      <c r="O33" s="120">
        <f t="shared" si="3"/>
        <v>10.5</v>
      </c>
      <c r="P33" s="121">
        <f t="shared" si="0"/>
        <v>17.600000000000001</v>
      </c>
      <c r="Q33" s="119"/>
      <c r="R33" s="119"/>
      <c r="S33" s="119"/>
      <c r="T33" s="119"/>
      <c r="U33" s="119"/>
      <c r="V33" s="122" t="str">
        <f t="shared" si="4"/>
        <v/>
      </c>
      <c r="W33" s="123">
        <f t="shared" si="5"/>
        <v>18</v>
      </c>
      <c r="X33" s="123"/>
      <c r="Y33" s="123"/>
      <c r="Z33" s="236" t="str">
        <f t="shared" si="6"/>
        <v/>
      </c>
    </row>
    <row r="34" spans="1:26" ht="26.25">
      <c r="A34" s="233">
        <v>20</v>
      </c>
      <c r="B34" s="118" t="s">
        <v>83</v>
      </c>
      <c r="C34" s="118" t="s">
        <v>84</v>
      </c>
      <c r="D34" s="234">
        <v>4</v>
      </c>
      <c r="E34" s="234">
        <v>7</v>
      </c>
      <c r="F34" s="234">
        <v>3</v>
      </c>
      <c r="G34" s="120">
        <f t="shared" si="1"/>
        <v>3.1111111111111112</v>
      </c>
      <c r="H34" s="234">
        <v>0</v>
      </c>
      <c r="I34" s="234">
        <v>4</v>
      </c>
      <c r="J34" s="234">
        <v>4.5</v>
      </c>
      <c r="K34" s="120">
        <f t="shared" si="2"/>
        <v>1.5</v>
      </c>
      <c r="L34" s="234">
        <v>11</v>
      </c>
      <c r="M34" s="234">
        <v>10</v>
      </c>
      <c r="N34" s="234"/>
      <c r="O34" s="120">
        <f t="shared" si="3"/>
        <v>10.5</v>
      </c>
      <c r="P34" s="121">
        <f t="shared" si="0"/>
        <v>15.1</v>
      </c>
      <c r="Q34" s="234">
        <v>17.5</v>
      </c>
      <c r="R34" s="234">
        <v>7.5</v>
      </c>
      <c r="S34" s="234"/>
      <c r="T34" s="234">
        <v>9</v>
      </c>
      <c r="U34" s="234"/>
      <c r="V34" s="122">
        <f t="shared" si="4"/>
        <v>34</v>
      </c>
      <c r="W34" s="235">
        <f t="shared" si="5"/>
        <v>49</v>
      </c>
      <c r="X34" s="235"/>
      <c r="Y34" s="235"/>
      <c r="Z34" s="236" t="str">
        <f t="shared" si="6"/>
        <v>D</v>
      </c>
    </row>
    <row r="35" spans="1:26" ht="26.25">
      <c r="A35" s="233">
        <v>21</v>
      </c>
      <c r="B35" s="118" t="s">
        <v>85</v>
      </c>
      <c r="C35" s="118" t="s">
        <v>86</v>
      </c>
      <c r="D35" s="234">
        <v>3</v>
      </c>
      <c r="E35" s="234">
        <v>6</v>
      </c>
      <c r="F35" s="234">
        <v>6</v>
      </c>
      <c r="G35" s="120">
        <f t="shared" si="1"/>
        <v>3.3333333333333335</v>
      </c>
      <c r="H35" s="234">
        <v>3.5</v>
      </c>
      <c r="I35" s="234">
        <v>3</v>
      </c>
      <c r="J35" s="234">
        <v>2.5</v>
      </c>
      <c r="K35" s="120">
        <f t="shared" si="2"/>
        <v>2</v>
      </c>
      <c r="L35" s="234">
        <v>11</v>
      </c>
      <c r="M35" s="234">
        <v>10</v>
      </c>
      <c r="N35" s="234"/>
      <c r="O35" s="120">
        <f t="shared" si="3"/>
        <v>10.5</v>
      </c>
      <c r="P35" s="121">
        <f t="shared" si="0"/>
        <v>15.8</v>
      </c>
      <c r="Q35" s="234">
        <v>14</v>
      </c>
      <c r="R35" s="234"/>
      <c r="S35" s="234">
        <v>16</v>
      </c>
      <c r="T35" s="234"/>
      <c r="U35" s="234">
        <v>12</v>
      </c>
      <c r="V35" s="122">
        <f t="shared" si="4"/>
        <v>42</v>
      </c>
      <c r="W35" s="235">
        <f t="shared" si="5"/>
        <v>58</v>
      </c>
      <c r="X35" s="235"/>
      <c r="Y35" s="235"/>
      <c r="Z35" s="236" t="str">
        <f t="shared" si="6"/>
        <v>C</v>
      </c>
    </row>
    <row r="36" spans="1:26" ht="26.25">
      <c r="A36" s="233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1"/>
        <v>0</v>
      </c>
      <c r="H36" s="234"/>
      <c r="I36" s="234"/>
      <c r="J36" s="234"/>
      <c r="K36" s="120">
        <f t="shared" si="2"/>
        <v>0</v>
      </c>
      <c r="L36" s="234"/>
      <c r="M36" s="234"/>
      <c r="N36" s="234"/>
      <c r="O36" s="120">
        <f t="shared" si="3"/>
        <v>0</v>
      </c>
      <c r="P36" s="121" t="str">
        <f t="shared" si="0"/>
        <v/>
      </c>
      <c r="Q36" s="234"/>
      <c r="R36" s="234"/>
      <c r="S36" s="234"/>
      <c r="T36" s="234"/>
      <c r="U36" s="234"/>
      <c r="V36" s="122" t="str">
        <f t="shared" si="4"/>
        <v/>
      </c>
      <c r="W36" s="235" t="str">
        <f t="shared" si="5"/>
        <v/>
      </c>
      <c r="X36" s="235"/>
      <c r="Y36" s="235"/>
      <c r="Z36" s="236" t="str">
        <f t="shared" si="6"/>
        <v/>
      </c>
    </row>
    <row r="37" spans="1:26" ht="26.25">
      <c r="A37" s="233">
        <v>23</v>
      </c>
      <c r="B37" s="118" t="s">
        <v>87</v>
      </c>
      <c r="C37" s="118" t="s">
        <v>88</v>
      </c>
      <c r="D37" s="234">
        <v>3</v>
      </c>
      <c r="E37" s="234">
        <v>2</v>
      </c>
      <c r="F37" s="234">
        <v>7</v>
      </c>
      <c r="G37" s="120">
        <f t="shared" si="1"/>
        <v>2.6666666666666665</v>
      </c>
      <c r="H37" s="234">
        <v>5</v>
      </c>
      <c r="I37" s="234">
        <v>3</v>
      </c>
      <c r="J37" s="234">
        <v>2.5</v>
      </c>
      <c r="K37" s="120">
        <f t="shared" si="2"/>
        <v>2.5</v>
      </c>
      <c r="L37" s="234">
        <v>11</v>
      </c>
      <c r="M37" s="234">
        <v>10</v>
      </c>
      <c r="N37" s="234"/>
      <c r="O37" s="120">
        <f t="shared" si="3"/>
        <v>10.5</v>
      </c>
      <c r="P37" s="121">
        <f t="shared" si="0"/>
        <v>15.7</v>
      </c>
      <c r="Q37" s="234">
        <v>16</v>
      </c>
      <c r="R37" s="234">
        <v>12</v>
      </c>
      <c r="S37" s="234"/>
      <c r="T37" s="234">
        <v>13.5</v>
      </c>
      <c r="U37" s="234"/>
      <c r="V37" s="122">
        <f t="shared" si="4"/>
        <v>41.5</v>
      </c>
      <c r="W37" s="235">
        <f t="shared" si="5"/>
        <v>57</v>
      </c>
      <c r="X37" s="235"/>
      <c r="Y37" s="235"/>
      <c r="Z37" s="236" t="str">
        <f t="shared" si="6"/>
        <v>C</v>
      </c>
    </row>
    <row r="38" spans="1:26" ht="26.25">
      <c r="A38" s="233">
        <v>24</v>
      </c>
      <c r="B38" s="118" t="s">
        <v>89</v>
      </c>
      <c r="C38" s="118" t="s">
        <v>90</v>
      </c>
      <c r="D38" s="234">
        <v>4</v>
      </c>
      <c r="E38" s="234">
        <v>2</v>
      </c>
      <c r="F38" s="234">
        <v>8</v>
      </c>
      <c r="G38" s="120">
        <f t="shared" si="1"/>
        <v>3.1111111111111112</v>
      </c>
      <c r="H38" s="234">
        <v>5</v>
      </c>
      <c r="I38" s="234">
        <v>2.5</v>
      </c>
      <c r="J38" s="234">
        <v>3</v>
      </c>
      <c r="K38" s="120">
        <f t="shared" si="2"/>
        <v>2.6666666666666665</v>
      </c>
      <c r="L38" s="234">
        <v>12</v>
      </c>
      <c r="M38" s="234">
        <v>10</v>
      </c>
      <c r="N38" s="234"/>
      <c r="O38" s="120">
        <f t="shared" si="3"/>
        <v>11</v>
      </c>
      <c r="P38" s="121">
        <f t="shared" si="0"/>
        <v>16.8</v>
      </c>
      <c r="Q38" s="234">
        <v>25</v>
      </c>
      <c r="R38" s="234">
        <v>11.5</v>
      </c>
      <c r="S38" s="234"/>
      <c r="T38" s="234">
        <v>11.5</v>
      </c>
      <c r="U38" s="234"/>
      <c r="V38" s="122">
        <f t="shared" si="4"/>
        <v>48</v>
      </c>
      <c r="W38" s="235">
        <f t="shared" si="5"/>
        <v>65</v>
      </c>
      <c r="X38" s="235"/>
      <c r="Y38" s="235"/>
      <c r="Z38" s="236" t="str">
        <f t="shared" si="6"/>
        <v>B</v>
      </c>
    </row>
    <row r="39" spans="1:26" ht="26.25">
      <c r="A39" s="233">
        <v>25</v>
      </c>
      <c r="B39" s="118" t="s">
        <v>91</v>
      </c>
      <c r="C39" s="118" t="s">
        <v>92</v>
      </c>
      <c r="D39" s="234"/>
      <c r="E39" s="234"/>
      <c r="F39" s="234"/>
      <c r="G39" s="120">
        <f t="shared" si="1"/>
        <v>0</v>
      </c>
      <c r="H39" s="234"/>
      <c r="I39" s="234"/>
      <c r="J39" s="234"/>
      <c r="K39" s="120">
        <f t="shared" si="2"/>
        <v>0</v>
      </c>
      <c r="L39" s="234">
        <v>10</v>
      </c>
      <c r="M39" s="234">
        <v>11</v>
      </c>
      <c r="N39" s="234"/>
      <c r="O39" s="120">
        <f t="shared" si="3"/>
        <v>10.5</v>
      </c>
      <c r="P39" s="121">
        <f t="shared" si="0"/>
        <v>10.5</v>
      </c>
      <c r="Q39" s="234">
        <v>21</v>
      </c>
      <c r="R39" s="234">
        <v>9.5</v>
      </c>
      <c r="S39" s="234"/>
      <c r="T39" s="234">
        <v>4</v>
      </c>
      <c r="U39" s="234"/>
      <c r="V39" s="122">
        <f t="shared" si="4"/>
        <v>34.5</v>
      </c>
      <c r="W39" s="235">
        <f t="shared" si="5"/>
        <v>45</v>
      </c>
      <c r="X39" s="235"/>
      <c r="Y39" s="235"/>
      <c r="Z39" s="236" t="str">
        <f t="shared" si="6"/>
        <v>D</v>
      </c>
    </row>
    <row r="40" spans="1:26" ht="26.25">
      <c r="A40" s="233">
        <v>26</v>
      </c>
      <c r="B40" s="118" t="s">
        <v>93</v>
      </c>
      <c r="C40" s="118" t="s">
        <v>94</v>
      </c>
      <c r="D40" s="234">
        <v>7</v>
      </c>
      <c r="E40" s="234">
        <v>5</v>
      </c>
      <c r="F40" s="234">
        <v>4</v>
      </c>
      <c r="G40" s="120">
        <f t="shared" si="1"/>
        <v>3.5555555555555554</v>
      </c>
      <c r="H40" s="234">
        <v>4</v>
      </c>
      <c r="I40" s="234">
        <v>4.5</v>
      </c>
      <c r="J40" s="234">
        <v>4</v>
      </c>
      <c r="K40" s="120">
        <f t="shared" si="2"/>
        <v>2.6666666666666665</v>
      </c>
      <c r="L40" s="234">
        <v>11</v>
      </c>
      <c r="M40" s="234">
        <v>11</v>
      </c>
      <c r="N40" s="234"/>
      <c r="O40" s="120">
        <f t="shared" si="3"/>
        <v>11</v>
      </c>
      <c r="P40" s="121">
        <f t="shared" si="0"/>
        <v>17.2</v>
      </c>
      <c r="Q40" s="234">
        <v>20.5</v>
      </c>
      <c r="R40" s="234">
        <v>14</v>
      </c>
      <c r="S40" s="234"/>
      <c r="T40" s="234"/>
      <c r="U40" s="234">
        <v>12.5</v>
      </c>
      <c r="V40" s="122">
        <f t="shared" si="4"/>
        <v>47</v>
      </c>
      <c r="W40" s="235">
        <f t="shared" si="5"/>
        <v>64</v>
      </c>
      <c r="X40" s="235"/>
      <c r="Y40" s="235"/>
      <c r="Z40" s="236" t="str">
        <f t="shared" si="6"/>
        <v>B</v>
      </c>
    </row>
    <row r="41" spans="1:26" ht="26.25">
      <c r="A41" s="233">
        <v>27</v>
      </c>
      <c r="B41" s="118" t="s">
        <v>95</v>
      </c>
      <c r="C41" s="118" t="s">
        <v>96</v>
      </c>
      <c r="D41" s="234">
        <v>4</v>
      </c>
      <c r="E41" s="234">
        <v>12</v>
      </c>
      <c r="F41" s="234">
        <v>2</v>
      </c>
      <c r="G41" s="120">
        <f t="shared" si="1"/>
        <v>4</v>
      </c>
      <c r="H41" s="234">
        <v>4</v>
      </c>
      <c r="I41" s="234">
        <v>4</v>
      </c>
      <c r="J41" s="234">
        <v>3.5</v>
      </c>
      <c r="K41" s="120">
        <f t="shared" si="2"/>
        <v>2.5</v>
      </c>
      <c r="L41" s="234">
        <v>11</v>
      </c>
      <c r="M41" s="234">
        <v>11</v>
      </c>
      <c r="N41" s="234"/>
      <c r="O41" s="120">
        <f t="shared" si="3"/>
        <v>11</v>
      </c>
      <c r="P41" s="121">
        <f t="shared" si="0"/>
        <v>17.5</v>
      </c>
      <c r="Q41" s="234">
        <v>20.5</v>
      </c>
      <c r="R41" s="234">
        <v>14.5</v>
      </c>
      <c r="S41" s="234"/>
      <c r="T41" s="234"/>
      <c r="U41" s="234">
        <v>16</v>
      </c>
      <c r="V41" s="122">
        <f t="shared" si="4"/>
        <v>51</v>
      </c>
      <c r="W41" s="235">
        <f t="shared" si="5"/>
        <v>69</v>
      </c>
      <c r="X41" s="235"/>
      <c r="Y41" s="235"/>
      <c r="Z41" s="236" t="str">
        <f t="shared" si="6"/>
        <v>B</v>
      </c>
    </row>
    <row r="42" spans="1:26" ht="26.25">
      <c r="A42" s="233">
        <v>28</v>
      </c>
      <c r="B42" s="118" t="s">
        <v>97</v>
      </c>
      <c r="C42" s="118" t="s">
        <v>98</v>
      </c>
      <c r="D42" s="234">
        <v>3</v>
      </c>
      <c r="E42" s="234">
        <v>2</v>
      </c>
      <c r="F42" s="234">
        <v>2</v>
      </c>
      <c r="G42" s="120">
        <f t="shared" si="1"/>
        <v>1.5555555555555556</v>
      </c>
      <c r="H42" s="234">
        <v>0</v>
      </c>
      <c r="I42" s="234">
        <v>4</v>
      </c>
      <c r="J42" s="234">
        <v>3.5</v>
      </c>
      <c r="K42" s="120">
        <f t="shared" si="2"/>
        <v>1.1666666666666667</v>
      </c>
      <c r="L42" s="234">
        <v>11</v>
      </c>
      <c r="M42" s="234">
        <v>12</v>
      </c>
      <c r="N42" s="234"/>
      <c r="O42" s="120">
        <f t="shared" si="3"/>
        <v>11.5</v>
      </c>
      <c r="P42" s="121">
        <f t="shared" si="0"/>
        <v>14.2</v>
      </c>
      <c r="Q42" s="234">
        <v>14.5</v>
      </c>
      <c r="R42" s="234">
        <v>12.5</v>
      </c>
      <c r="S42" s="234"/>
      <c r="T42" s="234">
        <v>9</v>
      </c>
      <c r="U42" s="234"/>
      <c r="V42" s="122">
        <f t="shared" si="4"/>
        <v>36</v>
      </c>
      <c r="W42" s="235">
        <f t="shared" si="5"/>
        <v>50</v>
      </c>
      <c r="X42" s="235"/>
      <c r="Y42" s="235"/>
      <c r="Z42" s="236" t="str">
        <f t="shared" si="6"/>
        <v>C</v>
      </c>
    </row>
    <row r="43" spans="1:26" ht="26.25">
      <c r="A43" s="233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1"/>
        <v>0</v>
      </c>
      <c r="H43" s="234"/>
      <c r="I43" s="234"/>
      <c r="J43" s="234"/>
      <c r="K43" s="120">
        <f t="shared" si="2"/>
        <v>0</v>
      </c>
      <c r="L43" s="234"/>
      <c r="M43" s="234"/>
      <c r="N43" s="234"/>
      <c r="O43" s="120">
        <f t="shared" si="3"/>
        <v>0</v>
      </c>
      <c r="P43" s="121" t="str">
        <f t="shared" si="0"/>
        <v/>
      </c>
      <c r="Q43" s="234"/>
      <c r="R43" s="234"/>
      <c r="S43" s="234"/>
      <c r="T43" s="234"/>
      <c r="U43" s="234"/>
      <c r="V43" s="122" t="str">
        <f t="shared" si="4"/>
        <v/>
      </c>
      <c r="W43" s="235" t="str">
        <f t="shared" si="5"/>
        <v/>
      </c>
      <c r="X43" s="235"/>
      <c r="Y43" s="235"/>
      <c r="Z43" s="236" t="str">
        <f t="shared" si="6"/>
        <v/>
      </c>
    </row>
    <row r="44" spans="1:26" ht="26.25">
      <c r="A44" s="233">
        <v>30</v>
      </c>
      <c r="B44" s="118" t="s">
        <v>99</v>
      </c>
      <c r="C44" s="118" t="s">
        <v>100</v>
      </c>
      <c r="D44" s="234">
        <v>3</v>
      </c>
      <c r="E44" s="234">
        <v>5</v>
      </c>
      <c r="F44" s="234">
        <v>2</v>
      </c>
      <c r="G44" s="120">
        <f t="shared" si="1"/>
        <v>2.2222222222222219</v>
      </c>
      <c r="H44" s="234">
        <v>5</v>
      </c>
      <c r="I44" s="234">
        <v>4</v>
      </c>
      <c r="J44" s="234">
        <v>3.5</v>
      </c>
      <c r="K44" s="120">
        <f t="shared" si="2"/>
        <v>2.8333333333333335</v>
      </c>
      <c r="L44" s="234">
        <v>10</v>
      </c>
      <c r="M44" s="234">
        <v>10</v>
      </c>
      <c r="N44" s="234"/>
      <c r="O44" s="120">
        <f t="shared" si="3"/>
        <v>10</v>
      </c>
      <c r="P44" s="121">
        <f t="shared" si="0"/>
        <v>15.1</v>
      </c>
      <c r="Q44" s="234">
        <v>17</v>
      </c>
      <c r="R44" s="234">
        <v>13.5</v>
      </c>
      <c r="S44" s="234"/>
      <c r="T44" s="234"/>
      <c r="U44" s="234">
        <v>9.5</v>
      </c>
      <c r="V44" s="122">
        <f t="shared" si="4"/>
        <v>40</v>
      </c>
      <c r="W44" s="235">
        <f t="shared" si="5"/>
        <v>55</v>
      </c>
      <c r="X44" s="235"/>
      <c r="Y44" s="235"/>
      <c r="Z44" s="236" t="str">
        <f t="shared" si="6"/>
        <v>C</v>
      </c>
    </row>
    <row r="45" spans="1:26" ht="26.25">
      <c r="A45" s="233">
        <v>31</v>
      </c>
      <c r="B45" s="118" t="s">
        <v>101</v>
      </c>
      <c r="C45" s="118" t="s">
        <v>102</v>
      </c>
      <c r="D45" s="234">
        <v>6</v>
      </c>
      <c r="E45" s="234">
        <v>8</v>
      </c>
      <c r="F45" s="234">
        <v>7</v>
      </c>
      <c r="G45" s="120">
        <f t="shared" si="1"/>
        <v>4.666666666666667</v>
      </c>
      <c r="H45" s="234">
        <v>3.5</v>
      </c>
      <c r="I45" s="234">
        <v>3.5</v>
      </c>
      <c r="J45" s="234">
        <v>4</v>
      </c>
      <c r="K45" s="120">
        <f t="shared" si="2"/>
        <v>2.5</v>
      </c>
      <c r="L45" s="234">
        <v>10</v>
      </c>
      <c r="M45" s="234"/>
      <c r="N45" s="234"/>
      <c r="O45" s="120">
        <f t="shared" si="3"/>
        <v>10</v>
      </c>
      <c r="P45" s="121">
        <f t="shared" si="0"/>
        <v>17.2</v>
      </c>
      <c r="Q45" s="234">
        <v>22</v>
      </c>
      <c r="R45" s="234">
        <v>15</v>
      </c>
      <c r="S45" s="234"/>
      <c r="T45" s="234"/>
      <c r="U45" s="234">
        <v>12</v>
      </c>
      <c r="V45" s="122">
        <f t="shared" si="4"/>
        <v>49</v>
      </c>
      <c r="W45" s="235">
        <f t="shared" si="5"/>
        <v>66</v>
      </c>
      <c r="X45" s="235"/>
      <c r="Y45" s="235"/>
      <c r="Z45" s="236" t="str">
        <f t="shared" si="6"/>
        <v>B</v>
      </c>
    </row>
    <row r="46" spans="1:26" ht="26.25">
      <c r="A46" s="233">
        <v>32</v>
      </c>
      <c r="B46" s="118" t="s">
        <v>103</v>
      </c>
      <c r="C46" s="118" t="s">
        <v>104</v>
      </c>
      <c r="D46" s="234">
        <v>4</v>
      </c>
      <c r="E46" s="234">
        <v>6</v>
      </c>
      <c r="F46" s="234">
        <v>5</v>
      </c>
      <c r="G46" s="120">
        <f t="shared" si="1"/>
        <v>3.3333333333333335</v>
      </c>
      <c r="H46" s="234">
        <v>3.5</v>
      </c>
      <c r="I46" s="234">
        <v>4</v>
      </c>
      <c r="J46" s="234">
        <v>3.5</v>
      </c>
      <c r="K46" s="120">
        <f t="shared" si="2"/>
        <v>2.3333333333333335</v>
      </c>
      <c r="L46" s="234">
        <v>11</v>
      </c>
      <c r="M46" s="234">
        <v>10</v>
      </c>
      <c r="N46" s="234"/>
      <c r="O46" s="120">
        <f t="shared" si="3"/>
        <v>10.5</v>
      </c>
      <c r="P46" s="121">
        <f t="shared" si="0"/>
        <v>16.2</v>
      </c>
      <c r="Q46" s="234">
        <v>19</v>
      </c>
      <c r="R46" s="234">
        <v>16.5</v>
      </c>
      <c r="S46" s="234"/>
      <c r="T46" s="234"/>
      <c r="U46" s="234">
        <v>12</v>
      </c>
      <c r="V46" s="122">
        <f t="shared" si="4"/>
        <v>47.5</v>
      </c>
      <c r="W46" s="235">
        <f t="shared" si="5"/>
        <v>64</v>
      </c>
      <c r="X46" s="235"/>
      <c r="Y46" s="235"/>
      <c r="Z46" s="236" t="str">
        <f t="shared" si="6"/>
        <v>B</v>
      </c>
    </row>
    <row r="47" spans="1:26" ht="26.25">
      <c r="A47" s="233">
        <v>33</v>
      </c>
      <c r="B47" s="118" t="s">
        <v>105</v>
      </c>
      <c r="C47" s="118" t="s">
        <v>106</v>
      </c>
      <c r="D47" s="234">
        <v>3</v>
      </c>
      <c r="E47" s="234">
        <v>1</v>
      </c>
      <c r="F47" s="234">
        <v>5</v>
      </c>
      <c r="G47" s="120">
        <f t="shared" si="1"/>
        <v>2</v>
      </c>
      <c r="H47" s="234">
        <v>4</v>
      </c>
      <c r="I47" s="234">
        <v>4.5</v>
      </c>
      <c r="J47" s="234">
        <v>4</v>
      </c>
      <c r="K47" s="120">
        <f t="shared" si="2"/>
        <v>2.6666666666666665</v>
      </c>
      <c r="L47" s="234">
        <v>10</v>
      </c>
      <c r="M47" s="234">
        <v>10</v>
      </c>
      <c r="N47" s="234"/>
      <c r="O47" s="120">
        <f t="shared" si="3"/>
        <v>10</v>
      </c>
      <c r="P47" s="121">
        <f t="shared" si="0"/>
        <v>14.7</v>
      </c>
      <c r="Q47" s="234">
        <v>13</v>
      </c>
      <c r="R47" s="234">
        <v>9</v>
      </c>
      <c r="S47" s="234"/>
      <c r="T47" s="234"/>
      <c r="U47" s="234">
        <v>10</v>
      </c>
      <c r="V47" s="122">
        <f t="shared" si="4"/>
        <v>32</v>
      </c>
      <c r="W47" s="235">
        <f t="shared" si="5"/>
        <v>47</v>
      </c>
      <c r="X47" s="235"/>
      <c r="Y47" s="235"/>
      <c r="Z47" s="236" t="str">
        <f t="shared" si="6"/>
        <v>D</v>
      </c>
    </row>
    <row r="48" spans="1:26" ht="26.25">
      <c r="A48" s="117">
        <v>34</v>
      </c>
      <c r="B48" s="449" t="s">
        <v>107</v>
      </c>
      <c r="C48" s="449" t="s">
        <v>108</v>
      </c>
      <c r="D48" s="119">
        <v>3</v>
      </c>
      <c r="E48" s="119">
        <v>5</v>
      </c>
      <c r="F48" s="119">
        <v>2</v>
      </c>
      <c r="G48" s="120">
        <f t="shared" si="1"/>
        <v>2.2222222222222219</v>
      </c>
      <c r="H48" s="119">
        <v>0</v>
      </c>
      <c r="I48" s="119">
        <v>5</v>
      </c>
      <c r="J48" s="119">
        <v>5</v>
      </c>
      <c r="K48" s="519">
        <f t="shared" si="2"/>
        <v>1.6666666666666667</v>
      </c>
      <c r="L48" s="119">
        <v>11</v>
      </c>
      <c r="M48" s="119">
        <v>11</v>
      </c>
      <c r="N48" s="119"/>
      <c r="O48" s="120">
        <f t="shared" si="3"/>
        <v>11</v>
      </c>
      <c r="P48" s="121">
        <f t="shared" si="0"/>
        <v>14.9</v>
      </c>
      <c r="Q48" s="119">
        <v>18</v>
      </c>
      <c r="R48" s="119">
        <v>16.5</v>
      </c>
      <c r="S48" s="119"/>
      <c r="T48" s="119"/>
      <c r="U48" s="119">
        <v>9</v>
      </c>
      <c r="V48" s="122">
        <f t="shared" si="4"/>
        <v>43.5</v>
      </c>
      <c r="W48" s="123">
        <f t="shared" si="5"/>
        <v>58</v>
      </c>
      <c r="X48" s="123"/>
      <c r="Y48" s="123"/>
      <c r="Z48" s="236" t="str">
        <f t="shared" si="6"/>
        <v>C</v>
      </c>
    </row>
    <row r="49" spans="1:26" ht="26.25">
      <c r="A49" s="233">
        <v>35</v>
      </c>
      <c r="B49" s="118" t="s">
        <v>109</v>
      </c>
      <c r="C49" s="118" t="s">
        <v>110</v>
      </c>
      <c r="D49" s="234">
        <v>4</v>
      </c>
      <c r="E49" s="234">
        <v>5</v>
      </c>
      <c r="F49" s="234">
        <v>15</v>
      </c>
      <c r="G49" s="120">
        <f t="shared" si="1"/>
        <v>5.333333333333333</v>
      </c>
      <c r="H49" s="234">
        <v>5</v>
      </c>
      <c r="I49" s="234">
        <v>5</v>
      </c>
      <c r="J49" s="234">
        <v>5</v>
      </c>
      <c r="K49" s="120">
        <f t="shared" si="2"/>
        <v>3.3333333333333335</v>
      </c>
      <c r="L49" s="234">
        <v>11</v>
      </c>
      <c r="M49" s="234">
        <v>11</v>
      </c>
      <c r="N49" s="234"/>
      <c r="O49" s="120">
        <f t="shared" si="3"/>
        <v>11</v>
      </c>
      <c r="P49" s="121">
        <f t="shared" si="0"/>
        <v>19.7</v>
      </c>
      <c r="Q49" s="234">
        <v>26.5</v>
      </c>
      <c r="R49" s="234">
        <v>15.5</v>
      </c>
      <c r="S49" s="234"/>
      <c r="T49" s="234"/>
      <c r="U49" s="234">
        <v>14</v>
      </c>
      <c r="V49" s="122">
        <f t="shared" si="4"/>
        <v>56</v>
      </c>
      <c r="W49" s="235">
        <f t="shared" si="5"/>
        <v>76</v>
      </c>
      <c r="X49" s="235"/>
      <c r="Y49" s="235"/>
      <c r="Z49" s="236" t="str">
        <f t="shared" si="6"/>
        <v>A</v>
      </c>
    </row>
    <row r="50" spans="1:26" ht="26.25">
      <c r="A50" s="233">
        <v>36</v>
      </c>
      <c r="B50" s="118" t="s">
        <v>111</v>
      </c>
      <c r="C50" s="118" t="s">
        <v>112</v>
      </c>
      <c r="D50" s="234">
        <v>3</v>
      </c>
      <c r="E50" s="234">
        <v>4</v>
      </c>
      <c r="F50" s="234">
        <v>1</v>
      </c>
      <c r="G50" s="120">
        <f t="shared" si="1"/>
        <v>1.7777777777777777</v>
      </c>
      <c r="H50" s="234">
        <v>5</v>
      </c>
      <c r="I50" s="234">
        <v>4</v>
      </c>
      <c r="J50" s="234">
        <v>4.5</v>
      </c>
      <c r="K50" s="120">
        <f t="shared" si="2"/>
        <v>3.1666666666666665</v>
      </c>
      <c r="L50" s="234">
        <v>12</v>
      </c>
      <c r="M50" s="234">
        <v>10</v>
      </c>
      <c r="N50" s="234"/>
      <c r="O50" s="120">
        <f t="shared" si="3"/>
        <v>11</v>
      </c>
      <c r="P50" s="121">
        <f t="shared" si="0"/>
        <v>15.9</v>
      </c>
      <c r="Q50" s="234">
        <v>19</v>
      </c>
      <c r="R50" s="234"/>
      <c r="S50" s="234">
        <v>8.5</v>
      </c>
      <c r="T50" s="234"/>
      <c r="U50" s="234">
        <v>15</v>
      </c>
      <c r="V50" s="122">
        <f t="shared" si="4"/>
        <v>42.5</v>
      </c>
      <c r="W50" s="235">
        <f t="shared" si="5"/>
        <v>58</v>
      </c>
      <c r="X50" s="235"/>
      <c r="Y50" s="235"/>
      <c r="Z50" s="236" t="str">
        <f t="shared" si="6"/>
        <v>C</v>
      </c>
    </row>
    <row r="51" spans="1:26" ht="26.25">
      <c r="A51" s="233">
        <v>37</v>
      </c>
      <c r="B51" s="118" t="s">
        <v>113</v>
      </c>
      <c r="C51" s="118" t="s">
        <v>114</v>
      </c>
      <c r="D51" s="234"/>
      <c r="E51" s="234"/>
      <c r="F51" s="234"/>
      <c r="G51" s="120">
        <f t="shared" si="1"/>
        <v>0</v>
      </c>
      <c r="H51" s="234"/>
      <c r="I51" s="234"/>
      <c r="J51" s="234"/>
      <c r="K51" s="120">
        <f t="shared" si="2"/>
        <v>0</v>
      </c>
      <c r="L51" s="234"/>
      <c r="M51" s="234"/>
      <c r="N51" s="234"/>
      <c r="O51" s="120">
        <f t="shared" si="3"/>
        <v>0</v>
      </c>
      <c r="P51" s="121" t="str">
        <f t="shared" si="0"/>
        <v/>
      </c>
      <c r="Q51" s="234"/>
      <c r="R51" s="234"/>
      <c r="S51" s="234"/>
      <c r="T51" s="234"/>
      <c r="U51" s="234"/>
      <c r="V51" s="122" t="str">
        <f t="shared" si="4"/>
        <v/>
      </c>
      <c r="W51" s="235" t="str">
        <f t="shared" si="5"/>
        <v/>
      </c>
      <c r="X51" s="235"/>
      <c r="Y51" s="235"/>
      <c r="Z51" s="236" t="str">
        <f t="shared" si="6"/>
        <v/>
      </c>
    </row>
    <row r="52" spans="1:26" ht="26.25">
      <c r="A52" s="233">
        <v>38</v>
      </c>
      <c r="B52" s="118" t="s">
        <v>115</v>
      </c>
      <c r="C52" s="118" t="s">
        <v>116</v>
      </c>
      <c r="D52" s="234">
        <v>4</v>
      </c>
      <c r="E52" s="234">
        <v>5</v>
      </c>
      <c r="F52" s="234">
        <v>3</v>
      </c>
      <c r="G52" s="120">
        <f t="shared" si="1"/>
        <v>2.6666666666666665</v>
      </c>
      <c r="H52" s="234">
        <v>5</v>
      </c>
      <c r="I52" s="234">
        <v>4</v>
      </c>
      <c r="J52" s="234">
        <v>3.5</v>
      </c>
      <c r="K52" s="120">
        <f t="shared" si="2"/>
        <v>2.8333333333333335</v>
      </c>
      <c r="L52" s="234">
        <v>12</v>
      </c>
      <c r="M52" s="234">
        <v>11</v>
      </c>
      <c r="N52" s="234"/>
      <c r="O52" s="120">
        <f t="shared" si="3"/>
        <v>11.5</v>
      </c>
      <c r="P52" s="121">
        <f t="shared" si="0"/>
        <v>17</v>
      </c>
      <c r="Q52" s="234">
        <v>16.5</v>
      </c>
      <c r="R52" s="234">
        <v>11.5</v>
      </c>
      <c r="S52" s="234"/>
      <c r="T52" s="234"/>
      <c r="U52" s="234">
        <v>13.5</v>
      </c>
      <c r="V52" s="122">
        <f t="shared" si="4"/>
        <v>41.5</v>
      </c>
      <c r="W52" s="235">
        <f t="shared" si="5"/>
        <v>59</v>
      </c>
      <c r="X52" s="235"/>
      <c r="Y52" s="235"/>
      <c r="Z52" s="236" t="str">
        <f t="shared" si="6"/>
        <v>C</v>
      </c>
    </row>
    <row r="53" spans="1:26" ht="26.25">
      <c r="A53" s="233">
        <v>39</v>
      </c>
      <c r="B53" s="118" t="s">
        <v>117</v>
      </c>
      <c r="C53" s="118" t="s">
        <v>118</v>
      </c>
      <c r="D53" s="234">
        <v>4</v>
      </c>
      <c r="E53" s="234">
        <v>11</v>
      </c>
      <c r="F53" s="234">
        <v>3</v>
      </c>
      <c r="G53" s="120">
        <f t="shared" si="1"/>
        <v>4</v>
      </c>
      <c r="H53" s="234">
        <v>5</v>
      </c>
      <c r="I53" s="234">
        <v>4.5</v>
      </c>
      <c r="J53" s="234">
        <v>5</v>
      </c>
      <c r="K53" s="120">
        <f t="shared" si="2"/>
        <v>3.3333333333333335</v>
      </c>
      <c r="L53" s="234">
        <v>12</v>
      </c>
      <c r="M53" s="234">
        <v>11</v>
      </c>
      <c r="N53" s="234"/>
      <c r="O53" s="120">
        <f t="shared" si="3"/>
        <v>11.5</v>
      </c>
      <c r="P53" s="121">
        <f t="shared" si="0"/>
        <v>18.8</v>
      </c>
      <c r="Q53" s="234">
        <v>18</v>
      </c>
      <c r="R53" s="234"/>
      <c r="S53" s="234">
        <v>10.5</v>
      </c>
      <c r="T53" s="234"/>
      <c r="U53" s="234">
        <v>10.5</v>
      </c>
      <c r="V53" s="122">
        <f t="shared" si="4"/>
        <v>39</v>
      </c>
      <c r="W53" s="235">
        <f t="shared" si="5"/>
        <v>58</v>
      </c>
      <c r="X53" s="235"/>
      <c r="Y53" s="235"/>
      <c r="Z53" s="236" t="str">
        <f t="shared" si="6"/>
        <v>C</v>
      </c>
    </row>
    <row r="54" spans="1:26" ht="26.25">
      <c r="A54" s="233">
        <v>40</v>
      </c>
      <c r="B54" s="118" t="s">
        <v>119</v>
      </c>
      <c r="C54" s="118" t="s">
        <v>120</v>
      </c>
      <c r="D54" s="234">
        <v>4</v>
      </c>
      <c r="E54" s="234">
        <v>13</v>
      </c>
      <c r="F54" s="234">
        <v>6</v>
      </c>
      <c r="G54" s="120">
        <f t="shared" si="1"/>
        <v>5.1111111111111107</v>
      </c>
      <c r="H54" s="234">
        <v>5</v>
      </c>
      <c r="I54" s="234">
        <v>4.5</v>
      </c>
      <c r="J54" s="234">
        <v>5</v>
      </c>
      <c r="K54" s="120">
        <f t="shared" si="2"/>
        <v>3.3333333333333335</v>
      </c>
      <c r="L54" s="234">
        <v>11</v>
      </c>
      <c r="M54" s="234">
        <v>10</v>
      </c>
      <c r="N54" s="234"/>
      <c r="O54" s="120">
        <f t="shared" si="3"/>
        <v>10.5</v>
      </c>
      <c r="P54" s="121">
        <f t="shared" si="0"/>
        <v>18.899999999999999</v>
      </c>
      <c r="Q54" s="234">
        <v>15</v>
      </c>
      <c r="R54" s="234">
        <v>14</v>
      </c>
      <c r="S54" s="234"/>
      <c r="T54" s="234"/>
      <c r="U54" s="234">
        <v>10</v>
      </c>
      <c r="V54" s="122">
        <f t="shared" si="4"/>
        <v>39</v>
      </c>
      <c r="W54" s="235">
        <f t="shared" si="5"/>
        <v>58</v>
      </c>
      <c r="X54" s="235"/>
      <c r="Y54" s="235"/>
      <c r="Z54" s="236" t="str">
        <f t="shared" si="6"/>
        <v>C</v>
      </c>
    </row>
    <row r="55" spans="1:26" ht="26.25">
      <c r="A55" s="233">
        <v>41</v>
      </c>
      <c r="B55" s="118" t="s">
        <v>121</v>
      </c>
      <c r="C55" s="118" t="s">
        <v>122</v>
      </c>
      <c r="D55" s="234">
        <v>4</v>
      </c>
      <c r="E55" s="234">
        <v>4</v>
      </c>
      <c r="F55" s="234">
        <v>1</v>
      </c>
      <c r="G55" s="120">
        <f t="shared" si="1"/>
        <v>2</v>
      </c>
      <c r="H55" s="234">
        <v>4</v>
      </c>
      <c r="I55" s="234">
        <v>4.5</v>
      </c>
      <c r="J55" s="234">
        <v>4</v>
      </c>
      <c r="K55" s="120">
        <f t="shared" si="2"/>
        <v>2.6666666666666665</v>
      </c>
      <c r="L55" s="234">
        <v>11</v>
      </c>
      <c r="M55" s="234">
        <v>12</v>
      </c>
      <c r="N55" s="234"/>
      <c r="O55" s="120">
        <f t="shared" si="3"/>
        <v>11.5</v>
      </c>
      <c r="P55" s="121">
        <f t="shared" si="0"/>
        <v>16.2</v>
      </c>
      <c r="Q55" s="234">
        <v>19.5</v>
      </c>
      <c r="R55" s="234"/>
      <c r="S55" s="234">
        <v>3</v>
      </c>
      <c r="T55" s="234"/>
      <c r="U55" s="234">
        <v>8</v>
      </c>
      <c r="V55" s="122">
        <f t="shared" si="4"/>
        <v>30.5</v>
      </c>
      <c r="W55" s="235">
        <f t="shared" si="5"/>
        <v>47</v>
      </c>
      <c r="X55" s="235"/>
      <c r="Y55" s="235"/>
      <c r="Z55" s="236" t="str">
        <f t="shared" si="6"/>
        <v>D</v>
      </c>
    </row>
    <row r="56" spans="1:26" ht="26.25">
      <c r="A56" s="233">
        <v>42</v>
      </c>
      <c r="B56" s="118" t="s">
        <v>123</v>
      </c>
      <c r="C56" s="118" t="s">
        <v>124</v>
      </c>
      <c r="D56" s="234">
        <v>3</v>
      </c>
      <c r="E56" s="234">
        <v>14</v>
      </c>
      <c r="F56" s="234">
        <v>12</v>
      </c>
      <c r="G56" s="120">
        <f t="shared" si="1"/>
        <v>6.4444444444444438</v>
      </c>
      <c r="H56" s="234">
        <v>0</v>
      </c>
      <c r="I56" s="234">
        <v>4</v>
      </c>
      <c r="J56" s="234">
        <v>3.5</v>
      </c>
      <c r="K56" s="120">
        <f t="shared" si="2"/>
        <v>1.1666666666666667</v>
      </c>
      <c r="L56" s="234">
        <v>12</v>
      </c>
      <c r="M56" s="234">
        <v>12</v>
      </c>
      <c r="N56" s="234"/>
      <c r="O56" s="120">
        <f t="shared" si="3"/>
        <v>12</v>
      </c>
      <c r="P56" s="121">
        <f t="shared" si="0"/>
        <v>19.600000000000001</v>
      </c>
      <c r="Q56" s="234">
        <v>24</v>
      </c>
      <c r="R56" s="234">
        <v>13</v>
      </c>
      <c r="S56" s="234"/>
      <c r="T56" s="234"/>
      <c r="U56" s="234">
        <v>13.5</v>
      </c>
      <c r="V56" s="122">
        <f t="shared" si="4"/>
        <v>50.5</v>
      </c>
      <c r="W56" s="235">
        <f t="shared" si="5"/>
        <v>70</v>
      </c>
      <c r="X56" s="235"/>
      <c r="Y56" s="235"/>
      <c r="Z56" s="236" t="str">
        <f t="shared" si="6"/>
        <v>A</v>
      </c>
    </row>
    <row r="57" spans="1:26" ht="26.25">
      <c r="A57" s="233">
        <v>43</v>
      </c>
      <c r="B57" s="118" t="s">
        <v>125</v>
      </c>
      <c r="C57" s="118" t="s">
        <v>126</v>
      </c>
      <c r="D57" s="234">
        <v>4</v>
      </c>
      <c r="E57" s="234">
        <v>8</v>
      </c>
      <c r="F57" s="234">
        <v>4</v>
      </c>
      <c r="G57" s="120">
        <f t="shared" si="1"/>
        <v>3.5555555555555554</v>
      </c>
      <c r="H57" s="234">
        <v>5</v>
      </c>
      <c r="I57" s="234">
        <v>3</v>
      </c>
      <c r="J57" s="234">
        <v>2.5</v>
      </c>
      <c r="K57" s="120">
        <f t="shared" si="2"/>
        <v>2.5</v>
      </c>
      <c r="L57" s="234">
        <v>12</v>
      </c>
      <c r="M57" s="234">
        <v>10</v>
      </c>
      <c r="N57" s="234"/>
      <c r="O57" s="120">
        <f t="shared" si="3"/>
        <v>11</v>
      </c>
      <c r="P57" s="121">
        <f t="shared" si="0"/>
        <v>17.100000000000001</v>
      </c>
      <c r="Q57" s="234">
        <v>19</v>
      </c>
      <c r="R57" s="234">
        <v>16.5</v>
      </c>
      <c r="S57" s="234"/>
      <c r="T57" s="234"/>
      <c r="U57" s="234">
        <v>14.5</v>
      </c>
      <c r="V57" s="122">
        <f t="shared" si="4"/>
        <v>50</v>
      </c>
      <c r="W57" s="235">
        <f t="shared" si="5"/>
        <v>67</v>
      </c>
      <c r="X57" s="235"/>
      <c r="Y57" s="235"/>
      <c r="Z57" s="236" t="str">
        <f t="shared" si="6"/>
        <v>B</v>
      </c>
    </row>
    <row r="58" spans="1:26" ht="26.25">
      <c r="A58" s="233">
        <v>44</v>
      </c>
      <c r="B58" s="118" t="s">
        <v>127</v>
      </c>
      <c r="C58" s="118" t="s">
        <v>128</v>
      </c>
      <c r="D58" s="234">
        <v>4</v>
      </c>
      <c r="E58" s="234">
        <v>4</v>
      </c>
      <c r="F58" s="234">
        <v>3</v>
      </c>
      <c r="G58" s="120">
        <f t="shared" si="1"/>
        <v>2.4444444444444446</v>
      </c>
      <c r="H58" s="234">
        <v>3.5</v>
      </c>
      <c r="I58" s="234">
        <v>4.5</v>
      </c>
      <c r="J58" s="234">
        <v>5</v>
      </c>
      <c r="K58" s="120">
        <f t="shared" si="2"/>
        <v>2.8333333333333335</v>
      </c>
      <c r="L58" s="234">
        <v>11</v>
      </c>
      <c r="M58" s="234">
        <v>11</v>
      </c>
      <c r="N58" s="234"/>
      <c r="O58" s="120">
        <f t="shared" si="3"/>
        <v>11</v>
      </c>
      <c r="P58" s="121">
        <f t="shared" si="0"/>
        <v>16.3</v>
      </c>
      <c r="Q58" s="234">
        <v>19</v>
      </c>
      <c r="R58" s="234"/>
      <c r="S58" s="234">
        <v>9</v>
      </c>
      <c r="T58" s="234"/>
      <c r="U58" s="234">
        <v>10</v>
      </c>
      <c r="V58" s="122">
        <f t="shared" si="4"/>
        <v>38</v>
      </c>
      <c r="W58" s="235">
        <f t="shared" si="5"/>
        <v>54</v>
      </c>
      <c r="X58" s="235"/>
      <c r="Y58" s="235"/>
      <c r="Z58" s="236" t="str">
        <f t="shared" si="6"/>
        <v>C</v>
      </c>
    </row>
    <row r="59" spans="1:26" ht="26.25">
      <c r="A59" s="233">
        <v>45</v>
      </c>
      <c r="B59" s="118" t="s">
        <v>129</v>
      </c>
      <c r="C59" s="118" t="s">
        <v>130</v>
      </c>
      <c r="D59" s="234">
        <v>3</v>
      </c>
      <c r="E59" s="234">
        <v>5</v>
      </c>
      <c r="F59" s="234">
        <v>2</v>
      </c>
      <c r="G59" s="120">
        <f t="shared" si="1"/>
        <v>2.2222222222222219</v>
      </c>
      <c r="H59" s="234">
        <v>0</v>
      </c>
      <c r="I59" s="234">
        <v>5</v>
      </c>
      <c r="J59" s="234">
        <v>4.5</v>
      </c>
      <c r="K59" s="120">
        <f t="shared" si="2"/>
        <v>1.5</v>
      </c>
      <c r="L59" s="234">
        <v>11</v>
      </c>
      <c r="M59" s="234">
        <v>10</v>
      </c>
      <c r="N59" s="234"/>
      <c r="O59" s="120">
        <f t="shared" si="3"/>
        <v>10.5</v>
      </c>
      <c r="P59" s="121">
        <f t="shared" si="0"/>
        <v>14.2</v>
      </c>
      <c r="Q59" s="234">
        <v>16.5</v>
      </c>
      <c r="R59" s="234">
        <v>18</v>
      </c>
      <c r="S59" s="234"/>
      <c r="T59" s="234"/>
      <c r="U59" s="234">
        <v>13</v>
      </c>
      <c r="V59" s="122">
        <f t="shared" si="4"/>
        <v>47.5</v>
      </c>
      <c r="W59" s="235">
        <f t="shared" si="5"/>
        <v>62</v>
      </c>
      <c r="X59" s="235"/>
      <c r="Y59" s="235"/>
      <c r="Z59" s="236" t="str">
        <f t="shared" si="6"/>
        <v>B</v>
      </c>
    </row>
    <row r="60" spans="1:26" ht="26.25">
      <c r="A60" s="233">
        <v>46</v>
      </c>
      <c r="B60" s="118" t="s">
        <v>131</v>
      </c>
      <c r="C60" s="118" t="s">
        <v>132</v>
      </c>
      <c r="D60" s="234">
        <v>12</v>
      </c>
      <c r="E60" s="234">
        <v>5</v>
      </c>
      <c r="F60" s="234">
        <v>2</v>
      </c>
      <c r="G60" s="120">
        <f t="shared" si="1"/>
        <v>4.2222222222222223</v>
      </c>
      <c r="H60" s="234">
        <v>5</v>
      </c>
      <c r="I60" s="234">
        <v>4.5</v>
      </c>
      <c r="J60" s="234">
        <v>5</v>
      </c>
      <c r="K60" s="120">
        <f t="shared" si="2"/>
        <v>3.3333333333333335</v>
      </c>
      <c r="L60" s="234">
        <v>11</v>
      </c>
      <c r="M60" s="234">
        <v>10</v>
      </c>
      <c r="N60" s="234"/>
      <c r="O60" s="120">
        <f t="shared" si="3"/>
        <v>10.5</v>
      </c>
      <c r="P60" s="121">
        <f t="shared" si="0"/>
        <v>18.100000000000001</v>
      </c>
      <c r="Q60" s="234">
        <v>23</v>
      </c>
      <c r="R60" s="234">
        <v>15.5</v>
      </c>
      <c r="S60" s="234"/>
      <c r="T60" s="234"/>
      <c r="U60" s="234">
        <v>15</v>
      </c>
      <c r="V60" s="122">
        <f t="shared" si="4"/>
        <v>53.5</v>
      </c>
      <c r="W60" s="235">
        <f t="shared" si="5"/>
        <v>72</v>
      </c>
      <c r="X60" s="235"/>
      <c r="Y60" s="235"/>
      <c r="Z60" s="236" t="str">
        <f t="shared" si="6"/>
        <v>A</v>
      </c>
    </row>
    <row r="61" spans="1:26" ht="26.25">
      <c r="A61" s="233">
        <v>47</v>
      </c>
      <c r="B61" s="118" t="s">
        <v>133</v>
      </c>
      <c r="C61" s="118" t="s">
        <v>134</v>
      </c>
      <c r="D61" s="234">
        <v>4</v>
      </c>
      <c r="E61" s="234">
        <v>9</v>
      </c>
      <c r="F61" s="234">
        <v>3</v>
      </c>
      <c r="G61" s="120">
        <f t="shared" si="1"/>
        <v>3.5555555555555554</v>
      </c>
      <c r="H61" s="234">
        <v>0</v>
      </c>
      <c r="I61" s="234">
        <v>4</v>
      </c>
      <c r="J61" s="234">
        <v>4.5</v>
      </c>
      <c r="K61" s="120">
        <f t="shared" si="2"/>
        <v>1.5</v>
      </c>
      <c r="L61" s="234">
        <v>10</v>
      </c>
      <c r="M61" s="234">
        <v>10</v>
      </c>
      <c r="N61" s="234"/>
      <c r="O61" s="120">
        <f t="shared" si="3"/>
        <v>10</v>
      </c>
      <c r="P61" s="121">
        <f t="shared" si="0"/>
        <v>15.1</v>
      </c>
      <c r="Q61" s="234">
        <v>22</v>
      </c>
      <c r="R61" s="234">
        <v>14</v>
      </c>
      <c r="S61" s="234"/>
      <c r="T61" s="234"/>
      <c r="U61" s="234">
        <v>10.5</v>
      </c>
      <c r="V61" s="122">
        <f t="shared" si="4"/>
        <v>46.5</v>
      </c>
      <c r="W61" s="235">
        <f t="shared" si="5"/>
        <v>62</v>
      </c>
      <c r="X61" s="235"/>
      <c r="Y61" s="235"/>
      <c r="Z61" s="236" t="str">
        <f t="shared" si="6"/>
        <v>B</v>
      </c>
    </row>
    <row r="62" spans="1:26" ht="26.25">
      <c r="A62" s="233">
        <v>48</v>
      </c>
      <c r="B62" s="118" t="s">
        <v>135</v>
      </c>
      <c r="C62" s="118" t="s">
        <v>136</v>
      </c>
      <c r="D62" s="234"/>
      <c r="E62" s="234"/>
      <c r="F62" s="234"/>
      <c r="G62" s="120">
        <f t="shared" si="1"/>
        <v>0</v>
      </c>
      <c r="H62" s="234"/>
      <c r="I62" s="234"/>
      <c r="J62" s="234"/>
      <c r="K62" s="120">
        <f t="shared" si="2"/>
        <v>0</v>
      </c>
      <c r="L62" s="234"/>
      <c r="M62" s="234"/>
      <c r="N62" s="234"/>
      <c r="O62" s="120">
        <f t="shared" si="3"/>
        <v>0</v>
      </c>
      <c r="P62" s="121" t="str">
        <f t="shared" si="0"/>
        <v/>
      </c>
      <c r="Q62" s="234"/>
      <c r="R62" s="234"/>
      <c r="S62" s="234"/>
      <c r="T62" s="234"/>
      <c r="U62" s="234"/>
      <c r="V62" s="122" t="str">
        <f t="shared" si="4"/>
        <v/>
      </c>
      <c r="W62" s="235" t="str">
        <f t="shared" si="5"/>
        <v/>
      </c>
      <c r="X62" s="235"/>
      <c r="Y62" s="235"/>
      <c r="Z62" s="236" t="str">
        <f t="shared" si="6"/>
        <v/>
      </c>
    </row>
    <row r="63" spans="1:26" ht="26.25">
      <c r="A63" s="233">
        <v>49</v>
      </c>
      <c r="B63" s="118" t="s">
        <v>137</v>
      </c>
      <c r="C63" s="118" t="s">
        <v>138</v>
      </c>
      <c r="D63" s="234">
        <v>3</v>
      </c>
      <c r="E63" s="234">
        <v>6</v>
      </c>
      <c r="F63" s="234">
        <v>3</v>
      </c>
      <c r="G63" s="120">
        <f t="shared" si="1"/>
        <v>2.6666666666666665</v>
      </c>
      <c r="H63" s="234">
        <v>5</v>
      </c>
      <c r="I63" s="234">
        <v>4</v>
      </c>
      <c r="J63" s="234">
        <v>4.5</v>
      </c>
      <c r="K63" s="120">
        <f t="shared" si="2"/>
        <v>3.1666666666666665</v>
      </c>
      <c r="L63" s="234">
        <v>10</v>
      </c>
      <c r="M63" s="234">
        <v>11</v>
      </c>
      <c r="N63" s="234"/>
      <c r="O63" s="120">
        <f t="shared" si="3"/>
        <v>10.5</v>
      </c>
      <c r="P63" s="121">
        <f t="shared" si="0"/>
        <v>16.3</v>
      </c>
      <c r="Q63" s="234">
        <v>17.5</v>
      </c>
      <c r="R63" s="234">
        <v>6</v>
      </c>
      <c r="S63" s="234"/>
      <c r="T63" s="234"/>
      <c r="U63" s="234">
        <v>14.5</v>
      </c>
      <c r="V63" s="122">
        <f t="shared" si="4"/>
        <v>38</v>
      </c>
      <c r="W63" s="235">
        <f t="shared" si="5"/>
        <v>54</v>
      </c>
      <c r="X63" s="235"/>
      <c r="Y63" s="235"/>
      <c r="Z63" s="236" t="str">
        <f t="shared" si="6"/>
        <v>C</v>
      </c>
    </row>
    <row r="64" spans="1:26" ht="26.25">
      <c r="A64" s="233">
        <v>50</v>
      </c>
      <c r="B64" s="118" t="s">
        <v>139</v>
      </c>
      <c r="C64" s="118" t="s">
        <v>140</v>
      </c>
      <c r="D64" s="234">
        <v>4</v>
      </c>
      <c r="E64" s="234">
        <v>4</v>
      </c>
      <c r="F64" s="234">
        <v>5</v>
      </c>
      <c r="G64" s="120">
        <f t="shared" si="1"/>
        <v>2.8888888888888893</v>
      </c>
      <c r="H64" s="234">
        <v>0</v>
      </c>
      <c r="I64" s="234">
        <v>4</v>
      </c>
      <c r="J64" s="234">
        <v>3.5</v>
      </c>
      <c r="K64" s="120">
        <f t="shared" si="2"/>
        <v>1.1666666666666667</v>
      </c>
      <c r="L64" s="234">
        <v>12</v>
      </c>
      <c r="M64" s="234">
        <v>11</v>
      </c>
      <c r="N64" s="234"/>
      <c r="O64" s="120">
        <f t="shared" si="3"/>
        <v>11.5</v>
      </c>
      <c r="P64" s="121">
        <f t="shared" si="0"/>
        <v>15.6</v>
      </c>
      <c r="Q64" s="234">
        <v>17</v>
      </c>
      <c r="R64" s="234">
        <v>11.5</v>
      </c>
      <c r="S64" s="234"/>
      <c r="T64" s="234"/>
      <c r="U64" s="234">
        <v>5.5</v>
      </c>
      <c r="V64" s="122">
        <f t="shared" si="4"/>
        <v>34</v>
      </c>
      <c r="W64" s="235">
        <f t="shared" si="5"/>
        <v>50</v>
      </c>
      <c r="X64" s="235"/>
      <c r="Y64" s="235"/>
      <c r="Z64" s="236" t="str">
        <f t="shared" si="6"/>
        <v>C</v>
      </c>
    </row>
    <row r="65" spans="1:26" ht="26.25">
      <c r="A65" s="233">
        <v>51</v>
      </c>
      <c r="B65" s="118" t="s">
        <v>141</v>
      </c>
      <c r="C65" s="118" t="s">
        <v>142</v>
      </c>
      <c r="D65" s="234">
        <v>3</v>
      </c>
      <c r="E65" s="234">
        <v>11</v>
      </c>
      <c r="F65" s="234">
        <v>3</v>
      </c>
      <c r="G65" s="120">
        <f t="shared" si="1"/>
        <v>3.7777777777777772</v>
      </c>
      <c r="H65" s="234">
        <v>0</v>
      </c>
      <c r="I65" s="234">
        <v>4.5</v>
      </c>
      <c r="J65" s="234">
        <v>4</v>
      </c>
      <c r="K65" s="120">
        <f t="shared" si="2"/>
        <v>1.3333333333333333</v>
      </c>
      <c r="L65" s="234">
        <v>11</v>
      </c>
      <c r="M65" s="234">
        <v>11</v>
      </c>
      <c r="N65" s="234"/>
      <c r="O65" s="120">
        <f t="shared" si="3"/>
        <v>11</v>
      </c>
      <c r="P65" s="121">
        <f t="shared" si="0"/>
        <v>16.100000000000001</v>
      </c>
      <c r="Q65" s="234">
        <v>17</v>
      </c>
      <c r="R65" s="234">
        <v>16</v>
      </c>
      <c r="S65" s="234"/>
      <c r="T65" s="234"/>
      <c r="U65" s="234">
        <v>15.5</v>
      </c>
      <c r="V65" s="122">
        <f t="shared" si="4"/>
        <v>48.5</v>
      </c>
      <c r="W65" s="235">
        <f t="shared" si="5"/>
        <v>65</v>
      </c>
      <c r="X65" s="235"/>
      <c r="Y65" s="235"/>
      <c r="Z65" s="236" t="str">
        <f t="shared" si="6"/>
        <v>B</v>
      </c>
    </row>
    <row r="66" spans="1:26" ht="26.25">
      <c r="A66" s="233">
        <v>52</v>
      </c>
      <c r="B66" s="118" t="s">
        <v>143</v>
      </c>
      <c r="C66" s="118" t="s">
        <v>144</v>
      </c>
      <c r="D66" s="234">
        <v>4</v>
      </c>
      <c r="E66" s="234">
        <v>7</v>
      </c>
      <c r="F66" s="234">
        <v>3</v>
      </c>
      <c r="G66" s="120">
        <f t="shared" si="1"/>
        <v>3.1111111111111112</v>
      </c>
      <c r="H66" s="234">
        <v>0</v>
      </c>
      <c r="I66" s="234">
        <v>4</v>
      </c>
      <c r="J66" s="234">
        <v>4.5</v>
      </c>
      <c r="K66" s="120">
        <f t="shared" si="2"/>
        <v>1.5</v>
      </c>
      <c r="L66" s="234">
        <v>11</v>
      </c>
      <c r="M66" s="234">
        <v>11</v>
      </c>
      <c r="N66" s="234"/>
      <c r="O66" s="120">
        <f t="shared" si="3"/>
        <v>11</v>
      </c>
      <c r="P66" s="121">
        <f t="shared" si="0"/>
        <v>15.6</v>
      </c>
      <c r="Q66" s="234">
        <v>17</v>
      </c>
      <c r="R66" s="234"/>
      <c r="S66" s="234">
        <v>12.5</v>
      </c>
      <c r="T66" s="234"/>
      <c r="U66" s="234">
        <v>13.5</v>
      </c>
      <c r="V66" s="122">
        <f t="shared" si="4"/>
        <v>43</v>
      </c>
      <c r="W66" s="235">
        <f t="shared" si="5"/>
        <v>59</v>
      </c>
      <c r="X66" s="235"/>
      <c r="Y66" s="235"/>
      <c r="Z66" s="236" t="str">
        <f t="shared" si="6"/>
        <v>C</v>
      </c>
    </row>
    <row r="67" spans="1:26" ht="26.25">
      <c r="A67" s="233">
        <v>53</v>
      </c>
      <c r="B67" s="118" t="s">
        <v>145</v>
      </c>
      <c r="C67" s="118" t="s">
        <v>146</v>
      </c>
      <c r="D67" s="234">
        <v>4</v>
      </c>
      <c r="E67" s="234">
        <v>1</v>
      </c>
      <c r="F67" s="234">
        <v>3</v>
      </c>
      <c r="G67" s="120">
        <f t="shared" si="1"/>
        <v>1.7777777777777777</v>
      </c>
      <c r="H67" s="234">
        <v>3.5</v>
      </c>
      <c r="I67" s="234">
        <v>2.5</v>
      </c>
      <c r="J67" s="234">
        <v>3</v>
      </c>
      <c r="K67" s="120">
        <f t="shared" si="2"/>
        <v>2.1666666666666665</v>
      </c>
      <c r="L67" s="234">
        <v>11</v>
      </c>
      <c r="M67" s="234">
        <v>10</v>
      </c>
      <c r="N67" s="234"/>
      <c r="O67" s="120">
        <f t="shared" si="3"/>
        <v>10.5</v>
      </c>
      <c r="P67" s="121">
        <f t="shared" si="0"/>
        <v>14.4</v>
      </c>
      <c r="Q67" s="234">
        <v>15.5</v>
      </c>
      <c r="R67" s="234">
        <v>8</v>
      </c>
      <c r="S67" s="234"/>
      <c r="T67" s="234">
        <v>4.5</v>
      </c>
      <c r="U67" s="234"/>
      <c r="V67" s="122">
        <f t="shared" si="4"/>
        <v>28</v>
      </c>
      <c r="W67" s="235">
        <f t="shared" si="5"/>
        <v>42</v>
      </c>
      <c r="X67" s="235"/>
      <c r="Y67" s="235"/>
      <c r="Z67" s="236" t="str">
        <f t="shared" si="6"/>
        <v>D</v>
      </c>
    </row>
    <row r="68" spans="1:26" ht="26.25">
      <c r="A68" s="233">
        <v>54</v>
      </c>
      <c r="B68" s="118" t="s">
        <v>147</v>
      </c>
      <c r="C68" s="118" t="s">
        <v>148</v>
      </c>
      <c r="D68" s="234"/>
      <c r="E68" s="234"/>
      <c r="F68" s="234"/>
      <c r="G68" s="120">
        <f t="shared" si="1"/>
        <v>0</v>
      </c>
      <c r="H68" s="234"/>
      <c r="I68" s="234"/>
      <c r="J68" s="234"/>
      <c r="K68" s="120">
        <f t="shared" si="2"/>
        <v>0</v>
      </c>
      <c r="L68" s="234"/>
      <c r="M68" s="234"/>
      <c r="N68" s="234"/>
      <c r="O68" s="120">
        <f t="shared" si="3"/>
        <v>0</v>
      </c>
      <c r="P68" s="121" t="str">
        <f t="shared" si="0"/>
        <v/>
      </c>
      <c r="Q68" s="234"/>
      <c r="R68" s="234"/>
      <c r="S68" s="234"/>
      <c r="T68" s="234"/>
      <c r="U68" s="234"/>
      <c r="V68" s="122" t="str">
        <f t="shared" si="4"/>
        <v/>
      </c>
      <c r="W68" s="235" t="str">
        <f t="shared" si="5"/>
        <v/>
      </c>
      <c r="X68" s="235"/>
      <c r="Y68" s="235"/>
      <c r="Z68" s="236" t="str">
        <f t="shared" si="6"/>
        <v/>
      </c>
    </row>
    <row r="69" spans="1:26" ht="26.25">
      <c r="A69" s="233">
        <v>55</v>
      </c>
      <c r="B69" s="449" t="s">
        <v>149</v>
      </c>
      <c r="C69" s="118" t="s">
        <v>150</v>
      </c>
      <c r="D69" s="234">
        <v>4</v>
      </c>
      <c r="E69" s="234">
        <v>5</v>
      </c>
      <c r="F69" s="234">
        <v>4</v>
      </c>
      <c r="G69" s="120">
        <f t="shared" si="1"/>
        <v>2.8888888888888893</v>
      </c>
      <c r="H69" s="234">
        <v>0</v>
      </c>
      <c r="I69" s="234">
        <v>0</v>
      </c>
      <c r="J69" s="234">
        <v>0</v>
      </c>
      <c r="K69" s="120">
        <f t="shared" si="2"/>
        <v>0</v>
      </c>
      <c r="L69" s="234">
        <v>12</v>
      </c>
      <c r="M69" s="234">
        <v>11</v>
      </c>
      <c r="N69" s="234"/>
      <c r="O69" s="120">
        <f t="shared" si="3"/>
        <v>11.5</v>
      </c>
      <c r="P69" s="121">
        <f t="shared" si="0"/>
        <v>14.4</v>
      </c>
      <c r="Q69" s="234"/>
      <c r="R69" s="234"/>
      <c r="S69" s="234"/>
      <c r="T69" s="234"/>
      <c r="U69" s="234"/>
      <c r="V69" s="122" t="str">
        <f t="shared" si="4"/>
        <v/>
      </c>
      <c r="W69" s="235">
        <f t="shared" si="5"/>
        <v>14</v>
      </c>
      <c r="X69" s="235"/>
      <c r="Y69" s="235"/>
      <c r="Z69" s="236" t="str">
        <f t="shared" si="6"/>
        <v/>
      </c>
    </row>
    <row r="70" spans="1:26" ht="26.25">
      <c r="A70" s="233">
        <v>56</v>
      </c>
      <c r="B70" s="118" t="s">
        <v>151</v>
      </c>
      <c r="C70" s="118" t="s">
        <v>152</v>
      </c>
      <c r="D70" s="234">
        <v>12</v>
      </c>
      <c r="E70" s="234">
        <v>8</v>
      </c>
      <c r="F70" s="234">
        <v>4</v>
      </c>
      <c r="G70" s="120">
        <f t="shared" si="1"/>
        <v>5.333333333333333</v>
      </c>
      <c r="H70" s="234">
        <v>5</v>
      </c>
      <c r="I70" s="234">
        <v>2.5</v>
      </c>
      <c r="J70" s="234">
        <v>3.5</v>
      </c>
      <c r="K70" s="120">
        <f t="shared" si="2"/>
        <v>2.8333333333333335</v>
      </c>
      <c r="L70" s="234">
        <v>11</v>
      </c>
      <c r="M70" s="234">
        <v>11</v>
      </c>
      <c r="N70" s="234"/>
      <c r="O70" s="120">
        <f t="shared" si="3"/>
        <v>11</v>
      </c>
      <c r="P70" s="121">
        <f t="shared" si="0"/>
        <v>19.2</v>
      </c>
      <c r="Q70" s="234">
        <v>25.5</v>
      </c>
      <c r="R70" s="234">
        <v>13</v>
      </c>
      <c r="S70" s="234"/>
      <c r="T70" s="234"/>
      <c r="U70" s="234">
        <v>15</v>
      </c>
      <c r="V70" s="122">
        <f t="shared" si="4"/>
        <v>53.5</v>
      </c>
      <c r="W70" s="235">
        <f t="shared" si="5"/>
        <v>73</v>
      </c>
      <c r="X70" s="235"/>
      <c r="Y70" s="235"/>
      <c r="Z70" s="236" t="str">
        <f t="shared" si="6"/>
        <v>A</v>
      </c>
    </row>
    <row r="71" spans="1:26" ht="26.25">
      <c r="A71" s="233">
        <v>57</v>
      </c>
      <c r="B71" s="118" t="s">
        <v>153</v>
      </c>
      <c r="C71" s="118" t="s">
        <v>154</v>
      </c>
      <c r="D71" s="234">
        <v>4</v>
      </c>
      <c r="E71" s="234">
        <v>7</v>
      </c>
      <c r="F71" s="234">
        <v>6</v>
      </c>
      <c r="G71" s="120">
        <f t="shared" si="1"/>
        <v>3.7777777777777772</v>
      </c>
      <c r="H71" s="234">
        <v>0</v>
      </c>
      <c r="I71" s="234">
        <v>2.5</v>
      </c>
      <c r="J71" s="234">
        <v>3.5</v>
      </c>
      <c r="K71" s="120">
        <f t="shared" si="2"/>
        <v>1.1666666666666667</v>
      </c>
      <c r="L71" s="234">
        <v>11</v>
      </c>
      <c r="M71" s="234">
        <v>10</v>
      </c>
      <c r="N71" s="234"/>
      <c r="O71" s="120">
        <f t="shared" si="3"/>
        <v>10.5</v>
      </c>
      <c r="P71" s="121">
        <f t="shared" si="0"/>
        <v>15.4</v>
      </c>
      <c r="Q71" s="234">
        <v>13</v>
      </c>
      <c r="R71" s="234">
        <v>14</v>
      </c>
      <c r="S71" s="234"/>
      <c r="T71" s="234"/>
      <c r="U71" s="234">
        <v>11.5</v>
      </c>
      <c r="V71" s="122">
        <f t="shared" si="4"/>
        <v>38.5</v>
      </c>
      <c r="W71" s="235">
        <f t="shared" si="5"/>
        <v>54</v>
      </c>
      <c r="X71" s="235"/>
      <c r="Y71" s="235"/>
      <c r="Z71" s="236" t="str">
        <f t="shared" si="6"/>
        <v>C</v>
      </c>
    </row>
    <row r="72" spans="1:26" ht="26.25">
      <c r="A72" s="233">
        <v>58</v>
      </c>
      <c r="B72" s="118" t="s">
        <v>155</v>
      </c>
      <c r="C72" s="118" t="s">
        <v>156</v>
      </c>
      <c r="D72" s="234">
        <v>5</v>
      </c>
      <c r="E72" s="234">
        <v>3</v>
      </c>
      <c r="F72" s="234">
        <v>4</v>
      </c>
      <c r="G72" s="120">
        <f t="shared" si="1"/>
        <v>2.6666666666666665</v>
      </c>
      <c r="H72" s="234"/>
      <c r="I72" s="234"/>
      <c r="J72" s="234"/>
      <c r="K72" s="120">
        <f t="shared" si="2"/>
        <v>0</v>
      </c>
      <c r="L72" s="234">
        <v>12</v>
      </c>
      <c r="M72" s="234">
        <v>11</v>
      </c>
      <c r="N72" s="234"/>
      <c r="O72" s="120">
        <f t="shared" si="3"/>
        <v>11.5</v>
      </c>
      <c r="P72" s="121">
        <f t="shared" si="0"/>
        <v>14.2</v>
      </c>
      <c r="Q72" s="234">
        <v>20.5</v>
      </c>
      <c r="R72" s="234">
        <v>10.5</v>
      </c>
      <c r="S72" s="234"/>
      <c r="T72" s="234"/>
      <c r="U72" s="234">
        <v>18</v>
      </c>
      <c r="V72" s="122">
        <f t="shared" si="4"/>
        <v>49</v>
      </c>
      <c r="W72" s="235">
        <f t="shared" si="5"/>
        <v>63</v>
      </c>
      <c r="X72" s="235"/>
      <c r="Y72" s="235"/>
      <c r="Z72" s="236" t="str">
        <f t="shared" si="6"/>
        <v>B</v>
      </c>
    </row>
    <row r="73" spans="1:26" ht="26.25">
      <c r="A73" s="233">
        <v>59</v>
      </c>
      <c r="B73" s="118" t="s">
        <v>157</v>
      </c>
      <c r="C73" s="118" t="s">
        <v>158</v>
      </c>
      <c r="D73" s="234">
        <v>4</v>
      </c>
      <c r="E73" s="234">
        <v>3</v>
      </c>
      <c r="F73" s="234">
        <v>3</v>
      </c>
      <c r="G73" s="120">
        <f t="shared" si="1"/>
        <v>2.2222222222222228</v>
      </c>
      <c r="H73" s="234">
        <v>5</v>
      </c>
      <c r="I73" s="234">
        <v>4</v>
      </c>
      <c r="J73" s="234">
        <v>3.5</v>
      </c>
      <c r="K73" s="120">
        <f t="shared" si="2"/>
        <v>2.8333333333333335</v>
      </c>
      <c r="L73" s="234">
        <v>10</v>
      </c>
      <c r="M73" s="234">
        <v>11</v>
      </c>
      <c r="N73" s="234"/>
      <c r="O73" s="120">
        <f t="shared" si="3"/>
        <v>10.5</v>
      </c>
      <c r="P73" s="121">
        <f t="shared" si="0"/>
        <v>15.6</v>
      </c>
      <c r="Q73" s="234">
        <v>20</v>
      </c>
      <c r="R73" s="234"/>
      <c r="S73" s="234">
        <v>15</v>
      </c>
      <c r="T73" s="234"/>
      <c r="U73" s="234">
        <v>10.5</v>
      </c>
      <c r="V73" s="122">
        <f t="shared" si="4"/>
        <v>45.5</v>
      </c>
      <c r="W73" s="235">
        <f t="shared" si="5"/>
        <v>61</v>
      </c>
      <c r="X73" s="235"/>
      <c r="Y73" s="235"/>
      <c r="Z73" s="236" t="str">
        <f t="shared" si="6"/>
        <v>B</v>
      </c>
    </row>
    <row r="74" spans="1:26" ht="26.25">
      <c r="A74" s="233">
        <v>60</v>
      </c>
      <c r="B74" s="118" t="s">
        <v>159</v>
      </c>
      <c r="C74" s="118" t="s">
        <v>160</v>
      </c>
      <c r="D74" s="234">
        <v>3</v>
      </c>
      <c r="E74" s="234">
        <v>12</v>
      </c>
      <c r="F74" s="234">
        <v>6</v>
      </c>
      <c r="G74" s="120">
        <f t="shared" si="1"/>
        <v>4.666666666666667</v>
      </c>
      <c r="H74" s="234">
        <v>0</v>
      </c>
      <c r="I74" s="234">
        <v>4</v>
      </c>
      <c r="J74" s="234">
        <v>3.5</v>
      </c>
      <c r="K74" s="120">
        <f t="shared" si="2"/>
        <v>1.1666666666666667</v>
      </c>
      <c r="L74" s="234">
        <v>11</v>
      </c>
      <c r="M74" s="234">
        <v>11</v>
      </c>
      <c r="N74" s="234"/>
      <c r="O74" s="120">
        <f t="shared" si="3"/>
        <v>11</v>
      </c>
      <c r="P74" s="121">
        <f t="shared" si="0"/>
        <v>16.8</v>
      </c>
      <c r="Q74" s="234">
        <v>21</v>
      </c>
      <c r="R74" s="234"/>
      <c r="S74" s="234">
        <v>13.5</v>
      </c>
      <c r="T74" s="234"/>
      <c r="U74" s="234">
        <v>11.5</v>
      </c>
      <c r="V74" s="122">
        <f t="shared" si="4"/>
        <v>46</v>
      </c>
      <c r="W74" s="235">
        <f t="shared" si="5"/>
        <v>63</v>
      </c>
      <c r="X74" s="235"/>
      <c r="Y74" s="235"/>
      <c r="Z74" s="236" t="str">
        <f t="shared" si="6"/>
        <v>B</v>
      </c>
    </row>
    <row r="75" spans="1:26" ht="26.25">
      <c r="A75" s="233">
        <v>61</v>
      </c>
      <c r="B75" s="118" t="s">
        <v>161</v>
      </c>
      <c r="C75" s="118" t="s">
        <v>162</v>
      </c>
      <c r="D75" s="234">
        <v>3</v>
      </c>
      <c r="E75" s="234">
        <v>7</v>
      </c>
      <c r="F75" s="234">
        <v>6</v>
      </c>
      <c r="G75" s="120">
        <f t="shared" si="1"/>
        <v>3.5555555555555558</v>
      </c>
      <c r="H75" s="234">
        <v>5</v>
      </c>
      <c r="I75" s="234">
        <v>5</v>
      </c>
      <c r="J75" s="234">
        <v>4</v>
      </c>
      <c r="K75" s="120">
        <f t="shared" si="2"/>
        <v>3</v>
      </c>
      <c r="L75" s="234">
        <v>11</v>
      </c>
      <c r="M75" s="234">
        <v>10</v>
      </c>
      <c r="N75" s="234"/>
      <c r="O75" s="120">
        <f t="shared" si="3"/>
        <v>10.5</v>
      </c>
      <c r="P75" s="121">
        <f t="shared" si="0"/>
        <v>17.100000000000001</v>
      </c>
      <c r="Q75" s="234">
        <v>23</v>
      </c>
      <c r="R75" s="234"/>
      <c r="S75" s="234">
        <v>14.5</v>
      </c>
      <c r="T75" s="234"/>
      <c r="U75" s="234">
        <v>17.5</v>
      </c>
      <c r="V75" s="122">
        <f t="shared" si="4"/>
        <v>55</v>
      </c>
      <c r="W75" s="235">
        <f t="shared" si="5"/>
        <v>72</v>
      </c>
      <c r="X75" s="235"/>
      <c r="Y75" s="235"/>
      <c r="Z75" s="236" t="str">
        <f t="shared" si="6"/>
        <v>A</v>
      </c>
    </row>
    <row r="76" spans="1:26" ht="26.25">
      <c r="A76" s="233">
        <v>62</v>
      </c>
      <c r="B76" s="118" t="s">
        <v>342</v>
      </c>
      <c r="C76" s="118" t="s">
        <v>343</v>
      </c>
      <c r="D76" s="234"/>
      <c r="E76" s="234"/>
      <c r="F76" s="234"/>
      <c r="G76" s="120">
        <f t="shared" si="1"/>
        <v>0</v>
      </c>
      <c r="H76" s="234"/>
      <c r="I76" s="234"/>
      <c r="J76" s="234"/>
      <c r="K76" s="120">
        <f t="shared" si="2"/>
        <v>0</v>
      </c>
      <c r="L76" s="234"/>
      <c r="M76" s="234"/>
      <c r="N76" s="234"/>
      <c r="O76" s="120">
        <f t="shared" si="3"/>
        <v>0</v>
      </c>
      <c r="P76" s="121" t="str">
        <f t="shared" si="0"/>
        <v/>
      </c>
      <c r="Q76" s="234"/>
      <c r="R76" s="234"/>
      <c r="S76" s="234"/>
      <c r="T76" s="234"/>
      <c r="U76" s="234"/>
      <c r="V76" s="122" t="str">
        <f t="shared" si="4"/>
        <v/>
      </c>
      <c r="W76" s="235" t="str">
        <f t="shared" si="5"/>
        <v/>
      </c>
      <c r="X76" s="235"/>
      <c r="Y76" s="235"/>
      <c r="Z76" s="236" t="str">
        <f t="shared" si="6"/>
        <v/>
      </c>
    </row>
    <row r="77" spans="1:26" ht="26.25">
      <c r="A77" s="233">
        <v>63</v>
      </c>
      <c r="B77" s="118" t="s">
        <v>163</v>
      </c>
      <c r="C77" s="118" t="s">
        <v>164</v>
      </c>
      <c r="D77" s="234">
        <v>4</v>
      </c>
      <c r="E77" s="234">
        <v>11</v>
      </c>
      <c r="F77" s="234">
        <v>5</v>
      </c>
      <c r="G77" s="120">
        <f t="shared" si="1"/>
        <v>4.4444444444444438</v>
      </c>
      <c r="H77" s="234">
        <v>5</v>
      </c>
      <c r="I77" s="234">
        <v>2.5</v>
      </c>
      <c r="J77" s="234">
        <v>3</v>
      </c>
      <c r="K77" s="120">
        <f t="shared" si="2"/>
        <v>2.6666666666666665</v>
      </c>
      <c r="L77" s="234">
        <v>11</v>
      </c>
      <c r="M77" s="234">
        <v>10</v>
      </c>
      <c r="N77" s="234"/>
      <c r="O77" s="120">
        <f t="shared" si="3"/>
        <v>10.5</v>
      </c>
      <c r="P77" s="121">
        <f t="shared" si="0"/>
        <v>17.600000000000001</v>
      </c>
      <c r="Q77" s="234">
        <v>24.5</v>
      </c>
      <c r="R77" s="234">
        <v>9</v>
      </c>
      <c r="S77" s="234"/>
      <c r="T77" s="234"/>
      <c r="U77" s="234">
        <v>7</v>
      </c>
      <c r="V77" s="122">
        <f t="shared" si="4"/>
        <v>40.5</v>
      </c>
      <c r="W77" s="235">
        <f t="shared" si="5"/>
        <v>58</v>
      </c>
      <c r="X77" s="235"/>
      <c r="Y77" s="235"/>
      <c r="Z77" s="236" t="str">
        <f t="shared" si="6"/>
        <v>C</v>
      </c>
    </row>
    <row r="78" spans="1:26" ht="26.25">
      <c r="A78" s="233">
        <v>64</v>
      </c>
      <c r="B78" s="118" t="s">
        <v>165</v>
      </c>
      <c r="C78" s="118" t="s">
        <v>166</v>
      </c>
      <c r="D78" s="234">
        <v>3</v>
      </c>
      <c r="E78" s="234">
        <v>4</v>
      </c>
      <c r="F78" s="234">
        <v>5</v>
      </c>
      <c r="G78" s="120">
        <f t="shared" si="1"/>
        <v>2.6666666666666665</v>
      </c>
      <c r="H78" s="234">
        <v>0</v>
      </c>
      <c r="I78" s="234">
        <v>4</v>
      </c>
      <c r="J78" s="234">
        <v>4</v>
      </c>
      <c r="K78" s="120">
        <f t="shared" si="2"/>
        <v>1.3333333333333333</v>
      </c>
      <c r="L78" s="234">
        <v>12</v>
      </c>
      <c r="M78" s="234">
        <v>12</v>
      </c>
      <c r="N78" s="234"/>
      <c r="O78" s="120">
        <f t="shared" si="3"/>
        <v>12</v>
      </c>
      <c r="P78" s="121">
        <f t="shared" si="0"/>
        <v>16</v>
      </c>
      <c r="Q78" s="234">
        <v>13.5</v>
      </c>
      <c r="R78" s="234">
        <v>12</v>
      </c>
      <c r="S78" s="234"/>
      <c r="T78" s="234"/>
      <c r="U78" s="234">
        <v>8</v>
      </c>
      <c r="V78" s="122">
        <f t="shared" si="4"/>
        <v>33.5</v>
      </c>
      <c r="W78" s="235">
        <f t="shared" si="5"/>
        <v>50</v>
      </c>
      <c r="X78" s="235"/>
      <c r="Y78" s="235"/>
      <c r="Z78" s="236" t="str">
        <f t="shared" si="6"/>
        <v>C</v>
      </c>
    </row>
    <row r="79" spans="1:26" ht="26.25">
      <c r="A79" s="233">
        <v>65</v>
      </c>
      <c r="B79" s="118" t="s">
        <v>167</v>
      </c>
      <c r="C79" s="118" t="s">
        <v>168</v>
      </c>
      <c r="D79" s="234">
        <v>3</v>
      </c>
      <c r="E79" s="234">
        <v>5</v>
      </c>
      <c r="F79" s="234">
        <v>4</v>
      </c>
      <c r="G79" s="120">
        <f t="shared" si="1"/>
        <v>2.6666666666666665</v>
      </c>
      <c r="H79" s="234">
        <v>5</v>
      </c>
      <c r="I79" s="234">
        <v>4</v>
      </c>
      <c r="J79" s="234">
        <v>3.5</v>
      </c>
      <c r="K79" s="120">
        <f t="shared" si="2"/>
        <v>2.8333333333333335</v>
      </c>
      <c r="L79" s="234">
        <v>11</v>
      </c>
      <c r="M79" s="234">
        <v>10</v>
      </c>
      <c r="N79" s="234"/>
      <c r="O79" s="120">
        <f t="shared" si="3"/>
        <v>10.5</v>
      </c>
      <c r="P79" s="121">
        <f t="shared" si="0"/>
        <v>16</v>
      </c>
      <c r="Q79" s="234">
        <v>26.5</v>
      </c>
      <c r="R79" s="234">
        <v>15.5</v>
      </c>
      <c r="S79" s="234"/>
      <c r="T79" s="234">
        <v>10</v>
      </c>
      <c r="U79" s="234"/>
      <c r="V79" s="122">
        <f t="shared" si="4"/>
        <v>52</v>
      </c>
      <c r="W79" s="235">
        <f t="shared" si="5"/>
        <v>68</v>
      </c>
      <c r="X79" s="235"/>
      <c r="Y79" s="235"/>
      <c r="Z79" s="236" t="str">
        <f t="shared" si="6"/>
        <v>B</v>
      </c>
    </row>
    <row r="80" spans="1:26" ht="26.25">
      <c r="A80" s="233">
        <v>66</v>
      </c>
      <c r="B80" s="118" t="s">
        <v>169</v>
      </c>
      <c r="C80" s="118" t="s">
        <v>170</v>
      </c>
      <c r="D80" s="234">
        <v>2</v>
      </c>
      <c r="E80" s="234">
        <v>5</v>
      </c>
      <c r="F80" s="234">
        <v>3</v>
      </c>
      <c r="G80" s="120">
        <f t="shared" ref="G80:G131" si="7">IF(COUNTA($D80:$F80)&gt;0,SUM($D80/$D$14,$E80/$E$14,$F80/$F$14)*$G$14/COUNTA($D80:$F80),0)</f>
        <v>2.2222222222222228</v>
      </c>
      <c r="H80" s="234">
        <v>4</v>
      </c>
      <c r="I80" s="234">
        <v>5</v>
      </c>
      <c r="J80" s="234">
        <v>4</v>
      </c>
      <c r="K80" s="120">
        <f t="shared" ref="K80:K129" si="8">IF(COUNTA($H80:$J80)&gt;0,SUM($H80/$H$14,$J80/$J$14)*$K$14/COUNTA($H80:$J80),0)</f>
        <v>2.6666666666666665</v>
      </c>
      <c r="L80" s="234">
        <v>10</v>
      </c>
      <c r="M80" s="234">
        <v>10</v>
      </c>
      <c r="N80" s="234"/>
      <c r="O80" s="120">
        <f t="shared" ref="O80:O132" si="9">IF(COUNTA($L80:$N80)&gt;0,SUM($L80/$L$14,$M80/$M$14,$N80/$N$14)*$O$14/COUNTA($L80:$N80),0)</f>
        <v>10</v>
      </c>
      <c r="P80" s="121">
        <f t="shared" ref="P80:P132" si="10">IF(ROUNDDOWN(SUM($G80,$K80,$O80,0.05),1)&gt;0,ROUNDDOWN(SUM($G80,$K80,$O80,0.05),1),"")</f>
        <v>14.9</v>
      </c>
      <c r="Q80" s="234">
        <v>21</v>
      </c>
      <c r="R80" s="234">
        <v>13</v>
      </c>
      <c r="S80" s="234"/>
      <c r="T80" s="234"/>
      <c r="U80" s="234">
        <v>10</v>
      </c>
      <c r="V80" s="122">
        <f t="shared" si="4"/>
        <v>44</v>
      </c>
      <c r="W80" s="235">
        <f t="shared" si="5"/>
        <v>59</v>
      </c>
      <c r="X80" s="235"/>
      <c r="Y80" s="235"/>
      <c r="Z80" s="236" t="str">
        <f t="shared" si="6"/>
        <v>C</v>
      </c>
    </row>
    <row r="81" spans="1:26" ht="26.25">
      <c r="A81" s="233">
        <v>67</v>
      </c>
      <c r="B81" s="118" t="s">
        <v>171</v>
      </c>
      <c r="C81" s="118" t="s">
        <v>172</v>
      </c>
      <c r="D81" s="234"/>
      <c r="E81" s="234"/>
      <c r="F81" s="234"/>
      <c r="G81" s="120">
        <f t="shared" si="7"/>
        <v>0</v>
      </c>
      <c r="H81" s="234">
        <v>5</v>
      </c>
      <c r="I81" s="234">
        <v>3</v>
      </c>
      <c r="J81" s="234">
        <v>2.5</v>
      </c>
      <c r="K81" s="120">
        <f t="shared" si="8"/>
        <v>2.5</v>
      </c>
      <c r="L81" s="234">
        <v>10</v>
      </c>
      <c r="M81" s="234">
        <v>10</v>
      </c>
      <c r="N81" s="234"/>
      <c r="O81" s="120">
        <f t="shared" si="9"/>
        <v>10</v>
      </c>
      <c r="P81" s="121">
        <f t="shared" si="10"/>
        <v>12.5</v>
      </c>
      <c r="Q81" s="234"/>
      <c r="R81" s="234"/>
      <c r="S81" s="234"/>
      <c r="T81" s="234"/>
      <c r="U81" s="234"/>
      <c r="V81" s="122" t="str">
        <f t="shared" ref="V81:V131" si="11">IF(OR(COUNTIF($Q81:$U81,"&gt;0")=0,COUNTA($Q$14)=0),"",(IF(COUNTA($R81:$U81)&lt;=2,SUM($Q81:$U81),IF(COUNTA($R81:$U81)=3,SUM($Q81:$U81)-MIN($R81:$U81),SUM($Q81:$U81)-MIN($R81:$U81)-SMALL($R81:$U81,2))))*7/(SUM($Q$14:$S$14)/10))</f>
        <v/>
      </c>
      <c r="W81" s="235">
        <f t="shared" ref="W81:W131" si="12">IF(ROUNDDOWN(SUM($P81,$V81,0.5),0)&gt;0,ROUNDDOWN(SUM($P81,$V81,0.5),0),"")</f>
        <v>13</v>
      </c>
      <c r="X81" s="235"/>
      <c r="Y81" s="235"/>
      <c r="Z81" s="236" t="str">
        <f t="shared" ref="Z81:Z131" si="13">IF(AND(O81&lt;$O$14/2,COUNTIF($Q81:$U81,"&gt;0")&gt;0),"FAIL LABS",IF(OR($V81=0,$V81=""),"",IF($W81&gt;=70,"A",IF($W81&gt;=60,"B",IF($W81&gt;=50,"C",IF($W81&gt;=40,"D","E"))))))</f>
        <v/>
      </c>
    </row>
    <row r="82" spans="1:26" ht="26.25">
      <c r="A82" s="233">
        <v>68</v>
      </c>
      <c r="B82" s="118" t="s">
        <v>173</v>
      </c>
      <c r="C82" s="118" t="s">
        <v>174</v>
      </c>
      <c r="D82" s="234">
        <v>2</v>
      </c>
      <c r="E82" s="234">
        <v>7</v>
      </c>
      <c r="F82" s="234">
        <v>2</v>
      </c>
      <c r="G82" s="120">
        <f t="shared" si="7"/>
        <v>2.4444444444444442</v>
      </c>
      <c r="H82" s="234">
        <v>0</v>
      </c>
      <c r="I82" s="234">
        <v>4</v>
      </c>
      <c r="J82" s="234">
        <v>3.5</v>
      </c>
      <c r="K82" s="120">
        <f t="shared" si="8"/>
        <v>1.1666666666666667</v>
      </c>
      <c r="L82" s="234">
        <v>10</v>
      </c>
      <c r="M82" s="234">
        <v>11</v>
      </c>
      <c r="N82" s="234"/>
      <c r="O82" s="120">
        <f t="shared" si="9"/>
        <v>10.5</v>
      </c>
      <c r="P82" s="121">
        <f t="shared" si="10"/>
        <v>14.1</v>
      </c>
      <c r="Q82" s="234">
        <v>22.5</v>
      </c>
      <c r="R82" s="234"/>
      <c r="S82" s="234">
        <v>16.5</v>
      </c>
      <c r="T82" s="234"/>
      <c r="U82" s="234">
        <v>14</v>
      </c>
      <c r="V82" s="122">
        <f t="shared" si="11"/>
        <v>53</v>
      </c>
      <c r="W82" s="235">
        <f t="shared" si="12"/>
        <v>67</v>
      </c>
      <c r="X82" s="235"/>
      <c r="Y82" s="235"/>
      <c r="Z82" s="236" t="str">
        <f t="shared" si="13"/>
        <v>B</v>
      </c>
    </row>
    <row r="83" spans="1:26" ht="26.25">
      <c r="A83" s="233">
        <v>69</v>
      </c>
      <c r="B83" s="118" t="s">
        <v>175</v>
      </c>
      <c r="C83" s="118" t="s">
        <v>176</v>
      </c>
      <c r="D83" s="234">
        <v>4</v>
      </c>
      <c r="E83" s="234">
        <v>7</v>
      </c>
      <c r="F83" s="234">
        <v>4</v>
      </c>
      <c r="G83" s="120">
        <f t="shared" si="7"/>
        <v>3.3333333333333335</v>
      </c>
      <c r="H83" s="234">
        <v>0</v>
      </c>
      <c r="I83" s="234">
        <v>3.5</v>
      </c>
      <c r="J83" s="234">
        <v>4</v>
      </c>
      <c r="K83" s="120">
        <f t="shared" si="8"/>
        <v>1.3333333333333333</v>
      </c>
      <c r="L83" s="234">
        <v>10</v>
      </c>
      <c r="M83" s="234">
        <v>10</v>
      </c>
      <c r="N83" s="234"/>
      <c r="O83" s="120">
        <f t="shared" si="9"/>
        <v>10</v>
      </c>
      <c r="P83" s="121">
        <f t="shared" si="10"/>
        <v>14.7</v>
      </c>
      <c r="Q83" s="234">
        <v>18</v>
      </c>
      <c r="R83" s="234">
        <v>13</v>
      </c>
      <c r="S83" s="234"/>
      <c r="T83" s="234"/>
      <c r="U83" s="234">
        <v>14.5</v>
      </c>
      <c r="V83" s="122">
        <f t="shared" si="11"/>
        <v>45.5</v>
      </c>
      <c r="W83" s="235">
        <f t="shared" si="12"/>
        <v>60</v>
      </c>
      <c r="X83" s="235"/>
      <c r="Y83" s="235"/>
      <c r="Z83" s="236" t="str">
        <f t="shared" si="13"/>
        <v>B</v>
      </c>
    </row>
    <row r="84" spans="1:26" ht="26.25">
      <c r="A84" s="233">
        <v>70</v>
      </c>
      <c r="B84" s="118" t="s">
        <v>177</v>
      </c>
      <c r="C84" s="118" t="s">
        <v>178</v>
      </c>
      <c r="D84" s="234">
        <v>3</v>
      </c>
      <c r="E84" s="234">
        <v>3</v>
      </c>
      <c r="F84" s="234">
        <v>5</v>
      </c>
      <c r="G84" s="120">
        <f t="shared" si="7"/>
        <v>2.4444444444444446</v>
      </c>
      <c r="H84" s="234">
        <v>0</v>
      </c>
      <c r="I84" s="234">
        <v>4</v>
      </c>
      <c r="J84" s="234">
        <v>3.5</v>
      </c>
      <c r="K84" s="120">
        <f t="shared" si="8"/>
        <v>1.1666666666666667</v>
      </c>
      <c r="L84" s="234">
        <v>11</v>
      </c>
      <c r="M84" s="234">
        <v>11</v>
      </c>
      <c r="N84" s="234"/>
      <c r="O84" s="120">
        <f t="shared" si="9"/>
        <v>11</v>
      </c>
      <c r="P84" s="121">
        <f t="shared" si="10"/>
        <v>14.6</v>
      </c>
      <c r="Q84" s="234">
        <v>17</v>
      </c>
      <c r="R84" s="234">
        <v>13</v>
      </c>
      <c r="S84" s="234"/>
      <c r="T84" s="234"/>
      <c r="U84" s="234">
        <v>8.5</v>
      </c>
      <c r="V84" s="122">
        <f t="shared" si="11"/>
        <v>38.5</v>
      </c>
      <c r="W84" s="235">
        <f t="shared" si="12"/>
        <v>53</v>
      </c>
      <c r="X84" s="235"/>
      <c r="Y84" s="235"/>
      <c r="Z84" s="236" t="str">
        <f t="shared" si="13"/>
        <v>C</v>
      </c>
    </row>
    <row r="85" spans="1:26" ht="26.25">
      <c r="A85" s="233">
        <v>71</v>
      </c>
      <c r="B85" s="118" t="s">
        <v>179</v>
      </c>
      <c r="C85" s="118" t="s">
        <v>180</v>
      </c>
      <c r="D85" s="234">
        <v>4</v>
      </c>
      <c r="E85" s="234">
        <v>12</v>
      </c>
      <c r="F85" s="234">
        <v>8</v>
      </c>
      <c r="G85" s="120">
        <f t="shared" si="7"/>
        <v>5.333333333333333</v>
      </c>
      <c r="H85" s="234">
        <v>4</v>
      </c>
      <c r="I85" s="234">
        <v>4.5</v>
      </c>
      <c r="J85" s="234">
        <v>4</v>
      </c>
      <c r="K85" s="120">
        <f t="shared" si="8"/>
        <v>2.6666666666666665</v>
      </c>
      <c r="L85" s="234">
        <v>10</v>
      </c>
      <c r="M85" s="234">
        <v>11</v>
      </c>
      <c r="N85" s="234"/>
      <c r="O85" s="120">
        <f t="shared" si="9"/>
        <v>10.5</v>
      </c>
      <c r="P85" s="121">
        <f t="shared" si="10"/>
        <v>18.5</v>
      </c>
      <c r="Q85" s="234">
        <v>20</v>
      </c>
      <c r="R85" s="234">
        <v>16.5</v>
      </c>
      <c r="S85" s="234"/>
      <c r="T85" s="234"/>
      <c r="U85" s="234">
        <v>16.5</v>
      </c>
      <c r="V85" s="122">
        <f t="shared" si="11"/>
        <v>53</v>
      </c>
      <c r="W85" s="235">
        <f t="shared" si="12"/>
        <v>72</v>
      </c>
      <c r="X85" s="235"/>
      <c r="Y85" s="235"/>
      <c r="Z85" s="236" t="str">
        <f t="shared" si="13"/>
        <v>A</v>
      </c>
    </row>
    <row r="86" spans="1:26" ht="26.25">
      <c r="A86" s="233">
        <v>72</v>
      </c>
      <c r="B86" s="118" t="s">
        <v>181</v>
      </c>
      <c r="C86" s="118" t="s">
        <v>182</v>
      </c>
      <c r="D86" s="234">
        <v>4</v>
      </c>
      <c r="E86" s="234">
        <v>4</v>
      </c>
      <c r="F86" s="234">
        <v>1</v>
      </c>
      <c r="G86" s="120">
        <f t="shared" si="7"/>
        <v>2</v>
      </c>
      <c r="H86" s="234">
        <v>3.5</v>
      </c>
      <c r="I86" s="234">
        <v>4</v>
      </c>
      <c r="J86" s="234">
        <v>3.5</v>
      </c>
      <c r="K86" s="120">
        <f t="shared" si="8"/>
        <v>2.3333333333333335</v>
      </c>
      <c r="L86" s="234">
        <v>12</v>
      </c>
      <c r="M86" s="234">
        <v>11</v>
      </c>
      <c r="N86" s="234"/>
      <c r="O86" s="120">
        <f t="shared" si="9"/>
        <v>11.5</v>
      </c>
      <c r="P86" s="121">
        <f t="shared" si="10"/>
        <v>15.8</v>
      </c>
      <c r="Q86" s="234">
        <v>9.5</v>
      </c>
      <c r="R86" s="234"/>
      <c r="S86" s="234">
        <v>6</v>
      </c>
      <c r="T86" s="234"/>
      <c r="U86" s="234">
        <v>9</v>
      </c>
      <c r="V86" s="122">
        <f t="shared" si="11"/>
        <v>24.5</v>
      </c>
      <c r="W86" s="235">
        <f t="shared" si="12"/>
        <v>40</v>
      </c>
      <c r="X86" s="235"/>
      <c r="Y86" s="235"/>
      <c r="Z86" s="236" t="str">
        <f t="shared" si="13"/>
        <v>D</v>
      </c>
    </row>
    <row r="87" spans="1:26" ht="26.25">
      <c r="A87" s="233">
        <v>73</v>
      </c>
      <c r="B87" s="118" t="s">
        <v>183</v>
      </c>
      <c r="C87" s="118" t="s">
        <v>184</v>
      </c>
      <c r="D87" s="234">
        <v>2</v>
      </c>
      <c r="E87" s="234">
        <v>7</v>
      </c>
      <c r="F87" s="234">
        <v>2</v>
      </c>
      <c r="G87" s="120">
        <f t="shared" si="7"/>
        <v>2.4444444444444442</v>
      </c>
      <c r="H87" s="234">
        <v>4</v>
      </c>
      <c r="I87" s="234">
        <v>4.5</v>
      </c>
      <c r="J87" s="234">
        <v>4</v>
      </c>
      <c r="K87" s="120">
        <f t="shared" si="8"/>
        <v>2.6666666666666665</v>
      </c>
      <c r="L87" s="234">
        <v>10</v>
      </c>
      <c r="M87" s="234">
        <v>10</v>
      </c>
      <c r="N87" s="234"/>
      <c r="O87" s="120">
        <f t="shared" si="9"/>
        <v>10</v>
      </c>
      <c r="P87" s="121">
        <f t="shared" si="10"/>
        <v>15.1</v>
      </c>
      <c r="Q87" s="234">
        <v>13</v>
      </c>
      <c r="R87" s="234">
        <v>18</v>
      </c>
      <c r="S87" s="234"/>
      <c r="T87" s="234"/>
      <c r="U87" s="234">
        <v>11.5</v>
      </c>
      <c r="V87" s="122">
        <f t="shared" si="11"/>
        <v>42.5</v>
      </c>
      <c r="W87" s="235">
        <f t="shared" si="12"/>
        <v>58</v>
      </c>
      <c r="X87" s="235"/>
      <c r="Y87" s="235"/>
      <c r="Z87" s="236" t="str">
        <f t="shared" si="13"/>
        <v>C</v>
      </c>
    </row>
    <row r="88" spans="1:26" ht="26.25">
      <c r="A88" s="233">
        <v>74</v>
      </c>
      <c r="B88" s="118" t="s">
        <v>185</v>
      </c>
      <c r="C88" s="118" t="s">
        <v>186</v>
      </c>
      <c r="D88" s="234">
        <v>6</v>
      </c>
      <c r="E88" s="234">
        <v>13</v>
      </c>
      <c r="F88" s="234">
        <v>9</v>
      </c>
      <c r="G88" s="120">
        <f t="shared" si="7"/>
        <v>6.2222222222222223</v>
      </c>
      <c r="H88" s="234">
        <v>3.5</v>
      </c>
      <c r="I88" s="234">
        <v>4</v>
      </c>
      <c r="J88" s="234">
        <v>3.5</v>
      </c>
      <c r="K88" s="120">
        <f t="shared" si="8"/>
        <v>2.3333333333333335</v>
      </c>
      <c r="L88" s="234">
        <v>12</v>
      </c>
      <c r="M88" s="234">
        <v>10</v>
      </c>
      <c r="N88" s="234"/>
      <c r="O88" s="120">
        <f t="shared" si="9"/>
        <v>11</v>
      </c>
      <c r="P88" s="121">
        <f t="shared" si="10"/>
        <v>19.600000000000001</v>
      </c>
      <c r="Q88" s="234">
        <v>24.5</v>
      </c>
      <c r="R88" s="234">
        <v>13</v>
      </c>
      <c r="S88" s="234"/>
      <c r="T88" s="234"/>
      <c r="U88" s="234">
        <v>8</v>
      </c>
      <c r="V88" s="122">
        <f t="shared" si="11"/>
        <v>45.5</v>
      </c>
      <c r="W88" s="235">
        <f t="shared" si="12"/>
        <v>65</v>
      </c>
      <c r="X88" s="235"/>
      <c r="Y88" s="235"/>
      <c r="Z88" s="236" t="str">
        <f t="shared" si="13"/>
        <v>B</v>
      </c>
    </row>
    <row r="89" spans="1:26" ht="26.25">
      <c r="A89" s="233">
        <v>75</v>
      </c>
      <c r="B89" s="118" t="s">
        <v>187</v>
      </c>
      <c r="C89" s="118" t="s">
        <v>188</v>
      </c>
      <c r="D89" s="234">
        <v>3</v>
      </c>
      <c r="E89" s="234">
        <v>5</v>
      </c>
      <c r="F89" s="234">
        <v>10</v>
      </c>
      <c r="G89" s="120">
        <f t="shared" si="7"/>
        <v>4</v>
      </c>
      <c r="H89" s="234"/>
      <c r="I89" s="234"/>
      <c r="J89" s="234"/>
      <c r="K89" s="120">
        <f t="shared" si="8"/>
        <v>0</v>
      </c>
      <c r="L89" s="234">
        <v>11</v>
      </c>
      <c r="M89" s="234">
        <v>10</v>
      </c>
      <c r="N89" s="234"/>
      <c r="O89" s="120">
        <f t="shared" si="9"/>
        <v>10.5</v>
      </c>
      <c r="P89" s="121">
        <f t="shared" si="10"/>
        <v>14.5</v>
      </c>
      <c r="Q89" s="234">
        <v>14.5</v>
      </c>
      <c r="R89" s="234">
        <v>11</v>
      </c>
      <c r="S89" s="234"/>
      <c r="T89" s="234"/>
      <c r="U89" s="234">
        <v>13.5</v>
      </c>
      <c r="V89" s="122">
        <f t="shared" si="11"/>
        <v>39</v>
      </c>
      <c r="W89" s="235">
        <f t="shared" si="12"/>
        <v>54</v>
      </c>
      <c r="X89" s="235"/>
      <c r="Y89" s="235"/>
      <c r="Z89" s="236" t="str">
        <f t="shared" si="13"/>
        <v>C</v>
      </c>
    </row>
    <row r="90" spans="1:26" ht="26.25">
      <c r="A90" s="233">
        <v>76</v>
      </c>
      <c r="B90" s="118" t="s">
        <v>189</v>
      </c>
      <c r="C90" s="118" t="s">
        <v>190</v>
      </c>
      <c r="D90" s="234">
        <v>5</v>
      </c>
      <c r="E90" s="234">
        <v>3</v>
      </c>
      <c r="F90" s="234">
        <v>7</v>
      </c>
      <c r="G90" s="120">
        <f t="shared" si="7"/>
        <v>3.3333333333333335</v>
      </c>
      <c r="H90" s="234">
        <v>3.5</v>
      </c>
      <c r="I90" s="234">
        <v>4.5</v>
      </c>
      <c r="J90" s="234">
        <v>5</v>
      </c>
      <c r="K90" s="120">
        <f t="shared" si="8"/>
        <v>2.8333333333333335</v>
      </c>
      <c r="L90" s="234">
        <v>11</v>
      </c>
      <c r="M90" s="234">
        <v>11</v>
      </c>
      <c r="N90" s="234"/>
      <c r="O90" s="120">
        <f t="shared" si="9"/>
        <v>11</v>
      </c>
      <c r="P90" s="121">
        <f t="shared" si="10"/>
        <v>17.2</v>
      </c>
      <c r="Q90" s="234"/>
      <c r="R90" s="234"/>
      <c r="S90" s="234"/>
      <c r="T90" s="234"/>
      <c r="U90" s="234"/>
      <c r="V90" s="122" t="str">
        <f t="shared" si="11"/>
        <v/>
      </c>
      <c r="W90" s="235">
        <f t="shared" si="12"/>
        <v>17</v>
      </c>
      <c r="X90" s="235"/>
      <c r="Y90" s="235"/>
      <c r="Z90" s="236" t="str">
        <f t="shared" si="13"/>
        <v/>
      </c>
    </row>
    <row r="91" spans="1:26" ht="26.25">
      <c r="A91" s="233">
        <v>77</v>
      </c>
      <c r="B91" s="118" t="s">
        <v>191</v>
      </c>
      <c r="C91" s="118" t="s">
        <v>192</v>
      </c>
      <c r="D91" s="234">
        <v>5</v>
      </c>
      <c r="E91" s="234">
        <v>8</v>
      </c>
      <c r="F91" s="234">
        <v>3</v>
      </c>
      <c r="G91" s="120">
        <f t="shared" si="7"/>
        <v>3.5555555555555554</v>
      </c>
      <c r="H91" s="234">
        <v>5</v>
      </c>
      <c r="I91" s="234">
        <v>4.5</v>
      </c>
      <c r="J91" s="234">
        <v>5</v>
      </c>
      <c r="K91" s="120">
        <f t="shared" si="8"/>
        <v>3.3333333333333335</v>
      </c>
      <c r="L91" s="234">
        <v>10</v>
      </c>
      <c r="M91" s="234">
        <v>11</v>
      </c>
      <c r="N91" s="234"/>
      <c r="O91" s="120">
        <f t="shared" si="9"/>
        <v>10.5</v>
      </c>
      <c r="P91" s="121">
        <f t="shared" si="10"/>
        <v>17.399999999999999</v>
      </c>
      <c r="Q91" s="234">
        <v>18.5</v>
      </c>
      <c r="R91" s="234">
        <v>14.5</v>
      </c>
      <c r="S91" s="234"/>
      <c r="T91" s="234"/>
      <c r="U91" s="234">
        <v>11</v>
      </c>
      <c r="V91" s="122">
        <f t="shared" si="11"/>
        <v>44</v>
      </c>
      <c r="W91" s="235">
        <f t="shared" si="12"/>
        <v>61</v>
      </c>
      <c r="X91" s="235"/>
      <c r="Y91" s="235"/>
      <c r="Z91" s="236" t="str">
        <f t="shared" si="13"/>
        <v>B</v>
      </c>
    </row>
    <row r="92" spans="1:26" ht="26.25">
      <c r="A92" s="233">
        <v>78</v>
      </c>
      <c r="B92" s="118" t="s">
        <v>290</v>
      </c>
      <c r="C92" s="118" t="s">
        <v>348</v>
      </c>
      <c r="D92" s="234">
        <v>3</v>
      </c>
      <c r="E92" s="234">
        <v>5</v>
      </c>
      <c r="F92" s="234">
        <v>3</v>
      </c>
      <c r="G92" s="120">
        <f t="shared" si="7"/>
        <v>2.4444444444444446</v>
      </c>
      <c r="H92" s="234">
        <v>5</v>
      </c>
      <c r="I92" s="234">
        <v>4</v>
      </c>
      <c r="J92" s="234">
        <v>3.5</v>
      </c>
      <c r="K92" s="120">
        <f t="shared" si="8"/>
        <v>2.8333333333333335</v>
      </c>
      <c r="L92" s="234">
        <v>11</v>
      </c>
      <c r="M92" s="234">
        <v>11</v>
      </c>
      <c r="N92" s="234"/>
      <c r="O92" s="120">
        <f t="shared" si="9"/>
        <v>11</v>
      </c>
      <c r="P92" s="121">
        <f t="shared" si="10"/>
        <v>16.3</v>
      </c>
      <c r="Q92" s="234">
        <v>22.5</v>
      </c>
      <c r="R92" s="234"/>
      <c r="S92" s="234">
        <v>6</v>
      </c>
      <c r="T92" s="234"/>
      <c r="U92" s="234">
        <v>14</v>
      </c>
      <c r="V92" s="122">
        <f t="shared" si="11"/>
        <v>42.5</v>
      </c>
      <c r="W92" s="235">
        <f t="shared" si="12"/>
        <v>59</v>
      </c>
      <c r="X92" s="235"/>
      <c r="Y92" s="235"/>
      <c r="Z92" s="236" t="str">
        <f t="shared" si="13"/>
        <v>C</v>
      </c>
    </row>
    <row r="93" spans="1:26" ht="26.25">
      <c r="A93" s="233">
        <v>79</v>
      </c>
      <c r="B93" s="118" t="s">
        <v>194</v>
      </c>
      <c r="C93" s="118" t="s">
        <v>195</v>
      </c>
      <c r="D93" s="234">
        <v>3</v>
      </c>
      <c r="E93" s="234">
        <v>5</v>
      </c>
      <c r="F93" s="234">
        <v>5</v>
      </c>
      <c r="G93" s="120">
        <f t="shared" si="7"/>
        <v>2.8888888888888893</v>
      </c>
      <c r="H93" s="234">
        <v>0</v>
      </c>
      <c r="I93" s="234">
        <v>3.5</v>
      </c>
      <c r="J93" s="234">
        <v>4</v>
      </c>
      <c r="K93" s="120">
        <f t="shared" si="8"/>
        <v>1.3333333333333333</v>
      </c>
      <c r="L93" s="234">
        <v>12</v>
      </c>
      <c r="M93" s="234">
        <v>11</v>
      </c>
      <c r="N93" s="234"/>
      <c r="O93" s="120">
        <f t="shared" si="9"/>
        <v>11.5</v>
      </c>
      <c r="P93" s="121">
        <f t="shared" si="10"/>
        <v>15.7</v>
      </c>
      <c r="Q93" s="234">
        <v>19</v>
      </c>
      <c r="R93" s="234">
        <v>18</v>
      </c>
      <c r="S93" s="234"/>
      <c r="T93" s="234"/>
      <c r="U93" s="234">
        <v>13</v>
      </c>
      <c r="V93" s="122">
        <f t="shared" si="11"/>
        <v>50</v>
      </c>
      <c r="W93" s="235">
        <f t="shared" si="12"/>
        <v>66</v>
      </c>
      <c r="X93" s="235"/>
      <c r="Y93" s="235"/>
      <c r="Z93" s="236" t="str">
        <f t="shared" si="13"/>
        <v>B</v>
      </c>
    </row>
    <row r="94" spans="1:26" ht="26.25">
      <c r="A94" s="233">
        <v>80</v>
      </c>
      <c r="B94" s="118" t="s">
        <v>196</v>
      </c>
      <c r="C94" s="118" t="s">
        <v>197</v>
      </c>
      <c r="D94" s="234">
        <v>3</v>
      </c>
      <c r="E94" s="234">
        <v>8</v>
      </c>
      <c r="F94" s="234">
        <v>3</v>
      </c>
      <c r="G94" s="120">
        <f t="shared" si="7"/>
        <v>3.1111111111111112</v>
      </c>
      <c r="H94" s="234">
        <v>4</v>
      </c>
      <c r="I94" s="234">
        <v>4.5</v>
      </c>
      <c r="J94" s="234">
        <v>4</v>
      </c>
      <c r="K94" s="120">
        <f t="shared" si="8"/>
        <v>2.6666666666666665</v>
      </c>
      <c r="L94" s="234">
        <v>11</v>
      </c>
      <c r="M94" s="234">
        <v>10</v>
      </c>
      <c r="N94" s="234"/>
      <c r="O94" s="120">
        <f t="shared" si="9"/>
        <v>10.5</v>
      </c>
      <c r="P94" s="121">
        <f t="shared" si="10"/>
        <v>16.3</v>
      </c>
      <c r="Q94" s="234">
        <v>9.5</v>
      </c>
      <c r="R94" s="234">
        <v>7</v>
      </c>
      <c r="S94" s="234"/>
      <c r="T94" s="234"/>
      <c r="U94" s="234">
        <v>11</v>
      </c>
      <c r="V94" s="122">
        <f t="shared" si="11"/>
        <v>27.5</v>
      </c>
      <c r="W94" s="235">
        <f t="shared" si="12"/>
        <v>44</v>
      </c>
      <c r="X94" s="235"/>
      <c r="Y94" s="235"/>
      <c r="Z94" s="236" t="str">
        <f t="shared" si="13"/>
        <v>D</v>
      </c>
    </row>
    <row r="95" spans="1:26" ht="26.25">
      <c r="A95" s="233">
        <v>81</v>
      </c>
      <c r="B95" s="118" t="s">
        <v>198</v>
      </c>
      <c r="C95" s="118" t="s">
        <v>199</v>
      </c>
      <c r="D95" s="234">
        <v>3</v>
      </c>
      <c r="E95" s="234">
        <v>11</v>
      </c>
      <c r="F95" s="234">
        <v>3</v>
      </c>
      <c r="G95" s="120">
        <f t="shared" si="7"/>
        <v>3.7777777777777772</v>
      </c>
      <c r="H95" s="234">
        <v>0</v>
      </c>
      <c r="I95" s="234">
        <v>5</v>
      </c>
      <c r="J95" s="234">
        <v>5</v>
      </c>
      <c r="K95" s="120">
        <f t="shared" si="8"/>
        <v>1.6666666666666667</v>
      </c>
      <c r="L95" s="234">
        <v>11</v>
      </c>
      <c r="M95" s="234">
        <v>10</v>
      </c>
      <c r="N95" s="234"/>
      <c r="O95" s="120">
        <f t="shared" si="9"/>
        <v>10.5</v>
      </c>
      <c r="P95" s="121">
        <f t="shared" si="10"/>
        <v>15.9</v>
      </c>
      <c r="Q95" s="234">
        <v>13.5</v>
      </c>
      <c r="R95" s="234">
        <v>13</v>
      </c>
      <c r="S95" s="234"/>
      <c r="T95" s="234"/>
      <c r="U95" s="234">
        <v>12.5</v>
      </c>
      <c r="V95" s="122">
        <f t="shared" si="11"/>
        <v>39</v>
      </c>
      <c r="W95" s="235">
        <f t="shared" si="12"/>
        <v>55</v>
      </c>
      <c r="X95" s="235"/>
      <c r="Y95" s="235"/>
      <c r="Z95" s="236" t="str">
        <f t="shared" si="13"/>
        <v>C</v>
      </c>
    </row>
    <row r="96" spans="1:26" ht="26.25">
      <c r="A96" s="233">
        <v>82</v>
      </c>
      <c r="B96" s="118" t="s">
        <v>200</v>
      </c>
      <c r="C96" s="118" t="s">
        <v>201</v>
      </c>
      <c r="D96" s="234">
        <v>4</v>
      </c>
      <c r="E96" s="234">
        <v>8</v>
      </c>
      <c r="F96" s="234">
        <v>4</v>
      </c>
      <c r="G96" s="120">
        <f t="shared" si="7"/>
        <v>3.5555555555555554</v>
      </c>
      <c r="H96" s="234">
        <v>5</v>
      </c>
      <c r="I96" s="234">
        <v>4.5</v>
      </c>
      <c r="J96" s="234">
        <v>5</v>
      </c>
      <c r="K96" s="120">
        <f t="shared" si="8"/>
        <v>3.3333333333333335</v>
      </c>
      <c r="L96" s="234">
        <v>11</v>
      </c>
      <c r="M96" s="234">
        <v>12</v>
      </c>
      <c r="N96" s="234"/>
      <c r="O96" s="120">
        <f t="shared" si="9"/>
        <v>11.5</v>
      </c>
      <c r="P96" s="121">
        <f t="shared" si="10"/>
        <v>18.399999999999999</v>
      </c>
      <c r="Q96" s="234">
        <v>25</v>
      </c>
      <c r="R96" s="234"/>
      <c r="S96" s="234">
        <v>19</v>
      </c>
      <c r="T96" s="234"/>
      <c r="U96" s="234">
        <v>14.5</v>
      </c>
      <c r="V96" s="122">
        <f t="shared" si="11"/>
        <v>58.5</v>
      </c>
      <c r="W96" s="235">
        <f t="shared" si="12"/>
        <v>77</v>
      </c>
      <c r="X96" s="235"/>
      <c r="Y96" s="235"/>
      <c r="Z96" s="236" t="str">
        <f t="shared" si="13"/>
        <v>A</v>
      </c>
    </row>
    <row r="97" spans="1:26" ht="26.25">
      <c r="A97" s="233">
        <v>83</v>
      </c>
      <c r="B97" s="118" t="s">
        <v>202</v>
      </c>
      <c r="C97" s="118" t="s">
        <v>203</v>
      </c>
      <c r="D97" s="234">
        <v>5</v>
      </c>
      <c r="E97" s="234">
        <v>13</v>
      </c>
      <c r="F97" s="234">
        <v>8</v>
      </c>
      <c r="G97" s="120">
        <f t="shared" si="7"/>
        <v>5.7777777777777786</v>
      </c>
      <c r="H97" s="234">
        <v>5</v>
      </c>
      <c r="I97" s="234">
        <v>4.5</v>
      </c>
      <c r="J97" s="234">
        <v>5</v>
      </c>
      <c r="K97" s="120">
        <f t="shared" si="8"/>
        <v>3.3333333333333335</v>
      </c>
      <c r="L97" s="234">
        <v>11</v>
      </c>
      <c r="M97" s="234">
        <v>11</v>
      </c>
      <c r="N97" s="234"/>
      <c r="O97" s="120">
        <f t="shared" si="9"/>
        <v>11</v>
      </c>
      <c r="P97" s="121">
        <f t="shared" si="10"/>
        <v>20.100000000000001</v>
      </c>
      <c r="Q97" s="234">
        <v>24.5</v>
      </c>
      <c r="R97" s="234">
        <v>12</v>
      </c>
      <c r="S97" s="234"/>
      <c r="T97" s="234"/>
      <c r="U97" s="234">
        <v>12.5</v>
      </c>
      <c r="V97" s="122">
        <f t="shared" si="11"/>
        <v>49</v>
      </c>
      <c r="W97" s="235">
        <f t="shared" si="12"/>
        <v>69</v>
      </c>
      <c r="X97" s="235"/>
      <c r="Y97" s="235"/>
      <c r="Z97" s="236" t="str">
        <f t="shared" si="13"/>
        <v>B</v>
      </c>
    </row>
    <row r="98" spans="1:26" ht="26.25">
      <c r="A98" s="233">
        <v>84</v>
      </c>
      <c r="B98" s="118" t="s">
        <v>204</v>
      </c>
      <c r="C98" s="118" t="s">
        <v>205</v>
      </c>
      <c r="D98" s="234">
        <v>4</v>
      </c>
      <c r="E98" s="234">
        <v>5</v>
      </c>
      <c r="F98" s="234">
        <v>4</v>
      </c>
      <c r="G98" s="120">
        <f t="shared" si="7"/>
        <v>2.8888888888888893</v>
      </c>
      <c r="H98" s="234">
        <v>5</v>
      </c>
      <c r="I98" s="234">
        <v>4.5</v>
      </c>
      <c r="J98" s="234">
        <v>5</v>
      </c>
      <c r="K98" s="120">
        <f t="shared" si="8"/>
        <v>3.3333333333333335</v>
      </c>
      <c r="L98" s="234">
        <v>10</v>
      </c>
      <c r="M98" s="234">
        <v>10</v>
      </c>
      <c r="N98" s="234"/>
      <c r="O98" s="120">
        <f t="shared" si="9"/>
        <v>10</v>
      </c>
      <c r="P98" s="121">
        <f t="shared" si="10"/>
        <v>16.2</v>
      </c>
      <c r="Q98" s="234">
        <v>16</v>
      </c>
      <c r="R98" s="234">
        <v>12.5</v>
      </c>
      <c r="S98" s="234"/>
      <c r="T98" s="234"/>
      <c r="U98" s="234">
        <v>11.5</v>
      </c>
      <c r="V98" s="122">
        <f t="shared" si="11"/>
        <v>40</v>
      </c>
      <c r="W98" s="235">
        <f t="shared" si="12"/>
        <v>56</v>
      </c>
      <c r="X98" s="235"/>
      <c r="Y98" s="235"/>
      <c r="Z98" s="236" t="str">
        <f t="shared" si="13"/>
        <v>C</v>
      </c>
    </row>
    <row r="99" spans="1:26" ht="26.25">
      <c r="A99" s="233">
        <v>85</v>
      </c>
      <c r="B99" s="118" t="s">
        <v>206</v>
      </c>
      <c r="C99" s="118" t="s">
        <v>207</v>
      </c>
      <c r="D99" s="234">
        <v>5</v>
      </c>
      <c r="E99" s="234">
        <v>12</v>
      </c>
      <c r="F99" s="234">
        <v>4</v>
      </c>
      <c r="G99" s="120">
        <f t="shared" si="7"/>
        <v>4.666666666666667</v>
      </c>
      <c r="H99" s="234">
        <v>5</v>
      </c>
      <c r="I99" s="234">
        <v>2.5</v>
      </c>
      <c r="J99" s="234">
        <v>3</v>
      </c>
      <c r="K99" s="120">
        <f t="shared" si="8"/>
        <v>2.6666666666666665</v>
      </c>
      <c r="L99" s="234">
        <v>11</v>
      </c>
      <c r="M99" s="234">
        <v>10</v>
      </c>
      <c r="N99" s="234"/>
      <c r="O99" s="120">
        <f t="shared" si="9"/>
        <v>10.5</v>
      </c>
      <c r="P99" s="121">
        <f t="shared" si="10"/>
        <v>17.8</v>
      </c>
      <c r="Q99" s="234">
        <v>19.5</v>
      </c>
      <c r="R99" s="234"/>
      <c r="S99" s="234">
        <v>13</v>
      </c>
      <c r="T99" s="234"/>
      <c r="U99" s="234">
        <v>8</v>
      </c>
      <c r="V99" s="122">
        <f t="shared" si="11"/>
        <v>40.5</v>
      </c>
      <c r="W99" s="235">
        <f t="shared" si="12"/>
        <v>58</v>
      </c>
      <c r="X99" s="235"/>
      <c r="Y99" s="235"/>
      <c r="Z99" s="236" t="str">
        <f t="shared" si="13"/>
        <v>C</v>
      </c>
    </row>
    <row r="100" spans="1:26" ht="26.25">
      <c r="A100" s="233">
        <v>86</v>
      </c>
      <c r="B100" s="118" t="s">
        <v>208</v>
      </c>
      <c r="C100" s="118" t="s">
        <v>209</v>
      </c>
      <c r="D100" s="234">
        <v>5</v>
      </c>
      <c r="E100" s="234">
        <v>4</v>
      </c>
      <c r="F100" s="234">
        <v>12</v>
      </c>
      <c r="G100" s="120">
        <f t="shared" si="7"/>
        <v>4.666666666666667</v>
      </c>
      <c r="H100" s="234">
        <v>0</v>
      </c>
      <c r="I100" s="234">
        <v>5</v>
      </c>
      <c r="J100" s="234">
        <v>5</v>
      </c>
      <c r="K100" s="120">
        <f t="shared" si="8"/>
        <v>1.6666666666666667</v>
      </c>
      <c r="L100" s="234">
        <v>11</v>
      </c>
      <c r="M100" s="234">
        <v>12</v>
      </c>
      <c r="N100" s="234"/>
      <c r="O100" s="120">
        <f t="shared" si="9"/>
        <v>11.5</v>
      </c>
      <c r="P100" s="121">
        <f t="shared" si="10"/>
        <v>17.8</v>
      </c>
      <c r="Q100" s="234">
        <v>17</v>
      </c>
      <c r="R100" s="234">
        <v>12</v>
      </c>
      <c r="S100" s="234"/>
      <c r="T100" s="234"/>
      <c r="U100" s="234">
        <v>13</v>
      </c>
      <c r="V100" s="122">
        <f t="shared" si="11"/>
        <v>42</v>
      </c>
      <c r="W100" s="235">
        <f t="shared" si="12"/>
        <v>60</v>
      </c>
      <c r="X100" s="235"/>
      <c r="Y100" s="235"/>
      <c r="Z100" s="236" t="str">
        <f t="shared" si="13"/>
        <v>B</v>
      </c>
    </row>
    <row r="101" spans="1:26" ht="26.25">
      <c r="A101" s="233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7"/>
        <v>0</v>
      </c>
      <c r="H101" s="234"/>
      <c r="I101" s="234"/>
      <c r="J101" s="234"/>
      <c r="K101" s="120">
        <f t="shared" si="8"/>
        <v>0</v>
      </c>
      <c r="L101" s="234"/>
      <c r="M101" s="234"/>
      <c r="N101" s="234"/>
      <c r="O101" s="120">
        <f t="shared" si="9"/>
        <v>0</v>
      </c>
      <c r="P101" s="121" t="str">
        <f t="shared" si="10"/>
        <v/>
      </c>
      <c r="Q101" s="234"/>
      <c r="R101" s="234"/>
      <c r="S101" s="234"/>
      <c r="T101" s="234"/>
      <c r="U101" s="234"/>
      <c r="V101" s="122" t="str">
        <f t="shared" si="11"/>
        <v/>
      </c>
      <c r="W101" s="235" t="str">
        <f t="shared" si="12"/>
        <v/>
      </c>
      <c r="X101" s="235"/>
      <c r="Y101" s="235"/>
      <c r="Z101" s="236" t="str">
        <f t="shared" si="13"/>
        <v/>
      </c>
    </row>
    <row r="102" spans="1:26" ht="26.25">
      <c r="A102" s="233">
        <v>88</v>
      </c>
      <c r="B102" s="118" t="s">
        <v>210</v>
      </c>
      <c r="C102" s="118" t="s">
        <v>211</v>
      </c>
      <c r="D102" s="234">
        <v>4</v>
      </c>
      <c r="E102" s="234">
        <v>8</v>
      </c>
      <c r="F102" s="234">
        <v>3</v>
      </c>
      <c r="G102" s="120">
        <f t="shared" si="7"/>
        <v>3.3333333333333335</v>
      </c>
      <c r="H102" s="234">
        <v>5</v>
      </c>
      <c r="I102" s="234">
        <v>4.5</v>
      </c>
      <c r="J102" s="234">
        <v>5</v>
      </c>
      <c r="K102" s="120">
        <f t="shared" si="8"/>
        <v>3.3333333333333335</v>
      </c>
      <c r="L102" s="234">
        <v>12</v>
      </c>
      <c r="M102" s="234">
        <v>11</v>
      </c>
      <c r="N102" s="234"/>
      <c r="O102" s="120">
        <f t="shared" si="9"/>
        <v>11.5</v>
      </c>
      <c r="P102" s="121">
        <f t="shared" si="10"/>
        <v>18.2</v>
      </c>
      <c r="Q102" s="234">
        <v>18.5</v>
      </c>
      <c r="R102" s="234">
        <v>14.5</v>
      </c>
      <c r="S102" s="234"/>
      <c r="T102" s="234"/>
      <c r="U102" s="234">
        <v>12</v>
      </c>
      <c r="V102" s="122">
        <f t="shared" si="11"/>
        <v>45</v>
      </c>
      <c r="W102" s="235">
        <f t="shared" si="12"/>
        <v>63</v>
      </c>
      <c r="X102" s="235"/>
      <c r="Y102" s="235"/>
      <c r="Z102" s="236" t="str">
        <f t="shared" si="13"/>
        <v>B</v>
      </c>
    </row>
    <row r="103" spans="1:26" ht="26.25">
      <c r="A103" s="233">
        <v>89</v>
      </c>
      <c r="B103" s="118" t="s">
        <v>212</v>
      </c>
      <c r="C103" s="118" t="s">
        <v>213</v>
      </c>
      <c r="D103" s="234">
        <v>4</v>
      </c>
      <c r="E103" s="234">
        <v>3</v>
      </c>
      <c r="F103" s="234">
        <v>5</v>
      </c>
      <c r="G103" s="120">
        <f t="shared" si="7"/>
        <v>2.6666666666666665</v>
      </c>
      <c r="H103" s="234">
        <v>4.5</v>
      </c>
      <c r="I103" s="234">
        <v>3.5</v>
      </c>
      <c r="J103" s="234">
        <v>4</v>
      </c>
      <c r="K103" s="120">
        <f t="shared" si="8"/>
        <v>2.8333333333333335</v>
      </c>
      <c r="L103" s="234">
        <v>11</v>
      </c>
      <c r="M103" s="234">
        <v>10</v>
      </c>
      <c r="N103" s="234"/>
      <c r="O103" s="120">
        <f t="shared" si="9"/>
        <v>10.5</v>
      </c>
      <c r="P103" s="121">
        <f t="shared" si="10"/>
        <v>16</v>
      </c>
      <c r="Q103" s="234">
        <v>20.5</v>
      </c>
      <c r="R103" s="234">
        <v>17</v>
      </c>
      <c r="S103" s="234"/>
      <c r="T103" s="234"/>
      <c r="U103" s="234">
        <v>19</v>
      </c>
      <c r="V103" s="122">
        <f t="shared" si="11"/>
        <v>56.5</v>
      </c>
      <c r="W103" s="235">
        <f t="shared" si="12"/>
        <v>73</v>
      </c>
      <c r="X103" s="235"/>
      <c r="Y103" s="235"/>
      <c r="Z103" s="236" t="str">
        <f t="shared" si="13"/>
        <v>A</v>
      </c>
    </row>
    <row r="104" spans="1:26" ht="26.25">
      <c r="A104" s="233">
        <v>90</v>
      </c>
      <c r="B104" s="118" t="s">
        <v>214</v>
      </c>
      <c r="C104" s="118" t="s">
        <v>215</v>
      </c>
      <c r="D104" s="234">
        <v>4</v>
      </c>
      <c r="E104" s="234">
        <v>1</v>
      </c>
      <c r="F104" s="234">
        <v>3</v>
      </c>
      <c r="G104" s="120">
        <f t="shared" si="7"/>
        <v>1.7777777777777777</v>
      </c>
      <c r="H104" s="234">
        <v>5</v>
      </c>
      <c r="I104" s="234">
        <v>4.5</v>
      </c>
      <c r="J104" s="234">
        <v>5</v>
      </c>
      <c r="K104" s="120">
        <f t="shared" si="8"/>
        <v>3.3333333333333335</v>
      </c>
      <c r="L104" s="234">
        <v>11</v>
      </c>
      <c r="M104" s="234">
        <v>10</v>
      </c>
      <c r="N104" s="234"/>
      <c r="O104" s="120">
        <f t="shared" si="9"/>
        <v>10.5</v>
      </c>
      <c r="P104" s="121">
        <f t="shared" si="10"/>
        <v>15.6</v>
      </c>
      <c r="Q104" s="234">
        <v>18.5</v>
      </c>
      <c r="R104" s="234"/>
      <c r="S104" s="234">
        <v>8</v>
      </c>
      <c r="T104" s="234"/>
      <c r="U104" s="234">
        <v>9</v>
      </c>
      <c r="V104" s="122">
        <f t="shared" si="11"/>
        <v>35.5</v>
      </c>
      <c r="W104" s="235">
        <f t="shared" si="12"/>
        <v>51</v>
      </c>
      <c r="X104" s="235"/>
      <c r="Y104" s="235"/>
      <c r="Z104" s="236" t="str">
        <f t="shared" si="13"/>
        <v>C</v>
      </c>
    </row>
    <row r="105" spans="1:26" ht="26.25">
      <c r="A105" s="233">
        <v>91</v>
      </c>
      <c r="B105" s="118" t="s">
        <v>216</v>
      </c>
      <c r="C105" s="118" t="s">
        <v>217</v>
      </c>
      <c r="D105" s="234">
        <v>4</v>
      </c>
      <c r="E105" s="234">
        <v>2</v>
      </c>
      <c r="F105" s="234">
        <v>4</v>
      </c>
      <c r="G105" s="120">
        <f t="shared" si="7"/>
        <v>2.2222222222222228</v>
      </c>
      <c r="H105" s="234">
        <v>5</v>
      </c>
      <c r="I105" s="234">
        <v>4</v>
      </c>
      <c r="J105" s="234">
        <v>3.5</v>
      </c>
      <c r="K105" s="120">
        <f t="shared" si="8"/>
        <v>2.8333333333333335</v>
      </c>
      <c r="L105" s="234">
        <v>11</v>
      </c>
      <c r="M105" s="234">
        <v>10</v>
      </c>
      <c r="N105" s="234"/>
      <c r="O105" s="120">
        <f t="shared" si="9"/>
        <v>10.5</v>
      </c>
      <c r="P105" s="121">
        <f t="shared" si="10"/>
        <v>15.6</v>
      </c>
      <c r="Q105" s="234">
        <v>21.5</v>
      </c>
      <c r="R105" s="234">
        <v>14.5</v>
      </c>
      <c r="S105" s="234"/>
      <c r="T105" s="234"/>
      <c r="U105" s="234">
        <v>12</v>
      </c>
      <c r="V105" s="122">
        <f t="shared" si="11"/>
        <v>48</v>
      </c>
      <c r="W105" s="235">
        <f t="shared" si="12"/>
        <v>64</v>
      </c>
      <c r="X105" s="235"/>
      <c r="Y105" s="235"/>
      <c r="Z105" s="236" t="str">
        <f t="shared" si="13"/>
        <v>B</v>
      </c>
    </row>
    <row r="106" spans="1:26" ht="26.25">
      <c r="A106" s="233">
        <v>92</v>
      </c>
      <c r="B106" s="118" t="s">
        <v>218</v>
      </c>
      <c r="C106" s="118" t="s">
        <v>219</v>
      </c>
      <c r="D106" s="234">
        <v>4</v>
      </c>
      <c r="E106" s="234">
        <v>5</v>
      </c>
      <c r="F106" s="234">
        <v>4</v>
      </c>
      <c r="G106" s="120">
        <f t="shared" si="7"/>
        <v>2.8888888888888893</v>
      </c>
      <c r="H106" s="234">
        <v>3.5</v>
      </c>
      <c r="I106" s="234">
        <v>4.5</v>
      </c>
      <c r="J106" s="234">
        <v>5</v>
      </c>
      <c r="K106" s="120">
        <f t="shared" si="8"/>
        <v>2.8333333333333335</v>
      </c>
      <c r="L106" s="234">
        <v>12</v>
      </c>
      <c r="M106" s="234">
        <v>12</v>
      </c>
      <c r="N106" s="234"/>
      <c r="O106" s="120">
        <f t="shared" si="9"/>
        <v>12</v>
      </c>
      <c r="P106" s="121">
        <f t="shared" si="10"/>
        <v>17.7</v>
      </c>
      <c r="Q106" s="234"/>
      <c r="R106" s="234"/>
      <c r="S106" s="234"/>
      <c r="T106" s="234"/>
      <c r="U106" s="234"/>
      <c r="V106" s="122" t="str">
        <f t="shared" si="11"/>
        <v/>
      </c>
      <c r="W106" s="235">
        <f t="shared" si="12"/>
        <v>18</v>
      </c>
      <c r="X106" s="235"/>
      <c r="Y106" s="235"/>
      <c r="Z106" s="236" t="str">
        <f t="shared" si="13"/>
        <v/>
      </c>
    </row>
    <row r="107" spans="1:26" ht="26.25">
      <c r="A107" s="233">
        <v>93</v>
      </c>
      <c r="B107" s="118" t="s">
        <v>220</v>
      </c>
      <c r="C107" s="118" t="s">
        <v>221</v>
      </c>
      <c r="D107" s="234">
        <v>2</v>
      </c>
      <c r="E107" s="234">
        <v>6</v>
      </c>
      <c r="F107" s="234">
        <v>7</v>
      </c>
      <c r="G107" s="120">
        <f t="shared" si="7"/>
        <v>3.3333333333333335</v>
      </c>
      <c r="H107" s="234">
        <v>5</v>
      </c>
      <c r="I107" s="234">
        <v>2.5</v>
      </c>
      <c r="J107" s="234">
        <v>3</v>
      </c>
      <c r="K107" s="120">
        <f t="shared" si="8"/>
        <v>2.6666666666666665</v>
      </c>
      <c r="L107" s="234">
        <v>12</v>
      </c>
      <c r="M107" s="234">
        <v>11</v>
      </c>
      <c r="N107" s="234"/>
      <c r="O107" s="120">
        <f t="shared" si="9"/>
        <v>11.5</v>
      </c>
      <c r="P107" s="121">
        <f t="shared" si="10"/>
        <v>17.5</v>
      </c>
      <c r="Q107" s="234">
        <v>21.5</v>
      </c>
      <c r="R107" s="234">
        <v>13</v>
      </c>
      <c r="S107" s="234"/>
      <c r="T107" s="234"/>
      <c r="U107" s="234">
        <v>14</v>
      </c>
      <c r="V107" s="122">
        <f t="shared" si="11"/>
        <v>48.5</v>
      </c>
      <c r="W107" s="235">
        <f t="shared" si="12"/>
        <v>66</v>
      </c>
      <c r="X107" s="235"/>
      <c r="Y107" s="235"/>
      <c r="Z107" s="236" t="str">
        <f t="shared" si="13"/>
        <v>B</v>
      </c>
    </row>
    <row r="108" spans="1:26" ht="26.25">
      <c r="A108" s="233">
        <v>94</v>
      </c>
      <c r="B108" s="118" t="s">
        <v>222</v>
      </c>
      <c r="C108" s="118" t="s">
        <v>223</v>
      </c>
      <c r="D108" s="234">
        <v>3</v>
      </c>
      <c r="E108" s="234">
        <v>3</v>
      </c>
      <c r="F108" s="234">
        <v>2</v>
      </c>
      <c r="G108" s="120">
        <f t="shared" si="7"/>
        <v>1.7777777777777777</v>
      </c>
      <c r="H108" s="234">
        <v>3.5</v>
      </c>
      <c r="I108" s="234">
        <v>2.5</v>
      </c>
      <c r="J108" s="234">
        <v>3</v>
      </c>
      <c r="K108" s="120">
        <f t="shared" si="8"/>
        <v>2.1666666666666665</v>
      </c>
      <c r="L108" s="234">
        <v>10</v>
      </c>
      <c r="M108" s="234">
        <v>12</v>
      </c>
      <c r="N108" s="234"/>
      <c r="O108" s="120">
        <f t="shared" si="9"/>
        <v>11</v>
      </c>
      <c r="P108" s="121">
        <f t="shared" si="10"/>
        <v>14.9</v>
      </c>
      <c r="Q108" s="234">
        <v>18.5</v>
      </c>
      <c r="R108" s="234">
        <v>9.5</v>
      </c>
      <c r="S108" s="234"/>
      <c r="T108" s="234">
        <v>6</v>
      </c>
      <c r="U108" s="234"/>
      <c r="V108" s="122">
        <f t="shared" si="11"/>
        <v>34</v>
      </c>
      <c r="W108" s="235">
        <f t="shared" si="12"/>
        <v>49</v>
      </c>
      <c r="X108" s="235"/>
      <c r="Y108" s="235"/>
      <c r="Z108" s="236" t="str">
        <f t="shared" si="13"/>
        <v>D</v>
      </c>
    </row>
    <row r="109" spans="1:26" ht="26.25">
      <c r="A109" s="233">
        <v>95</v>
      </c>
      <c r="B109" s="118" t="s">
        <v>224</v>
      </c>
      <c r="C109" s="118" t="s">
        <v>225</v>
      </c>
      <c r="D109" s="234">
        <v>2</v>
      </c>
      <c r="E109" s="234">
        <v>1</v>
      </c>
      <c r="F109" s="234">
        <v>2</v>
      </c>
      <c r="G109" s="120">
        <f t="shared" si="7"/>
        <v>1.1111111111111114</v>
      </c>
      <c r="H109" s="234">
        <v>0</v>
      </c>
      <c r="I109" s="234">
        <v>5</v>
      </c>
      <c r="J109" s="234">
        <v>5</v>
      </c>
      <c r="K109" s="120">
        <f t="shared" si="8"/>
        <v>1.6666666666666667</v>
      </c>
      <c r="L109" s="234">
        <v>10</v>
      </c>
      <c r="M109" s="234">
        <v>11</v>
      </c>
      <c r="N109" s="234"/>
      <c r="O109" s="120">
        <f t="shared" si="9"/>
        <v>10.5</v>
      </c>
      <c r="P109" s="121">
        <f t="shared" si="10"/>
        <v>13.3</v>
      </c>
      <c r="Q109" s="234">
        <v>14</v>
      </c>
      <c r="R109" s="234">
        <v>10</v>
      </c>
      <c r="S109" s="234"/>
      <c r="T109" s="234"/>
      <c r="U109" s="234">
        <v>7</v>
      </c>
      <c r="V109" s="122">
        <f t="shared" si="11"/>
        <v>31</v>
      </c>
      <c r="W109" s="235">
        <f t="shared" si="12"/>
        <v>44</v>
      </c>
      <c r="X109" s="235"/>
      <c r="Y109" s="235"/>
      <c r="Z109" s="236" t="str">
        <f t="shared" si="13"/>
        <v>D</v>
      </c>
    </row>
    <row r="110" spans="1:26" ht="26.25">
      <c r="A110" s="233">
        <v>96</v>
      </c>
      <c r="B110" s="118" t="s">
        <v>226</v>
      </c>
      <c r="C110" s="118" t="s">
        <v>227</v>
      </c>
      <c r="D110" s="234">
        <v>4</v>
      </c>
      <c r="E110" s="234">
        <v>9</v>
      </c>
      <c r="F110" s="234">
        <v>5</v>
      </c>
      <c r="G110" s="120">
        <f t="shared" si="7"/>
        <v>4</v>
      </c>
      <c r="H110" s="234">
        <v>3.5</v>
      </c>
      <c r="I110" s="234">
        <v>2.5</v>
      </c>
      <c r="J110" s="234">
        <v>3</v>
      </c>
      <c r="K110" s="120">
        <f t="shared" si="8"/>
        <v>2.1666666666666665</v>
      </c>
      <c r="L110" s="234">
        <v>12</v>
      </c>
      <c r="M110" s="234">
        <v>11</v>
      </c>
      <c r="N110" s="234"/>
      <c r="O110" s="120">
        <f t="shared" si="9"/>
        <v>11.5</v>
      </c>
      <c r="P110" s="121">
        <f t="shared" si="10"/>
        <v>17.7</v>
      </c>
      <c r="Q110" s="234">
        <v>25</v>
      </c>
      <c r="R110" s="234">
        <v>13</v>
      </c>
      <c r="S110" s="234"/>
      <c r="T110" s="234"/>
      <c r="U110" s="234">
        <v>11.5</v>
      </c>
      <c r="V110" s="122">
        <f t="shared" si="11"/>
        <v>49.5</v>
      </c>
      <c r="W110" s="235">
        <f t="shared" si="12"/>
        <v>67</v>
      </c>
      <c r="X110" s="235"/>
      <c r="Y110" s="235"/>
      <c r="Z110" s="236" t="str">
        <f t="shared" si="13"/>
        <v>B</v>
      </c>
    </row>
    <row r="111" spans="1:26" ht="26.25">
      <c r="A111" s="233">
        <v>97</v>
      </c>
      <c r="B111" s="118" t="s">
        <v>228</v>
      </c>
      <c r="C111" s="118" t="s">
        <v>229</v>
      </c>
      <c r="D111" s="234">
        <v>3</v>
      </c>
      <c r="E111" s="234">
        <v>10</v>
      </c>
      <c r="F111" s="234">
        <v>4</v>
      </c>
      <c r="G111" s="120">
        <f t="shared" si="7"/>
        <v>3.7777777777777772</v>
      </c>
      <c r="H111" s="234">
        <v>5</v>
      </c>
      <c r="I111" s="234">
        <v>4</v>
      </c>
      <c r="J111" s="234">
        <v>5</v>
      </c>
      <c r="K111" s="120">
        <f t="shared" si="8"/>
        <v>3.3333333333333335</v>
      </c>
      <c r="L111" s="234">
        <v>10</v>
      </c>
      <c r="M111" s="234">
        <v>11</v>
      </c>
      <c r="N111" s="234"/>
      <c r="O111" s="120">
        <f t="shared" si="9"/>
        <v>10.5</v>
      </c>
      <c r="P111" s="121">
        <f t="shared" si="10"/>
        <v>17.600000000000001</v>
      </c>
      <c r="Q111" s="234">
        <v>4</v>
      </c>
      <c r="R111" s="234"/>
      <c r="S111" s="234">
        <v>8</v>
      </c>
      <c r="T111" s="234"/>
      <c r="U111" s="234">
        <v>10</v>
      </c>
      <c r="V111" s="122">
        <f t="shared" si="11"/>
        <v>22</v>
      </c>
      <c r="W111" s="235">
        <f t="shared" si="12"/>
        <v>40</v>
      </c>
      <c r="X111" s="235"/>
      <c r="Y111" s="235"/>
      <c r="Z111" s="236" t="str">
        <f t="shared" si="13"/>
        <v>D</v>
      </c>
    </row>
    <row r="112" spans="1:26" ht="26.25">
      <c r="A112" s="233">
        <v>98</v>
      </c>
      <c r="B112" s="118" t="s">
        <v>230</v>
      </c>
      <c r="C112" s="118" t="s">
        <v>231</v>
      </c>
      <c r="D112" s="234">
        <v>3</v>
      </c>
      <c r="E112" s="234">
        <v>7</v>
      </c>
      <c r="F112" s="234">
        <v>5</v>
      </c>
      <c r="G112" s="120">
        <f t="shared" si="7"/>
        <v>3.3333333333333335</v>
      </c>
      <c r="H112" s="234">
        <v>5</v>
      </c>
      <c r="I112" s="234">
        <v>4</v>
      </c>
      <c r="J112" s="234">
        <v>3.5</v>
      </c>
      <c r="K112" s="120">
        <f t="shared" si="8"/>
        <v>2.8333333333333335</v>
      </c>
      <c r="L112" s="234">
        <v>11</v>
      </c>
      <c r="M112" s="234">
        <v>11</v>
      </c>
      <c r="N112" s="234"/>
      <c r="O112" s="120">
        <f t="shared" si="9"/>
        <v>11</v>
      </c>
      <c r="P112" s="121">
        <f t="shared" si="10"/>
        <v>17.2</v>
      </c>
      <c r="Q112" s="234">
        <v>19.5</v>
      </c>
      <c r="R112" s="234">
        <v>20</v>
      </c>
      <c r="S112" s="234"/>
      <c r="T112" s="234"/>
      <c r="U112" s="234">
        <v>14.5</v>
      </c>
      <c r="V112" s="122">
        <f t="shared" si="11"/>
        <v>54</v>
      </c>
      <c r="W112" s="235">
        <f t="shared" si="12"/>
        <v>71</v>
      </c>
      <c r="X112" s="235"/>
      <c r="Y112" s="235"/>
      <c r="Z112" s="236" t="str">
        <f t="shared" si="13"/>
        <v>A</v>
      </c>
    </row>
    <row r="113" spans="1:26" ht="26.25">
      <c r="A113" s="233">
        <v>99</v>
      </c>
      <c r="B113" s="118" t="s">
        <v>232</v>
      </c>
      <c r="C113" s="118" t="s">
        <v>233</v>
      </c>
      <c r="D113" s="234">
        <v>4</v>
      </c>
      <c r="E113" s="234">
        <v>1</v>
      </c>
      <c r="F113" s="234">
        <v>8</v>
      </c>
      <c r="G113" s="120">
        <f t="shared" si="7"/>
        <v>2.8888888888888893</v>
      </c>
      <c r="H113" s="234">
        <v>5</v>
      </c>
      <c r="I113" s="234">
        <v>2.5</v>
      </c>
      <c r="J113" s="234">
        <v>3</v>
      </c>
      <c r="K113" s="120">
        <f t="shared" si="8"/>
        <v>2.6666666666666665</v>
      </c>
      <c r="L113" s="234">
        <v>10</v>
      </c>
      <c r="M113" s="234">
        <v>12</v>
      </c>
      <c r="N113" s="234"/>
      <c r="O113" s="120">
        <f t="shared" si="9"/>
        <v>11</v>
      </c>
      <c r="P113" s="121">
        <f t="shared" si="10"/>
        <v>16.600000000000001</v>
      </c>
      <c r="Q113" s="234">
        <v>20</v>
      </c>
      <c r="R113" s="234"/>
      <c r="S113" s="234">
        <v>7.5</v>
      </c>
      <c r="T113" s="234">
        <v>9.5</v>
      </c>
      <c r="U113" s="234"/>
      <c r="V113" s="122">
        <f t="shared" si="11"/>
        <v>37</v>
      </c>
      <c r="W113" s="235">
        <f t="shared" si="12"/>
        <v>54</v>
      </c>
      <c r="X113" s="235"/>
      <c r="Y113" s="235"/>
      <c r="Z113" s="236" t="str">
        <f t="shared" si="13"/>
        <v>C</v>
      </c>
    </row>
    <row r="114" spans="1:26" ht="26.25">
      <c r="A114" s="233">
        <v>100</v>
      </c>
      <c r="B114" s="118" t="s">
        <v>234</v>
      </c>
      <c r="C114" s="118" t="s">
        <v>235</v>
      </c>
      <c r="D114" s="234">
        <v>3</v>
      </c>
      <c r="E114" s="234">
        <v>1</v>
      </c>
      <c r="F114" s="234">
        <v>2</v>
      </c>
      <c r="G114" s="120">
        <f t="shared" si="7"/>
        <v>1.3333333333333333</v>
      </c>
      <c r="H114" s="234">
        <v>5</v>
      </c>
      <c r="I114" s="234">
        <v>4.5</v>
      </c>
      <c r="J114" s="234">
        <v>5</v>
      </c>
      <c r="K114" s="120">
        <f t="shared" si="8"/>
        <v>3.3333333333333335</v>
      </c>
      <c r="L114" s="234">
        <v>11</v>
      </c>
      <c r="M114" s="234">
        <v>11</v>
      </c>
      <c r="N114" s="234"/>
      <c r="O114" s="120">
        <f t="shared" si="9"/>
        <v>11</v>
      </c>
      <c r="P114" s="121">
        <f t="shared" si="10"/>
        <v>15.7</v>
      </c>
      <c r="Q114" s="234">
        <v>23.5</v>
      </c>
      <c r="R114" s="234">
        <v>20</v>
      </c>
      <c r="S114" s="234"/>
      <c r="T114" s="234"/>
      <c r="U114" s="234">
        <v>10.5</v>
      </c>
      <c r="V114" s="122">
        <f t="shared" si="11"/>
        <v>54</v>
      </c>
      <c r="W114" s="235">
        <f t="shared" si="12"/>
        <v>70</v>
      </c>
      <c r="X114" s="235"/>
      <c r="Y114" s="235"/>
      <c r="Z114" s="236" t="str">
        <f t="shared" si="13"/>
        <v>A</v>
      </c>
    </row>
    <row r="115" spans="1:26" ht="26.25">
      <c r="A115" s="233">
        <v>101</v>
      </c>
      <c r="B115" s="118" t="s">
        <v>236</v>
      </c>
      <c r="C115" s="118" t="s">
        <v>237</v>
      </c>
      <c r="D115" s="234">
        <v>8</v>
      </c>
      <c r="E115" s="234">
        <v>6</v>
      </c>
      <c r="F115" s="234">
        <v>5</v>
      </c>
      <c r="G115" s="120">
        <f t="shared" si="7"/>
        <v>4.2222222222222223</v>
      </c>
      <c r="H115" s="234">
        <v>0</v>
      </c>
      <c r="I115" s="234">
        <v>4</v>
      </c>
      <c r="J115" s="234">
        <v>3.5</v>
      </c>
      <c r="K115" s="120">
        <f t="shared" si="8"/>
        <v>1.1666666666666667</v>
      </c>
      <c r="L115" s="234">
        <v>10</v>
      </c>
      <c r="M115" s="234">
        <v>11</v>
      </c>
      <c r="N115" s="234"/>
      <c r="O115" s="120">
        <f t="shared" si="9"/>
        <v>10.5</v>
      </c>
      <c r="P115" s="121">
        <f t="shared" si="10"/>
        <v>15.9</v>
      </c>
      <c r="Q115" s="234">
        <v>16.5</v>
      </c>
      <c r="R115" s="234">
        <v>15</v>
      </c>
      <c r="S115" s="234"/>
      <c r="T115" s="234"/>
      <c r="U115" s="234">
        <v>15.5</v>
      </c>
      <c r="V115" s="122">
        <f t="shared" si="11"/>
        <v>47</v>
      </c>
      <c r="W115" s="235">
        <f t="shared" si="12"/>
        <v>63</v>
      </c>
      <c r="X115" s="235"/>
      <c r="Y115" s="235"/>
      <c r="Z115" s="236" t="str">
        <f t="shared" si="13"/>
        <v>B</v>
      </c>
    </row>
    <row r="116" spans="1:26" ht="26.25">
      <c r="A116" s="233">
        <v>102</v>
      </c>
      <c r="B116" s="118" t="s">
        <v>238</v>
      </c>
      <c r="C116" s="118" t="s">
        <v>239</v>
      </c>
      <c r="D116" s="234">
        <v>4</v>
      </c>
      <c r="E116" s="234">
        <v>12</v>
      </c>
      <c r="F116" s="234">
        <v>9</v>
      </c>
      <c r="G116" s="120">
        <f t="shared" si="7"/>
        <v>5.5555555555555545</v>
      </c>
      <c r="H116" s="234">
        <v>5</v>
      </c>
      <c r="I116" s="234">
        <v>2.5</v>
      </c>
      <c r="J116" s="234">
        <v>3.5</v>
      </c>
      <c r="K116" s="120">
        <f t="shared" si="8"/>
        <v>2.8333333333333335</v>
      </c>
      <c r="L116" s="234">
        <v>11</v>
      </c>
      <c r="M116" s="234">
        <v>10</v>
      </c>
      <c r="N116" s="234"/>
      <c r="O116" s="120">
        <f t="shared" si="9"/>
        <v>10.5</v>
      </c>
      <c r="P116" s="121">
        <f t="shared" si="10"/>
        <v>18.899999999999999</v>
      </c>
      <c r="Q116" s="234">
        <v>25.5</v>
      </c>
      <c r="R116" s="234">
        <v>14.5</v>
      </c>
      <c r="S116" s="234"/>
      <c r="T116" s="234"/>
      <c r="U116" s="234">
        <v>17.5</v>
      </c>
      <c r="V116" s="122">
        <f t="shared" si="11"/>
        <v>57.5</v>
      </c>
      <c r="W116" s="235">
        <f t="shared" si="12"/>
        <v>76</v>
      </c>
      <c r="X116" s="235"/>
      <c r="Y116" s="235"/>
      <c r="Z116" s="236" t="str">
        <f t="shared" si="13"/>
        <v>A</v>
      </c>
    </row>
    <row r="117" spans="1:26" ht="26.25">
      <c r="A117" s="233">
        <v>103</v>
      </c>
      <c r="B117" s="118" t="s">
        <v>240</v>
      </c>
      <c r="C117" s="118" t="s">
        <v>241</v>
      </c>
      <c r="D117" s="234">
        <v>4</v>
      </c>
      <c r="E117" s="234">
        <v>5</v>
      </c>
      <c r="F117" s="234">
        <v>4</v>
      </c>
      <c r="G117" s="120">
        <f t="shared" si="7"/>
        <v>2.8888888888888893</v>
      </c>
      <c r="H117" s="234">
        <v>3.5</v>
      </c>
      <c r="I117" s="234">
        <v>4</v>
      </c>
      <c r="J117" s="234">
        <v>3.5</v>
      </c>
      <c r="K117" s="120">
        <f t="shared" si="8"/>
        <v>2.3333333333333335</v>
      </c>
      <c r="L117" s="234">
        <v>11</v>
      </c>
      <c r="M117" s="234">
        <v>12</v>
      </c>
      <c r="N117" s="234"/>
      <c r="O117" s="120">
        <f t="shared" si="9"/>
        <v>11.5</v>
      </c>
      <c r="P117" s="121">
        <f t="shared" si="10"/>
        <v>16.7</v>
      </c>
      <c r="Q117" s="234">
        <v>13</v>
      </c>
      <c r="R117" s="234">
        <v>10.5</v>
      </c>
      <c r="S117" s="234"/>
      <c r="T117" s="234"/>
      <c r="U117" s="234">
        <v>15</v>
      </c>
      <c r="V117" s="122">
        <f t="shared" si="11"/>
        <v>38.5</v>
      </c>
      <c r="W117" s="235">
        <f t="shared" si="12"/>
        <v>55</v>
      </c>
      <c r="X117" s="235"/>
      <c r="Y117" s="235"/>
      <c r="Z117" s="236" t="str">
        <f t="shared" si="13"/>
        <v>C</v>
      </c>
    </row>
    <row r="118" spans="1:26" ht="26.25">
      <c r="A118" s="233">
        <v>104</v>
      </c>
      <c r="B118" s="118" t="s">
        <v>242</v>
      </c>
      <c r="C118" s="118" t="s">
        <v>243</v>
      </c>
      <c r="D118" s="234">
        <v>3</v>
      </c>
      <c r="E118" s="234">
        <v>12</v>
      </c>
      <c r="F118" s="234">
        <v>5</v>
      </c>
      <c r="G118" s="120">
        <f t="shared" si="7"/>
        <v>4.4444444444444438</v>
      </c>
      <c r="H118" s="234">
        <v>5</v>
      </c>
      <c r="I118" s="234">
        <v>3.5</v>
      </c>
      <c r="J118" s="234">
        <v>2</v>
      </c>
      <c r="K118" s="120">
        <f t="shared" si="8"/>
        <v>2.3333333333333335</v>
      </c>
      <c r="L118" s="234">
        <v>11</v>
      </c>
      <c r="M118" s="234">
        <v>11</v>
      </c>
      <c r="N118" s="234"/>
      <c r="O118" s="120">
        <f t="shared" si="9"/>
        <v>11</v>
      </c>
      <c r="P118" s="121">
        <f t="shared" si="10"/>
        <v>17.8</v>
      </c>
      <c r="Q118" s="234">
        <v>25.5</v>
      </c>
      <c r="R118" s="234">
        <v>17</v>
      </c>
      <c r="S118" s="234"/>
      <c r="T118" s="234"/>
      <c r="U118" s="234">
        <v>14.5</v>
      </c>
      <c r="V118" s="122">
        <f t="shared" si="11"/>
        <v>57</v>
      </c>
      <c r="W118" s="235">
        <f t="shared" si="12"/>
        <v>75</v>
      </c>
      <c r="X118" s="235"/>
      <c r="Y118" s="235"/>
      <c r="Z118" s="236" t="str">
        <f t="shared" si="13"/>
        <v>A</v>
      </c>
    </row>
    <row r="119" spans="1:26" ht="26.25">
      <c r="A119" s="233">
        <v>105</v>
      </c>
      <c r="B119" s="118" t="s">
        <v>244</v>
      </c>
      <c r="C119" s="118" t="s">
        <v>245</v>
      </c>
      <c r="D119" s="234">
        <v>4</v>
      </c>
      <c r="E119" s="234">
        <v>6</v>
      </c>
      <c r="F119" s="234">
        <v>5</v>
      </c>
      <c r="G119" s="120">
        <f t="shared" si="7"/>
        <v>3.3333333333333335</v>
      </c>
      <c r="H119" s="234">
        <v>0</v>
      </c>
      <c r="I119" s="234">
        <v>2.5</v>
      </c>
      <c r="J119" s="234">
        <v>2.5</v>
      </c>
      <c r="K119" s="120">
        <f t="shared" si="8"/>
        <v>0.83333333333333337</v>
      </c>
      <c r="L119" s="234">
        <v>11</v>
      </c>
      <c r="M119" s="234">
        <v>10</v>
      </c>
      <c r="N119" s="234"/>
      <c r="O119" s="120">
        <f t="shared" si="9"/>
        <v>10.5</v>
      </c>
      <c r="P119" s="121">
        <f t="shared" si="10"/>
        <v>14.7</v>
      </c>
      <c r="Q119" s="234">
        <v>14.5</v>
      </c>
      <c r="R119" s="234">
        <v>13</v>
      </c>
      <c r="S119" s="234"/>
      <c r="T119" s="234"/>
      <c r="U119" s="234">
        <v>14.5</v>
      </c>
      <c r="V119" s="122">
        <f t="shared" si="11"/>
        <v>42</v>
      </c>
      <c r="W119" s="235">
        <f t="shared" si="12"/>
        <v>57</v>
      </c>
      <c r="X119" s="235"/>
      <c r="Y119" s="235"/>
      <c r="Z119" s="236" t="str">
        <f t="shared" si="13"/>
        <v>C</v>
      </c>
    </row>
    <row r="120" spans="1:26" ht="26.25">
      <c r="A120" s="233">
        <v>106</v>
      </c>
      <c r="B120" s="118" t="s">
        <v>246</v>
      </c>
      <c r="C120" s="118" t="s">
        <v>247</v>
      </c>
      <c r="D120" s="234">
        <v>3</v>
      </c>
      <c r="E120" s="234">
        <v>6</v>
      </c>
      <c r="F120" s="234">
        <v>4</v>
      </c>
      <c r="G120" s="120">
        <f t="shared" si="7"/>
        <v>2.8888888888888893</v>
      </c>
      <c r="H120" s="234">
        <v>0</v>
      </c>
      <c r="I120" s="234">
        <v>2.5</v>
      </c>
      <c r="J120" s="234">
        <v>2.5</v>
      </c>
      <c r="K120" s="120">
        <f t="shared" si="8"/>
        <v>0.83333333333333337</v>
      </c>
      <c r="L120" s="234">
        <v>11</v>
      </c>
      <c r="M120" s="234">
        <v>12</v>
      </c>
      <c r="N120" s="234"/>
      <c r="O120" s="120">
        <f t="shared" si="9"/>
        <v>11.5</v>
      </c>
      <c r="P120" s="121">
        <f t="shared" si="10"/>
        <v>15.2</v>
      </c>
      <c r="Q120" s="234">
        <v>8.5</v>
      </c>
      <c r="R120" s="234">
        <v>8</v>
      </c>
      <c r="S120" s="234"/>
      <c r="T120" s="234"/>
      <c r="U120" s="234">
        <v>14</v>
      </c>
      <c r="V120" s="122">
        <f t="shared" si="11"/>
        <v>30.5</v>
      </c>
      <c r="W120" s="235">
        <f t="shared" si="12"/>
        <v>46</v>
      </c>
      <c r="X120" s="235"/>
      <c r="Y120" s="235"/>
      <c r="Z120" s="236" t="str">
        <f t="shared" si="13"/>
        <v>D</v>
      </c>
    </row>
    <row r="121" spans="1:26" ht="26.25">
      <c r="A121" s="233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7"/>
        <v>0</v>
      </c>
      <c r="H121" s="234"/>
      <c r="I121" s="234"/>
      <c r="J121" s="234"/>
      <c r="K121" s="120">
        <f t="shared" si="8"/>
        <v>0</v>
      </c>
      <c r="L121" s="234"/>
      <c r="M121" s="234"/>
      <c r="N121" s="234"/>
      <c r="O121" s="120">
        <f t="shared" si="9"/>
        <v>0</v>
      </c>
      <c r="P121" s="121" t="str">
        <f t="shared" si="10"/>
        <v/>
      </c>
      <c r="Q121" s="234"/>
      <c r="R121" s="234"/>
      <c r="S121" s="234"/>
      <c r="T121" s="234"/>
      <c r="U121" s="234"/>
      <c r="V121" s="122" t="str">
        <f t="shared" si="11"/>
        <v/>
      </c>
      <c r="W121" s="235" t="str">
        <f t="shared" si="12"/>
        <v/>
      </c>
      <c r="X121" s="235"/>
      <c r="Y121" s="235"/>
      <c r="Z121" s="236" t="str">
        <f t="shared" si="13"/>
        <v/>
      </c>
    </row>
    <row r="122" spans="1:26" ht="26.25">
      <c r="A122" s="233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7"/>
        <v>0</v>
      </c>
      <c r="H122" s="234"/>
      <c r="I122" s="234"/>
      <c r="J122" s="234"/>
      <c r="K122" s="120">
        <f t="shared" si="8"/>
        <v>0</v>
      </c>
      <c r="L122" s="234"/>
      <c r="M122" s="234"/>
      <c r="N122" s="234"/>
      <c r="O122" s="120">
        <f t="shared" si="9"/>
        <v>0</v>
      </c>
      <c r="P122" s="121" t="str">
        <f t="shared" si="10"/>
        <v/>
      </c>
      <c r="Q122" s="234"/>
      <c r="R122" s="234"/>
      <c r="S122" s="234"/>
      <c r="T122" s="234"/>
      <c r="U122" s="234"/>
      <c r="V122" s="122" t="str">
        <f t="shared" si="11"/>
        <v/>
      </c>
      <c r="W122" s="235" t="str">
        <f t="shared" si="12"/>
        <v/>
      </c>
      <c r="X122" s="235"/>
      <c r="Y122" s="235"/>
      <c r="Z122" s="236" t="str">
        <f t="shared" si="13"/>
        <v/>
      </c>
    </row>
    <row r="123" spans="1:26" ht="26.25">
      <c r="A123" s="233">
        <v>109</v>
      </c>
      <c r="B123" s="118" t="s">
        <v>248</v>
      </c>
      <c r="C123" s="118" t="s">
        <v>249</v>
      </c>
      <c r="D123" s="234">
        <v>3</v>
      </c>
      <c r="E123" s="234">
        <v>7</v>
      </c>
      <c r="F123" s="234">
        <v>4</v>
      </c>
      <c r="G123" s="120">
        <f t="shared" si="7"/>
        <v>3.1111111111111112</v>
      </c>
      <c r="H123" s="234">
        <v>5</v>
      </c>
      <c r="I123" s="234">
        <v>2.5</v>
      </c>
      <c r="J123" s="234">
        <v>5</v>
      </c>
      <c r="K123" s="120">
        <f t="shared" si="8"/>
        <v>3.3333333333333335</v>
      </c>
      <c r="L123" s="234">
        <v>11</v>
      </c>
      <c r="M123" s="234">
        <v>11</v>
      </c>
      <c r="N123" s="234"/>
      <c r="O123" s="120">
        <f t="shared" si="9"/>
        <v>11</v>
      </c>
      <c r="P123" s="121">
        <f t="shared" si="10"/>
        <v>17.399999999999999</v>
      </c>
      <c r="Q123" s="234">
        <v>20.5</v>
      </c>
      <c r="R123" s="234">
        <v>15.5</v>
      </c>
      <c r="S123" s="234"/>
      <c r="T123" s="234">
        <v>12</v>
      </c>
      <c r="U123" s="234"/>
      <c r="V123" s="122">
        <f t="shared" si="11"/>
        <v>48</v>
      </c>
      <c r="W123" s="235">
        <f t="shared" si="12"/>
        <v>65</v>
      </c>
      <c r="X123" s="235"/>
      <c r="Y123" s="235"/>
      <c r="Z123" s="236" t="str">
        <f t="shared" si="13"/>
        <v>B</v>
      </c>
    </row>
    <row r="124" spans="1:26" ht="26.25">
      <c r="A124" s="233">
        <v>110</v>
      </c>
      <c r="B124" s="118" t="s">
        <v>250</v>
      </c>
      <c r="C124" s="118" t="s">
        <v>325</v>
      </c>
      <c r="D124" s="234">
        <v>13</v>
      </c>
      <c r="E124" s="234">
        <v>4</v>
      </c>
      <c r="F124" s="234">
        <v>5</v>
      </c>
      <c r="G124" s="120">
        <f t="shared" si="7"/>
        <v>4.8888888888888884</v>
      </c>
      <c r="H124" s="234">
        <v>5</v>
      </c>
      <c r="I124" s="234">
        <v>4</v>
      </c>
      <c r="J124" s="234">
        <v>3.5</v>
      </c>
      <c r="K124" s="120">
        <f t="shared" si="8"/>
        <v>2.8333333333333335</v>
      </c>
      <c r="L124" s="234">
        <v>10</v>
      </c>
      <c r="M124" s="234">
        <v>11</v>
      </c>
      <c r="N124" s="234"/>
      <c r="O124" s="120">
        <f t="shared" si="9"/>
        <v>10.5</v>
      </c>
      <c r="P124" s="121">
        <f t="shared" si="10"/>
        <v>18.2</v>
      </c>
      <c r="Q124" s="234">
        <v>24</v>
      </c>
      <c r="R124" s="234">
        <v>16</v>
      </c>
      <c r="S124" s="234"/>
      <c r="T124" s="234"/>
      <c r="U124" s="234">
        <v>14</v>
      </c>
      <c r="V124" s="122">
        <f t="shared" si="11"/>
        <v>54</v>
      </c>
      <c r="W124" s="235">
        <f t="shared" si="12"/>
        <v>72</v>
      </c>
      <c r="X124" s="235"/>
      <c r="Y124" s="235"/>
      <c r="Z124" s="236" t="str">
        <f t="shared" si="13"/>
        <v>A</v>
      </c>
    </row>
    <row r="125" spans="1:26" ht="26.25">
      <c r="A125" s="233">
        <v>111</v>
      </c>
      <c r="B125" s="118" t="s">
        <v>251</v>
      </c>
      <c r="C125" s="118" t="s">
        <v>252</v>
      </c>
      <c r="D125" s="234">
        <v>3</v>
      </c>
      <c r="E125" s="234">
        <v>10</v>
      </c>
      <c r="F125" s="234">
        <v>8</v>
      </c>
      <c r="G125" s="120">
        <f t="shared" si="7"/>
        <v>4.666666666666667</v>
      </c>
      <c r="H125" s="234">
        <v>4</v>
      </c>
      <c r="I125" s="234">
        <v>4.5</v>
      </c>
      <c r="J125" s="234">
        <v>4</v>
      </c>
      <c r="K125" s="120">
        <f t="shared" si="8"/>
        <v>2.6666666666666665</v>
      </c>
      <c r="L125" s="234">
        <v>11</v>
      </c>
      <c r="M125" s="234">
        <v>11</v>
      </c>
      <c r="N125" s="234"/>
      <c r="O125" s="120">
        <f t="shared" si="9"/>
        <v>11</v>
      </c>
      <c r="P125" s="121">
        <f t="shared" si="10"/>
        <v>18.3</v>
      </c>
      <c r="Q125" s="234">
        <v>27.5</v>
      </c>
      <c r="R125" s="234">
        <v>17</v>
      </c>
      <c r="S125" s="234"/>
      <c r="T125" s="234"/>
      <c r="U125" s="234">
        <v>16.5</v>
      </c>
      <c r="V125" s="122">
        <f t="shared" si="11"/>
        <v>61</v>
      </c>
      <c r="W125" s="235">
        <f t="shared" si="12"/>
        <v>79</v>
      </c>
      <c r="X125" s="235"/>
      <c r="Y125" s="235"/>
      <c r="Z125" s="236" t="str">
        <f t="shared" si="13"/>
        <v>A</v>
      </c>
    </row>
    <row r="126" spans="1:26" ht="26.25">
      <c r="A126" s="233">
        <v>112</v>
      </c>
      <c r="B126" s="118" t="s">
        <v>253</v>
      </c>
      <c r="C126" s="118" t="s">
        <v>254</v>
      </c>
      <c r="D126" s="234"/>
      <c r="E126" s="234"/>
      <c r="F126" s="234"/>
      <c r="G126" s="120">
        <f t="shared" si="7"/>
        <v>0</v>
      </c>
      <c r="H126" s="234">
        <v>5</v>
      </c>
      <c r="I126" s="234">
        <v>4.5</v>
      </c>
      <c r="J126" s="234">
        <v>5</v>
      </c>
      <c r="K126" s="120">
        <f t="shared" si="8"/>
        <v>3.3333333333333335</v>
      </c>
      <c r="L126" s="234">
        <v>11</v>
      </c>
      <c r="M126" s="234">
        <v>11</v>
      </c>
      <c r="N126" s="234"/>
      <c r="O126" s="120">
        <f t="shared" si="9"/>
        <v>11</v>
      </c>
      <c r="P126" s="121">
        <f t="shared" si="10"/>
        <v>14.3</v>
      </c>
      <c r="Q126" s="234"/>
      <c r="R126" s="234"/>
      <c r="S126" s="234"/>
      <c r="T126" s="234"/>
      <c r="U126" s="234"/>
      <c r="V126" s="122" t="str">
        <f t="shared" si="11"/>
        <v/>
      </c>
      <c r="W126" s="235">
        <f t="shared" si="12"/>
        <v>14</v>
      </c>
      <c r="X126" s="235"/>
      <c r="Y126" s="235"/>
      <c r="Z126" s="236" t="str">
        <f t="shared" si="13"/>
        <v/>
      </c>
    </row>
    <row r="127" spans="1:26" ht="26.25">
      <c r="A127" s="233">
        <v>113</v>
      </c>
      <c r="B127" s="118" t="s">
        <v>255</v>
      </c>
      <c r="C127" s="118" t="s">
        <v>256</v>
      </c>
      <c r="D127" s="234">
        <v>5</v>
      </c>
      <c r="E127" s="234">
        <v>10</v>
      </c>
      <c r="F127" s="234">
        <v>4</v>
      </c>
      <c r="G127" s="120">
        <f t="shared" si="7"/>
        <v>4.2222222222222223</v>
      </c>
      <c r="H127" s="234">
        <v>4</v>
      </c>
      <c r="I127" s="234">
        <v>4.5</v>
      </c>
      <c r="J127" s="234">
        <v>4</v>
      </c>
      <c r="K127" s="120">
        <f t="shared" si="8"/>
        <v>2.6666666666666665</v>
      </c>
      <c r="L127" s="234">
        <v>11</v>
      </c>
      <c r="M127" s="234">
        <v>11</v>
      </c>
      <c r="N127" s="234"/>
      <c r="O127" s="120">
        <f t="shared" si="9"/>
        <v>11</v>
      </c>
      <c r="P127" s="121">
        <f t="shared" si="10"/>
        <v>17.899999999999999</v>
      </c>
      <c r="Q127" s="234">
        <v>15.5</v>
      </c>
      <c r="R127" s="234">
        <v>9.5</v>
      </c>
      <c r="S127" s="234"/>
      <c r="T127" s="234"/>
      <c r="U127" s="234">
        <v>12</v>
      </c>
      <c r="V127" s="122">
        <f t="shared" si="11"/>
        <v>37</v>
      </c>
      <c r="W127" s="235">
        <f t="shared" si="12"/>
        <v>55</v>
      </c>
      <c r="X127" s="235"/>
      <c r="Y127" s="235"/>
      <c r="Z127" s="236" t="str">
        <f t="shared" si="13"/>
        <v>C</v>
      </c>
    </row>
    <row r="128" spans="1:26" ht="26.25">
      <c r="A128" s="233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7"/>
        <v>0</v>
      </c>
      <c r="H128" s="234"/>
      <c r="I128" s="234"/>
      <c r="J128" s="234"/>
      <c r="K128" s="120">
        <f t="shared" si="8"/>
        <v>0</v>
      </c>
      <c r="L128" s="234"/>
      <c r="M128" s="234"/>
      <c r="N128" s="234"/>
      <c r="O128" s="120">
        <f t="shared" si="9"/>
        <v>0</v>
      </c>
      <c r="P128" s="121" t="str">
        <f t="shared" si="10"/>
        <v/>
      </c>
      <c r="Q128" s="234"/>
      <c r="R128" s="234"/>
      <c r="S128" s="234"/>
      <c r="T128" s="234"/>
      <c r="U128" s="234"/>
      <c r="V128" s="122" t="str">
        <f t="shared" si="11"/>
        <v/>
      </c>
      <c r="W128" s="235" t="str">
        <f t="shared" si="12"/>
        <v/>
      </c>
      <c r="X128" s="235"/>
      <c r="Y128" s="235"/>
      <c r="Z128" s="236" t="str">
        <f t="shared" si="13"/>
        <v/>
      </c>
    </row>
    <row r="129" spans="1:26" ht="26.25">
      <c r="A129" s="233">
        <v>115</v>
      </c>
      <c r="B129" s="118" t="s">
        <v>257</v>
      </c>
      <c r="C129" s="118" t="s">
        <v>258</v>
      </c>
      <c r="D129" s="234">
        <v>6</v>
      </c>
      <c r="E129" s="234">
        <v>7</v>
      </c>
      <c r="F129" s="234">
        <v>12</v>
      </c>
      <c r="G129" s="120">
        <f t="shared" si="7"/>
        <v>5.5555555555555562</v>
      </c>
      <c r="H129" s="234">
        <v>5</v>
      </c>
      <c r="I129" s="234">
        <v>2.5</v>
      </c>
      <c r="J129" s="234">
        <v>5</v>
      </c>
      <c r="K129" s="120">
        <f t="shared" si="8"/>
        <v>3.3333333333333335</v>
      </c>
      <c r="L129" s="234">
        <v>12</v>
      </c>
      <c r="M129" s="234">
        <v>12</v>
      </c>
      <c r="N129" s="234"/>
      <c r="O129" s="120">
        <f t="shared" si="9"/>
        <v>12</v>
      </c>
      <c r="P129" s="121">
        <f t="shared" si="10"/>
        <v>20.9</v>
      </c>
      <c r="Q129" s="234">
        <v>22.5</v>
      </c>
      <c r="R129" s="234">
        <v>15.5</v>
      </c>
      <c r="S129" s="234"/>
      <c r="T129" s="234">
        <v>16.5</v>
      </c>
      <c r="U129" s="234"/>
      <c r="V129" s="122">
        <f t="shared" si="11"/>
        <v>54.5</v>
      </c>
      <c r="W129" s="235">
        <f t="shared" si="12"/>
        <v>75</v>
      </c>
      <c r="X129" s="235"/>
      <c r="Y129" s="235"/>
      <c r="Z129" s="236" t="str">
        <f t="shared" si="13"/>
        <v>A</v>
      </c>
    </row>
    <row r="130" spans="1:26" ht="27.75">
      <c r="A130" s="520">
        <v>116</v>
      </c>
      <c r="B130" s="521" t="s">
        <v>844</v>
      </c>
      <c r="C130" s="521" t="s">
        <v>845</v>
      </c>
      <c r="D130" s="522"/>
      <c r="E130" s="523"/>
      <c r="F130" s="522"/>
      <c r="G130" s="524"/>
      <c r="H130" s="522"/>
      <c r="I130" s="522"/>
      <c r="J130" s="522"/>
      <c r="K130" s="524"/>
      <c r="L130" s="234"/>
      <c r="M130" s="234"/>
      <c r="N130" s="234"/>
      <c r="O130" s="120">
        <f t="shared" si="9"/>
        <v>0</v>
      </c>
      <c r="P130" s="121" t="str">
        <f t="shared" si="10"/>
        <v/>
      </c>
      <c r="Q130" s="234"/>
      <c r="R130" s="234"/>
      <c r="S130" s="234"/>
      <c r="T130" s="234"/>
      <c r="U130" s="234"/>
      <c r="V130" s="122" t="str">
        <f t="shared" si="11"/>
        <v/>
      </c>
      <c r="W130" s="235" t="str">
        <f t="shared" si="12"/>
        <v/>
      </c>
      <c r="X130" s="525"/>
      <c r="Y130" s="525"/>
      <c r="Z130" s="236" t="str">
        <f t="shared" si="13"/>
        <v/>
      </c>
    </row>
    <row r="131" spans="1:26" ht="27.75">
      <c r="A131" s="233">
        <v>117</v>
      </c>
      <c r="B131" s="526" t="s">
        <v>323</v>
      </c>
      <c r="C131" s="526" t="s">
        <v>846</v>
      </c>
      <c r="D131" s="234">
        <v>4</v>
      </c>
      <c r="E131" s="527">
        <v>1</v>
      </c>
      <c r="F131" s="234">
        <v>4</v>
      </c>
      <c r="G131" s="528">
        <f t="shared" si="7"/>
        <v>2</v>
      </c>
      <c r="H131" s="234">
        <v>5</v>
      </c>
      <c r="I131" s="234">
        <v>4.5</v>
      </c>
      <c r="J131" s="234">
        <v>5</v>
      </c>
      <c r="K131" s="528">
        <f t="shared" ref="K131" si="14">IF(COUNTA($H131:$J131)&gt;0,SUM($H131/$H$14,$I131/$I$14,$J131/$J$14)*$K$14/COUNTA($H131:$J131),0)</f>
        <v>4.833333333333333</v>
      </c>
      <c r="L131" s="234">
        <v>10</v>
      </c>
      <c r="M131" s="234">
        <v>11</v>
      </c>
      <c r="N131" s="234"/>
      <c r="O131" s="120">
        <f t="shared" si="9"/>
        <v>10.5</v>
      </c>
      <c r="P131" s="121">
        <f t="shared" si="10"/>
        <v>17.3</v>
      </c>
      <c r="Q131" s="234">
        <v>13.5</v>
      </c>
      <c r="R131" s="234">
        <v>6.5</v>
      </c>
      <c r="S131" s="234"/>
      <c r="T131" s="234">
        <v>8</v>
      </c>
      <c r="U131" s="234"/>
      <c r="V131" s="122">
        <f t="shared" si="11"/>
        <v>28</v>
      </c>
      <c r="W131" s="235">
        <f t="shared" si="12"/>
        <v>45</v>
      </c>
      <c r="X131" s="525"/>
      <c r="Y131" s="525"/>
      <c r="Z131" s="236" t="str">
        <f t="shared" si="13"/>
        <v>D</v>
      </c>
    </row>
    <row r="132" spans="1:26" ht="27.75">
      <c r="A132" s="520"/>
      <c r="B132" s="521"/>
      <c r="C132" s="521"/>
      <c r="D132" s="522"/>
      <c r="E132" s="523"/>
      <c r="F132" s="522"/>
      <c r="G132" s="524"/>
      <c r="H132" s="522"/>
      <c r="I132" s="522"/>
      <c r="J132" s="522"/>
      <c r="K132" s="524"/>
      <c r="L132" s="529"/>
      <c r="M132" s="522"/>
      <c r="N132" s="522"/>
      <c r="O132" s="120">
        <f t="shared" si="9"/>
        <v>0</v>
      </c>
      <c r="P132" s="121" t="str">
        <f t="shared" si="10"/>
        <v/>
      </c>
      <c r="Q132" s="522"/>
      <c r="R132" s="530"/>
      <c r="S132" s="531"/>
      <c r="T132" s="531"/>
      <c r="U132" s="531"/>
      <c r="V132" s="532"/>
      <c r="W132" s="96"/>
      <c r="X132" s="525"/>
      <c r="Y132" s="525"/>
      <c r="Z132" s="525"/>
    </row>
    <row r="133" spans="1:26" ht="28.5">
      <c r="A133" s="248"/>
      <c r="B133" s="263"/>
      <c r="C133" s="263"/>
      <c r="D133" s="248"/>
      <c r="E133" s="1021" t="s">
        <v>362</v>
      </c>
      <c r="F133" s="1022"/>
      <c r="G133" s="1022"/>
      <c r="H133" s="1022"/>
      <c r="I133" s="1022"/>
      <c r="J133" s="1022"/>
      <c r="K133" s="1022"/>
      <c r="L133" s="1022"/>
      <c r="M133" s="1022"/>
      <c r="N133" s="1022"/>
      <c r="O133" s="1022"/>
      <c r="P133" s="1022"/>
      <c r="Q133" s="1022"/>
      <c r="R133" s="1022"/>
      <c r="S133" s="1022"/>
      <c r="T133" s="1022"/>
      <c r="U133" s="1022"/>
      <c r="V133" s="248"/>
      <c r="W133" s="250"/>
      <c r="X133" s="248"/>
      <c r="Y133" s="248"/>
      <c r="Z133" s="248"/>
    </row>
    <row r="134" spans="1:26" ht="15.75">
      <c r="A134" s="248"/>
      <c r="B134" s="264"/>
      <c r="C134" s="265"/>
      <c r="D134" s="1018" t="s">
        <v>310</v>
      </c>
      <c r="E134" s="1018"/>
      <c r="F134" s="492" t="s">
        <v>363</v>
      </c>
      <c r="G134" s="491" t="s">
        <v>364</v>
      </c>
      <c r="H134" s="492" t="s">
        <v>365</v>
      </c>
      <c r="I134" s="491" t="s">
        <v>366</v>
      </c>
      <c r="J134" s="492" t="s">
        <v>367</v>
      </c>
      <c r="K134" s="491"/>
      <c r="L134" s="253"/>
      <c r="M134" s="254"/>
      <c r="N134" s="254"/>
      <c r="O134" s="254"/>
      <c r="P134" s="1023" t="s">
        <v>368</v>
      </c>
      <c r="Q134" s="1023"/>
      <c r="R134" s="1024" t="s">
        <v>369</v>
      </c>
      <c r="S134" s="1024"/>
      <c r="T134" s="1025" t="s">
        <v>370</v>
      </c>
      <c r="U134" s="1025"/>
      <c r="V134" s="248"/>
      <c r="W134" s="250"/>
      <c r="X134" s="248"/>
      <c r="Y134" s="248"/>
      <c r="Z134" s="248"/>
    </row>
    <row r="135" spans="1:26" ht="31.5">
      <c r="A135" s="248"/>
      <c r="B135" s="266"/>
      <c r="C135" s="248"/>
      <c r="D135" s="1019" t="s">
        <v>371</v>
      </c>
      <c r="E135" s="1019"/>
      <c r="F135" s="137">
        <f>COUNTIF($Z$15:$Z131,F$134)</f>
        <v>21</v>
      </c>
      <c r="G135" s="137">
        <f>COUNTIF($Z$15:$Z131,G$134)</f>
        <v>33</v>
      </c>
      <c r="H135" s="137">
        <f>COUNTIF($Z$15:$Z131,H$134)</f>
        <v>30</v>
      </c>
      <c r="I135" s="137">
        <f>COUNTIF($Z$15:$Z131,I$134)</f>
        <v>16</v>
      </c>
      <c r="J135" s="137">
        <f>COUNTIF($Z$15:$Z131,J$134)</f>
        <v>0</v>
      </c>
      <c r="K135" s="137"/>
      <c r="L135" s="253"/>
      <c r="M135" s="254"/>
      <c r="N135" s="254"/>
      <c r="O135" s="254"/>
      <c r="P135" s="140" t="s">
        <v>372</v>
      </c>
      <c r="Q135" s="491" t="s">
        <v>373</v>
      </c>
      <c r="R135" s="141" t="s">
        <v>374</v>
      </c>
      <c r="S135" s="142" t="s">
        <v>375</v>
      </c>
      <c r="T135" s="1020" t="s">
        <v>376</v>
      </c>
      <c r="U135" s="1020"/>
      <c r="V135" s="248"/>
      <c r="W135" s="250"/>
      <c r="X135" s="248"/>
      <c r="Y135" s="248"/>
      <c r="Z135" s="248"/>
    </row>
    <row r="136" spans="1:26" ht="26.25">
      <c r="A136" s="248"/>
      <c r="B136" s="266"/>
      <c r="C136" s="248"/>
      <c r="D136" s="1019" t="s">
        <v>377</v>
      </c>
      <c r="E136" s="1019"/>
      <c r="F136" s="137"/>
      <c r="G136" s="137"/>
      <c r="H136" s="132"/>
      <c r="I136" s="133"/>
      <c r="J136" s="133"/>
      <c r="K136" s="139"/>
      <c r="L136" s="253"/>
      <c r="M136" s="1015" t="s">
        <v>378</v>
      </c>
      <c r="N136" s="1015"/>
      <c r="O136" s="143" t="s">
        <v>371</v>
      </c>
      <c r="P136" s="144">
        <f>IF(SUM($P$15:$P131)&gt;0,AVERAGE($P$15:$P131),0)</f>
        <v>16.461320754716986</v>
      </c>
      <c r="Q136" s="144">
        <f t="shared" ref="Q136" si="15">$P136/30*100</f>
        <v>54.871069182389952</v>
      </c>
      <c r="R136" s="144">
        <f>IF(SUM($V$15:$V131)&gt;0,AVERAGE($V$15:$V131),0)</f>
        <v>44.274999999999999</v>
      </c>
      <c r="S136" s="145">
        <f t="shared" ref="S136" si="16">$R136/70*100</f>
        <v>63.249999999999993</v>
      </c>
      <c r="T136" s="1016">
        <f>IF(SUM($W$15:$W131)&gt;0,AVERAGE($W$15:$W131),0)</f>
        <v>58.283018867924525</v>
      </c>
      <c r="U136" s="1016"/>
      <c r="V136" s="248"/>
      <c r="W136" s="250"/>
      <c r="X136" s="248"/>
      <c r="Y136" s="248"/>
      <c r="Z136" s="248"/>
    </row>
    <row r="137" spans="1:26" ht="26.25">
      <c r="A137" s="248"/>
      <c r="B137" s="266"/>
      <c r="C137" s="266"/>
      <c r="D137" s="257"/>
      <c r="E137" s="258"/>
      <c r="F137" s="258"/>
      <c r="G137" s="258"/>
      <c r="H137" s="138">
        <f>COUNTIF($V$15:$V134,H$136)</f>
        <v>0</v>
      </c>
      <c r="I137" s="139">
        <f>COUNTIF($V$15:$V134,I$136)</f>
        <v>0</v>
      </c>
      <c r="J137" s="139">
        <f>COUNTIF($V$15:$V134,J$136)</f>
        <v>0</v>
      </c>
      <c r="K137" s="254"/>
      <c r="L137" s="253"/>
      <c r="M137" s="1015"/>
      <c r="N137" s="1015"/>
      <c r="O137" s="143" t="s">
        <v>379</v>
      </c>
      <c r="P137" s="144"/>
      <c r="Q137" s="144"/>
      <c r="R137" s="148"/>
      <c r="S137" s="145"/>
      <c r="T137" s="1016"/>
      <c r="U137" s="1016"/>
      <c r="V137" s="248"/>
      <c r="W137" s="250"/>
      <c r="X137" s="248"/>
      <c r="Y137" s="248"/>
      <c r="Z137" s="248"/>
    </row>
    <row r="138" spans="1:26" ht="26.25">
      <c r="A138" s="248"/>
      <c r="B138" s="266"/>
      <c r="C138" s="248"/>
      <c r="D138" s="149"/>
      <c r="E138" s="150"/>
      <c r="F138" s="151" t="s">
        <v>380</v>
      </c>
      <c r="G138" s="151" t="s">
        <v>381</v>
      </c>
      <c r="H138" s="138"/>
      <c r="I138" s="139"/>
      <c r="J138" s="139"/>
      <c r="K138" s="254"/>
      <c r="L138" s="253"/>
      <c r="M138" s="1015" t="s">
        <v>382</v>
      </c>
      <c r="N138" s="1015"/>
      <c r="O138" s="143" t="s">
        <v>371</v>
      </c>
      <c r="P138" s="152">
        <f>MIN($P$15:$P131)</f>
        <v>10.5</v>
      </c>
      <c r="Q138" s="144">
        <f>$P138/30*100</f>
        <v>35</v>
      </c>
      <c r="R138" s="153">
        <f>MIN($V$15:$V131)</f>
        <v>22</v>
      </c>
      <c r="S138" s="145">
        <f>$R138/70*100</f>
        <v>31.428571428571427</v>
      </c>
      <c r="T138" s="1016">
        <f>MIN($W$15:$W131)</f>
        <v>13</v>
      </c>
      <c r="U138" s="1016"/>
      <c r="V138" s="248"/>
      <c r="W138" s="250"/>
      <c r="X138" s="248"/>
      <c r="Y138" s="248"/>
      <c r="Z138" s="248"/>
    </row>
    <row r="139" spans="1:26" ht="26.25">
      <c r="A139" s="248"/>
      <c r="B139" s="266"/>
      <c r="C139" s="248"/>
      <c r="D139" s="1018" t="s">
        <v>4</v>
      </c>
      <c r="E139" s="1018"/>
      <c r="F139" s="154">
        <f>COUNTIF($W$15:$W$131,"&gt;=40")</f>
        <v>100</v>
      </c>
      <c r="G139" s="154"/>
      <c r="H139" s="254"/>
      <c r="I139" s="254"/>
      <c r="J139" s="254"/>
      <c r="K139" s="254"/>
      <c r="L139" s="253"/>
      <c r="M139" s="1015"/>
      <c r="N139" s="1015"/>
      <c r="O139" s="143" t="s">
        <v>379</v>
      </c>
      <c r="P139" s="144"/>
      <c r="Q139" s="144"/>
      <c r="R139" s="155"/>
      <c r="S139" s="155"/>
      <c r="T139" s="1017"/>
      <c r="U139" s="1017"/>
      <c r="V139" s="248"/>
      <c r="W139" s="250"/>
      <c r="X139" s="248"/>
      <c r="Y139" s="248"/>
      <c r="Z139" s="248"/>
    </row>
    <row r="140" spans="1:26" ht="26.25">
      <c r="A140" s="248"/>
      <c r="B140" s="266"/>
      <c r="C140" s="248"/>
      <c r="D140" s="1018" t="s">
        <v>383</v>
      </c>
      <c r="E140" s="1018"/>
      <c r="F140" s="154">
        <f>COUNTIF($Z$15:$Z131,"E")</f>
        <v>0</v>
      </c>
      <c r="G140" s="154"/>
      <c r="H140" s="258"/>
      <c r="I140" s="258"/>
      <c r="J140" s="258"/>
      <c r="K140" s="254"/>
      <c r="L140" s="259"/>
      <c r="M140" s="1015" t="s">
        <v>384</v>
      </c>
      <c r="N140" s="1015"/>
      <c r="O140" s="143" t="s">
        <v>371</v>
      </c>
      <c r="P140" s="144">
        <f>MAX($P$15:$P131)</f>
        <v>20.9</v>
      </c>
      <c r="Q140" s="144">
        <f>$P140/30*100</f>
        <v>69.666666666666671</v>
      </c>
      <c r="R140" s="144">
        <f>MAX($V$15:$V131)</f>
        <v>61</v>
      </c>
      <c r="S140" s="145">
        <f>$R140/70*100</f>
        <v>87.142857142857139</v>
      </c>
      <c r="T140" s="1016">
        <f>MAX($W$15:$W131)</f>
        <v>79</v>
      </c>
      <c r="U140" s="1016"/>
      <c r="V140" s="248"/>
      <c r="W140" s="250"/>
      <c r="X140" s="248"/>
      <c r="Y140" s="248"/>
      <c r="Z140" s="248"/>
    </row>
    <row r="141" spans="1:26" ht="26.25">
      <c r="A141" s="248"/>
      <c r="B141" s="248"/>
      <c r="C141" s="267"/>
      <c r="D141" s="1019" t="s">
        <v>385</v>
      </c>
      <c r="E141" s="1019"/>
      <c r="F141" s="154">
        <f>COUNTA($B$15:$B131)-SUM(F135:K135)</f>
        <v>17</v>
      </c>
      <c r="G141" s="154"/>
      <c r="H141" s="258"/>
      <c r="I141" s="258"/>
      <c r="J141" s="258"/>
      <c r="K141" s="258"/>
      <c r="L141" s="258"/>
      <c r="M141" s="1015"/>
      <c r="N141" s="1015"/>
      <c r="O141" s="143" t="s">
        <v>379</v>
      </c>
      <c r="P141" s="144"/>
      <c r="Q141" s="144"/>
      <c r="R141" s="148"/>
      <c r="S141" s="145"/>
      <c r="T141" s="1016"/>
      <c r="U141" s="1016"/>
      <c r="V141" s="248"/>
      <c r="W141" s="250"/>
      <c r="X141" s="248"/>
      <c r="Y141" s="248"/>
      <c r="Z141" s="248"/>
    </row>
    <row r="142" spans="1:26" ht="26.25">
      <c r="A142" s="248"/>
      <c r="B142" s="248"/>
      <c r="C142" s="267"/>
      <c r="D142" s="1015" t="s">
        <v>24</v>
      </c>
      <c r="E142" s="1015"/>
      <c r="F142" s="154">
        <f>SUM($F139:$F141)</f>
        <v>117</v>
      </c>
      <c r="G142" s="154"/>
      <c r="H142" s="258"/>
      <c r="I142" s="258"/>
      <c r="J142" s="258"/>
      <c r="K142" s="258"/>
      <c r="L142" s="258"/>
      <c r="M142" s="1015" t="s">
        <v>386</v>
      </c>
      <c r="N142" s="1015"/>
      <c r="O142" s="143" t="s">
        <v>371</v>
      </c>
      <c r="P142" s="152">
        <f>IF(SUM($P$15:$P131)&gt;0,STDEV($P$15:$P131),0)</f>
        <v>1.7553494160214718</v>
      </c>
      <c r="Q142" s="144">
        <f>$P142/30*100</f>
        <v>5.8511647200715728</v>
      </c>
      <c r="R142" s="153">
        <f>IF(SUM($V$15:$V131),STDEV($V$15:$V131),0)</f>
        <v>8.6536542756937269</v>
      </c>
      <c r="S142" s="145">
        <f>$R142/70*100</f>
        <v>12.36236325099104</v>
      </c>
      <c r="T142" s="1016">
        <f>IF(SUM($W$15:$W131)&gt;0,STDEV($W$15:$W131),0)</f>
        <v>13.995750863323206</v>
      </c>
      <c r="U142" s="1016"/>
      <c r="V142" s="248"/>
      <c r="W142" s="250"/>
      <c r="X142" s="248"/>
      <c r="Y142" s="248"/>
      <c r="Z142" s="248"/>
    </row>
    <row r="143" spans="1:26" ht="21">
      <c r="A143" s="248"/>
      <c r="B143" s="248"/>
      <c r="C143" s="267"/>
      <c r="D143" s="258"/>
      <c r="E143" s="258"/>
      <c r="F143" s="258"/>
      <c r="G143" s="261"/>
      <c r="H143" s="258"/>
      <c r="I143" s="258"/>
      <c r="J143" s="96"/>
      <c r="K143" s="258"/>
      <c r="L143" s="258"/>
      <c r="M143" s="1015"/>
      <c r="N143" s="1015"/>
      <c r="O143" s="143" t="s">
        <v>379</v>
      </c>
      <c r="P143" s="144"/>
      <c r="Q143" s="144"/>
      <c r="R143" s="155"/>
      <c r="S143" s="155"/>
      <c r="T143" s="1017"/>
      <c r="U143" s="1017"/>
      <c r="V143" s="248"/>
      <c r="W143" s="250"/>
      <c r="X143" s="248"/>
      <c r="Y143" s="248"/>
      <c r="Z143" s="248"/>
    </row>
    <row r="144" spans="1:26"/>
  </sheetData>
  <mergeCells count="44">
    <mergeCell ref="A6:Z6"/>
    <mergeCell ref="A7:Z7"/>
    <mergeCell ref="A8:Z8"/>
    <mergeCell ref="A9:Z9"/>
    <mergeCell ref="E10:F10"/>
    <mergeCell ref="G10:H10"/>
    <mergeCell ref="O10:P10"/>
    <mergeCell ref="Q10:T10"/>
    <mergeCell ref="X12:X14"/>
    <mergeCell ref="Y12:Y14"/>
    <mergeCell ref="Z12:Z14"/>
    <mergeCell ref="A12:A14"/>
    <mergeCell ref="B12:B14"/>
    <mergeCell ref="C12:C14"/>
    <mergeCell ref="D12:G12"/>
    <mergeCell ref="H12:K12"/>
    <mergeCell ref="L12:O12"/>
    <mergeCell ref="P12:P14"/>
    <mergeCell ref="Q12:V12"/>
    <mergeCell ref="W12:W14"/>
    <mergeCell ref="E133:U133"/>
    <mergeCell ref="D134:E134"/>
    <mergeCell ref="P134:Q134"/>
    <mergeCell ref="R134:S134"/>
    <mergeCell ref="T134:U134"/>
    <mergeCell ref="M138:N139"/>
    <mergeCell ref="T138:U138"/>
    <mergeCell ref="D139:E139"/>
    <mergeCell ref="T139:U139"/>
    <mergeCell ref="T141:U141"/>
    <mergeCell ref="D135:E135"/>
    <mergeCell ref="T135:U135"/>
    <mergeCell ref="D136:E136"/>
    <mergeCell ref="M136:N137"/>
    <mergeCell ref="T136:U136"/>
    <mergeCell ref="T137:U137"/>
    <mergeCell ref="D142:E142"/>
    <mergeCell ref="M142:N143"/>
    <mergeCell ref="T142:U142"/>
    <mergeCell ref="T143:U143"/>
    <mergeCell ref="D140:E140"/>
    <mergeCell ref="M140:N141"/>
    <mergeCell ref="T140:U140"/>
    <mergeCell ref="D141:E141"/>
  </mergeCells>
  <conditionalFormatting sqref="D15:G129 K15:O127 L130:N131 K128:N129 O128:O132">
    <cfRule type="cellIs" dxfId="47" priority="9" stopIfTrue="1" operator="equal">
      <formula>0</formula>
    </cfRule>
  </conditionalFormatting>
  <conditionalFormatting sqref="B129:C129 A15:A129 W18:W131 X18:Y129 W15:Z17 Z18:Z131">
    <cfRule type="expression" dxfId="46" priority="10" stopIfTrue="1">
      <formula>"$V17&lt;40"</formula>
    </cfRule>
  </conditionalFormatting>
  <conditionalFormatting sqref="Q15:U131">
    <cfRule type="expression" dxfId="45" priority="11" stopIfTrue="1">
      <formula>($V15="")</formula>
    </cfRule>
  </conditionalFormatting>
  <conditionalFormatting sqref="B30:C32 B15:C28">
    <cfRule type="expression" dxfId="44" priority="8" stopIfTrue="1">
      <formula>"$V17&lt;40"</formula>
    </cfRule>
  </conditionalFormatting>
  <conditionalFormatting sqref="D130:G132 K130:K132">
    <cfRule type="cellIs" dxfId="43" priority="5" stopIfTrue="1" operator="equal">
      <formula>0</formula>
    </cfRule>
  </conditionalFormatting>
  <conditionalFormatting sqref="S132:V132 A131:C132">
    <cfRule type="expression" dxfId="42" priority="6" stopIfTrue="1">
      <formula>"$V17&lt;40"</formula>
    </cfRule>
  </conditionalFormatting>
  <conditionalFormatting sqref="M132:N132 Q132">
    <cfRule type="expression" dxfId="41" priority="7" stopIfTrue="1">
      <formula>($R132="")</formula>
    </cfRule>
  </conditionalFormatting>
  <conditionalFormatting sqref="H15:H133">
    <cfRule type="cellIs" dxfId="40" priority="4" stopIfTrue="1" operator="equal">
      <formula>0</formula>
    </cfRule>
  </conditionalFormatting>
  <conditionalFormatting sqref="I15:I133">
    <cfRule type="cellIs" dxfId="39" priority="3" stopIfTrue="1" operator="equal">
      <formula>0</formula>
    </cfRule>
  </conditionalFormatting>
  <conditionalFormatting sqref="J15:J133">
    <cfRule type="cellIs" dxfId="38" priority="2" stopIfTrue="1" operator="equal">
      <formula>0</formula>
    </cfRule>
  </conditionalFormatting>
  <conditionalFormatting sqref="A130:C130">
    <cfRule type="expression" dxfId="37" priority="1" stopIfTrue="1">
      <formula>"$V17&lt;40"</formula>
    </cfRule>
  </conditionalFormatting>
  <dataValidations count="4">
    <dataValidation type="decimal" allowBlank="1" showInputMessage="1" showErrorMessage="1" sqref="O15:P132 D15:G132 Q132:R132 K130:N132 Q15:V131 H15:N129 H130:J133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W15:W131 S132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S136:U143">
      <formula1>0</formula1>
      <formula2>100</formula2>
    </dataValidation>
    <dataValidation type="decimal" errorStyle="warning" allowBlank="1" showErrorMessage="1" errorTitle="INVALID DATA" error="THE VALUE IN THIS CELL SHOULD BE NON-NEGATIVE LESS THAN 100" sqref="Q136:Q143">
      <formula1>0</formula1>
      <formula2>100</formula2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opLeftCell="A112" zoomScale="70" zoomScaleNormal="70" workbookViewId="0">
      <selection activeCell="W131" sqref="W131"/>
    </sheetView>
  </sheetViews>
  <sheetFormatPr defaultColWidth="0" defaultRowHeight="12.75" zeroHeight="1"/>
  <cols>
    <col min="1" max="1" width="9.140625" customWidth="1"/>
    <col min="2" max="2" width="40.140625" bestFit="1" customWidth="1"/>
    <col min="3" max="3" width="9.140625" customWidth="1"/>
    <col min="4" max="4" width="10.5703125" bestFit="1" customWidth="1"/>
    <col min="5" max="6" width="9.140625" customWidth="1"/>
    <col min="7" max="7" width="10.5703125" bestFit="1" customWidth="1"/>
    <col min="8" max="21" width="9.140625" customWidth="1"/>
    <col min="22" max="22" width="16.140625" bestFit="1" customWidth="1"/>
    <col min="23" max="23" width="9.140625" customWidth="1"/>
    <col min="24" max="16384" width="9.140625" hidden="1"/>
  </cols>
  <sheetData>
    <row r="1" spans="1:22">
      <c r="A1" s="96"/>
      <c r="B1" s="96"/>
      <c r="C1" s="96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9"/>
      <c r="T1" s="96"/>
      <c r="U1" s="96"/>
      <c r="V1" s="96"/>
    </row>
    <row r="2" spans="1:22">
      <c r="A2" s="96"/>
      <c r="B2" s="96"/>
      <c r="C2" s="96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9"/>
      <c r="T2" s="96"/>
      <c r="U2" s="96"/>
      <c r="V2" s="96"/>
    </row>
    <row r="3" spans="1:22">
      <c r="A3" s="96"/>
      <c r="B3" s="96"/>
      <c r="C3" s="96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9"/>
      <c r="T3" s="96"/>
      <c r="U3" s="96"/>
      <c r="V3" s="96"/>
    </row>
    <row r="4" spans="1:22">
      <c r="A4" s="96"/>
      <c r="B4" s="96"/>
      <c r="C4" s="96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9"/>
      <c r="T4" s="96"/>
      <c r="U4" s="96"/>
      <c r="V4" s="96"/>
    </row>
    <row r="5" spans="1:22">
      <c r="A5" s="96"/>
      <c r="B5" s="96"/>
      <c r="C5" s="96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9"/>
      <c r="T5" s="96"/>
      <c r="U5" s="96"/>
      <c r="V5" s="96"/>
    </row>
    <row r="6" spans="1:22" ht="30">
      <c r="A6" s="1038" t="s">
        <v>293</v>
      </c>
      <c r="B6" s="1038"/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M6" s="1038"/>
      <c r="N6" s="1038"/>
      <c r="O6" s="1038"/>
      <c r="P6" s="1038"/>
      <c r="Q6" s="1038"/>
      <c r="R6" s="1038"/>
      <c r="S6" s="1038"/>
      <c r="T6" s="1038"/>
      <c r="U6" s="1038"/>
      <c r="V6" s="1038"/>
    </row>
    <row r="7" spans="1:22" ht="22.5">
      <c r="A7" s="1039" t="s">
        <v>389</v>
      </c>
      <c r="B7" s="1039"/>
      <c r="C7" s="1039"/>
      <c r="D7" s="1039"/>
      <c r="E7" s="1039"/>
      <c r="F7" s="1039"/>
      <c r="G7" s="1039"/>
      <c r="H7" s="1039"/>
      <c r="I7" s="1039"/>
      <c r="J7" s="1039"/>
      <c r="K7" s="1039"/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</row>
    <row r="8" spans="1:22" ht="22.5">
      <c r="A8" s="1039" t="s">
        <v>852</v>
      </c>
      <c r="B8" s="1039"/>
      <c r="C8" s="1039"/>
      <c r="D8" s="1039"/>
      <c r="E8" s="1039"/>
      <c r="F8" s="1039"/>
      <c r="G8" s="1039"/>
      <c r="H8" s="1039"/>
      <c r="I8" s="1039"/>
      <c r="J8" s="1039"/>
      <c r="K8" s="1039"/>
      <c r="L8" s="1039"/>
      <c r="M8" s="1039"/>
      <c r="N8" s="1039"/>
      <c r="O8" s="1039"/>
      <c r="P8" s="1039"/>
      <c r="Q8" s="1039"/>
      <c r="R8" s="1039"/>
      <c r="S8" s="1039"/>
      <c r="T8" s="1039"/>
      <c r="U8" s="1039"/>
      <c r="V8" s="1039"/>
    </row>
    <row r="9" spans="1:22" ht="22.5">
      <c r="A9" s="1040" t="s">
        <v>296</v>
      </c>
      <c r="B9" s="1040"/>
      <c r="C9" s="1040"/>
      <c r="D9" s="1040"/>
      <c r="E9" s="1040"/>
      <c r="F9" s="1040"/>
      <c r="G9" s="1040"/>
      <c r="H9" s="1040"/>
      <c r="I9" s="1040"/>
      <c r="J9" s="1040"/>
      <c r="K9" s="1040"/>
      <c r="L9" s="1040"/>
      <c r="M9" s="1040"/>
      <c r="N9" s="1040"/>
      <c r="O9" s="1040"/>
      <c r="P9" s="1040"/>
      <c r="Q9" s="1040"/>
      <c r="R9" s="1040"/>
      <c r="S9" s="1040"/>
      <c r="T9" s="1040"/>
      <c r="U9" s="1040"/>
      <c r="V9" s="1040"/>
    </row>
    <row r="10" spans="1:22" ht="22.5">
      <c r="A10" s="100"/>
      <c r="B10" s="100"/>
      <c r="C10" s="100"/>
      <c r="D10" s="100"/>
      <c r="E10" s="1041" t="s">
        <v>297</v>
      </c>
      <c r="F10" s="1041"/>
      <c r="G10" s="1042" t="s">
        <v>276</v>
      </c>
      <c r="H10" s="1042"/>
      <c r="I10" s="566"/>
      <c r="J10" s="566"/>
      <c r="K10" s="565"/>
      <c r="L10" s="1036" t="s">
        <v>298</v>
      </c>
      <c r="M10" s="1036"/>
      <c r="N10" s="1036" t="s">
        <v>858</v>
      </c>
      <c r="O10" s="1036"/>
      <c r="P10" s="1036"/>
      <c r="Q10" s="1036"/>
      <c r="R10" s="1036"/>
      <c r="S10" s="1036"/>
      <c r="T10" s="100"/>
      <c r="U10" s="100"/>
      <c r="V10" s="100"/>
    </row>
    <row r="11" spans="1:22" ht="15.75">
      <c r="A11" s="100"/>
      <c r="B11" s="100"/>
      <c r="C11" s="100"/>
      <c r="D11" s="100"/>
      <c r="E11" s="100"/>
      <c r="F11" s="100"/>
      <c r="G11" s="104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5"/>
      <c r="T11" s="100"/>
      <c r="U11" s="100"/>
      <c r="V11" s="100"/>
    </row>
    <row r="12" spans="1:22" ht="18">
      <c r="A12" s="1028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/>
      <c r="L12" s="1031" t="s">
        <v>305</v>
      </c>
      <c r="M12" s="1030" t="s">
        <v>306</v>
      </c>
      <c r="N12" s="1030"/>
      <c r="O12" s="1030"/>
      <c r="P12" s="1030"/>
      <c r="Q12" s="1030"/>
      <c r="R12" s="1030"/>
      <c r="S12" s="1032" t="s">
        <v>307</v>
      </c>
      <c r="T12" s="1026" t="s">
        <v>308</v>
      </c>
      <c r="U12" s="1026" t="s">
        <v>309</v>
      </c>
      <c r="V12" s="1026" t="s">
        <v>310</v>
      </c>
    </row>
    <row r="13" spans="1:22" ht="105">
      <c r="A13" s="1028"/>
      <c r="B13" s="1028"/>
      <c r="C13" s="1028"/>
      <c r="D13" s="106" t="s">
        <v>311</v>
      </c>
      <c r="E13" s="106" t="s">
        <v>312</v>
      </c>
      <c r="F13" s="106" t="s">
        <v>313</v>
      </c>
      <c r="G13" s="562" t="s">
        <v>24</v>
      </c>
      <c r="H13" s="108" t="s">
        <v>314</v>
      </c>
      <c r="I13" s="108" t="s">
        <v>315</v>
      </c>
      <c r="J13" s="108" t="s">
        <v>316</v>
      </c>
      <c r="K13" s="563" t="s">
        <v>24</v>
      </c>
      <c r="L13" s="1031"/>
      <c r="M13" s="108" t="s">
        <v>317</v>
      </c>
      <c r="N13" s="108" t="s">
        <v>318</v>
      </c>
      <c r="O13" s="108" t="s">
        <v>319</v>
      </c>
      <c r="P13" s="108" t="s">
        <v>320</v>
      </c>
      <c r="Q13" s="108" t="s">
        <v>321</v>
      </c>
      <c r="R13" s="108" t="s">
        <v>322</v>
      </c>
      <c r="S13" s="1032"/>
      <c r="T13" s="1026"/>
      <c r="U13" s="1026"/>
      <c r="V13" s="1026"/>
    </row>
    <row r="14" spans="1:22" ht="18">
      <c r="A14" s="1028"/>
      <c r="B14" s="1028"/>
      <c r="C14" s="1028"/>
      <c r="D14" s="564">
        <v>30</v>
      </c>
      <c r="E14" s="564">
        <v>20</v>
      </c>
      <c r="F14" s="564">
        <v>20</v>
      </c>
      <c r="G14" s="567">
        <v>20</v>
      </c>
      <c r="H14" s="564">
        <v>10</v>
      </c>
      <c r="I14" s="564">
        <v>10</v>
      </c>
      <c r="J14" s="564">
        <v>10</v>
      </c>
      <c r="K14" s="568">
        <v>10</v>
      </c>
      <c r="L14" s="1031"/>
      <c r="M14" s="561">
        <v>30</v>
      </c>
      <c r="N14" s="561">
        <v>20</v>
      </c>
      <c r="O14" s="561">
        <v>20</v>
      </c>
      <c r="P14" s="561">
        <v>20</v>
      </c>
      <c r="Q14" s="561">
        <v>20</v>
      </c>
      <c r="R14" s="569">
        <v>70</v>
      </c>
      <c r="S14" s="1032"/>
      <c r="T14" s="1026"/>
      <c r="U14" s="1026"/>
      <c r="V14" s="1026"/>
    </row>
    <row r="15" spans="1:22" ht="27.75">
      <c r="A15" s="117">
        <v>1</v>
      </c>
      <c r="B15" s="570" t="s">
        <v>45</v>
      </c>
      <c r="C15" s="526" t="s">
        <v>46</v>
      </c>
      <c r="D15" s="185">
        <v>15</v>
      </c>
      <c r="E15" s="184">
        <v>12</v>
      </c>
      <c r="F15" s="119"/>
      <c r="G15" s="528">
        <f>IF(COUNTA($D15:$F15)&gt;0,SUM($D15/$D$14,$E15/$E$14,$F15/$F$14)*$G$14/COUNTA($D15:$F15),0)</f>
        <v>11</v>
      </c>
      <c r="H15" s="184">
        <v>6</v>
      </c>
      <c r="I15" s="184">
        <v>6</v>
      </c>
      <c r="J15" s="119"/>
      <c r="K15" s="528">
        <f>IF(COUNTA($H15:$J15)&gt;0,SUM($H15/$H$14,$I15/$I$14,$J15/$J$14)*$K$14/COUNTA($H15:$J15),0)</f>
        <v>6</v>
      </c>
      <c r="L15" s="571">
        <f>IF(ROUNDDOWN(SUM($G15,$K15,0.05),1)&gt;0,ROUNDDOWN(SUM($G15,$K15,0.05),1),"")</f>
        <v>17</v>
      </c>
      <c r="M15" s="119">
        <v>21</v>
      </c>
      <c r="N15" s="119">
        <v>13</v>
      </c>
      <c r="O15" s="119">
        <v>9</v>
      </c>
      <c r="P15" s="119"/>
      <c r="Q15" s="119"/>
      <c r="R15" s="572">
        <f>IF(OR(COUNTIF($M15:$Q15,"&gt;0")=0,COUNTA($M$14)=0),"",(IF(COUNTA($N15:$Q15)&lt;=2,SUM($M15:$Q15),IF(COUNTA($N15:$Q15)=3,SUM($M15:$Q15)-MIN($N15:$Q15),SUM($M15:$Q15)-MIN($N15:$Q15)-SMALL($N15:$Q15,2))))*7/(SUM($M$14:$O$14)/10))</f>
        <v>43</v>
      </c>
      <c r="S15" s="123">
        <f t="shared" ref="S15:S78" si="0">IF(ROUNDDOWN(SUM($L15,$R15,0.5),0)&gt;0,ROUNDDOWN(SUM($L15,$R15,0.5),0),"")</f>
        <v>60</v>
      </c>
      <c r="T15" s="123"/>
      <c r="U15" s="123"/>
      <c r="V15" s="124" t="str">
        <f>IF(AND(COUNTIF($M15:$Q15,"&gt;0")&gt;0),IF(OR($R15=0,$R15=""),"",IF($S15&gt;=70,"A",IF($S15&gt;=60,"B",IF($S15&gt;=50,"C",IF($S15&gt;=40,"D","E"))))))</f>
        <v>B</v>
      </c>
    </row>
    <row r="16" spans="1:22" ht="27.75">
      <c r="A16" s="117">
        <v>2</v>
      </c>
      <c r="B16" s="570" t="s">
        <v>47</v>
      </c>
      <c r="C16" s="526" t="s">
        <v>48</v>
      </c>
      <c r="D16" s="185">
        <v>18</v>
      </c>
      <c r="E16" s="184">
        <v>16</v>
      </c>
      <c r="F16" s="119"/>
      <c r="G16" s="528">
        <f t="shared" ref="G16:G79" si="1">IF(COUNTA($D16:$F16)&gt;0,SUM($D16/$D$14,$E16/$E$14,$F16/$F$14)*$G$14/COUNTA($D16:$F16),0)</f>
        <v>14</v>
      </c>
      <c r="H16" s="184">
        <v>6</v>
      </c>
      <c r="I16" s="184">
        <v>7</v>
      </c>
      <c r="J16" s="119"/>
      <c r="K16" s="528">
        <f t="shared" ref="K16:K79" si="2">IF(COUNTA($H16:$J16)&gt;0,SUM($H16/$H$14,$I16/$I$14,$J16/$J$14)*$K$14/COUNTA($H16:$J16),0)</f>
        <v>6.4999999999999991</v>
      </c>
      <c r="L16" s="571">
        <f t="shared" ref="L16:L79" si="3">IF(ROUNDDOWN(SUM($G16,$K16,0.05),1)&gt;0,ROUNDDOWN(SUM($G16,$K16,0.05),1),"")</f>
        <v>20.5</v>
      </c>
      <c r="M16" s="119">
        <v>20</v>
      </c>
      <c r="N16" s="119">
        <v>19</v>
      </c>
      <c r="O16" s="119"/>
      <c r="P16" s="119">
        <v>16</v>
      </c>
      <c r="Q16" s="119"/>
      <c r="R16" s="572">
        <f t="shared" ref="R16:R79" si="4">IF(OR(COUNTIF($M16:$Q16,"&gt;0")=0,COUNTA($M$14)=0),"",(IF(COUNTA($N16:$Q16)&lt;=2,SUM($M16:$Q16),IF(COUNTA($N16:$Q16)=3,SUM($M16:$Q16)-MIN($N16:$Q16),SUM($M16:$Q16)-MIN($N16:$Q16)-SMALL($N16:$Q16,2))))*7/(SUM($M$14:$O$14)/10))</f>
        <v>55</v>
      </c>
      <c r="S16" s="123">
        <f t="shared" si="0"/>
        <v>76</v>
      </c>
      <c r="T16" s="123"/>
      <c r="U16" s="123"/>
      <c r="V16" s="124" t="str">
        <f t="shared" ref="V16:V79" si="5">IF(AND(COUNTIF($M16:$Q16,"&gt;0")&gt;0),IF(OR($R16=0,$R16=""),"",IF($S16&gt;=70,"A",IF($S16&gt;=60,"B",IF($S16&gt;=50,"C",IF($S16&gt;=40,"D","E"))))))</f>
        <v>A</v>
      </c>
    </row>
    <row r="17" spans="1:22" ht="27.75">
      <c r="A17" s="117">
        <v>3</v>
      </c>
      <c r="B17" s="570" t="s">
        <v>49</v>
      </c>
      <c r="C17" s="526" t="s">
        <v>50</v>
      </c>
      <c r="D17" s="185">
        <v>17</v>
      </c>
      <c r="E17" s="184">
        <v>13</v>
      </c>
      <c r="F17" s="119"/>
      <c r="G17" s="528">
        <f t="shared" si="1"/>
        <v>12.166666666666668</v>
      </c>
      <c r="H17" s="184">
        <v>5</v>
      </c>
      <c r="I17" s="184">
        <v>4</v>
      </c>
      <c r="J17" s="119"/>
      <c r="K17" s="528">
        <f t="shared" si="2"/>
        <v>4.5</v>
      </c>
      <c r="L17" s="571">
        <f t="shared" si="3"/>
        <v>16.7</v>
      </c>
      <c r="M17" s="119">
        <v>24</v>
      </c>
      <c r="N17" s="119"/>
      <c r="O17" s="119"/>
      <c r="P17" s="119">
        <v>14</v>
      </c>
      <c r="Q17" s="119">
        <v>10</v>
      </c>
      <c r="R17" s="572">
        <f t="shared" si="4"/>
        <v>48</v>
      </c>
      <c r="S17" s="123">
        <f t="shared" si="0"/>
        <v>65</v>
      </c>
      <c r="T17" s="123"/>
      <c r="U17" s="123"/>
      <c r="V17" s="124" t="str">
        <f t="shared" si="5"/>
        <v>B</v>
      </c>
    </row>
    <row r="18" spans="1:22" ht="27.75">
      <c r="A18" s="117">
        <v>4</v>
      </c>
      <c r="B18" s="570" t="s">
        <v>51</v>
      </c>
      <c r="C18" s="526" t="s">
        <v>52</v>
      </c>
      <c r="D18" s="185">
        <v>24</v>
      </c>
      <c r="E18" s="184">
        <v>14</v>
      </c>
      <c r="F18" s="119"/>
      <c r="G18" s="528">
        <f t="shared" si="1"/>
        <v>15</v>
      </c>
      <c r="H18" s="184">
        <v>8</v>
      </c>
      <c r="I18" s="184">
        <v>7</v>
      </c>
      <c r="J18" s="119"/>
      <c r="K18" s="528">
        <f t="shared" si="2"/>
        <v>7.5</v>
      </c>
      <c r="L18" s="571">
        <f t="shared" si="3"/>
        <v>22.5</v>
      </c>
      <c r="M18" s="119">
        <v>25</v>
      </c>
      <c r="N18" s="119">
        <v>19</v>
      </c>
      <c r="O18" s="119">
        <v>14</v>
      </c>
      <c r="P18" s="119"/>
      <c r="Q18" s="119"/>
      <c r="R18" s="572">
        <f t="shared" si="4"/>
        <v>58</v>
      </c>
      <c r="S18" s="123">
        <f t="shared" si="0"/>
        <v>81</v>
      </c>
      <c r="T18" s="123"/>
      <c r="U18" s="123"/>
      <c r="V18" s="124" t="str">
        <f t="shared" si="5"/>
        <v>A</v>
      </c>
    </row>
    <row r="19" spans="1:22" ht="27.75">
      <c r="A19" s="117">
        <v>5</v>
      </c>
      <c r="B19" s="570" t="s">
        <v>53</v>
      </c>
      <c r="C19" s="526" t="s">
        <v>54</v>
      </c>
      <c r="D19" s="185">
        <v>15</v>
      </c>
      <c r="E19" s="184">
        <v>14</v>
      </c>
      <c r="F19" s="119"/>
      <c r="G19" s="528">
        <f t="shared" si="1"/>
        <v>12</v>
      </c>
      <c r="H19" s="184">
        <v>4</v>
      </c>
      <c r="I19" s="184">
        <v>5</v>
      </c>
      <c r="J19" s="119"/>
      <c r="K19" s="528">
        <f t="shared" si="2"/>
        <v>4.5</v>
      </c>
      <c r="L19" s="571">
        <f t="shared" si="3"/>
        <v>16.5</v>
      </c>
      <c r="M19" s="119">
        <v>14</v>
      </c>
      <c r="N19" s="119"/>
      <c r="O19" s="119">
        <v>8</v>
      </c>
      <c r="P19" s="119"/>
      <c r="Q19" s="119">
        <v>7</v>
      </c>
      <c r="R19" s="572">
        <f t="shared" si="4"/>
        <v>29</v>
      </c>
      <c r="S19" s="123">
        <f t="shared" si="0"/>
        <v>46</v>
      </c>
      <c r="T19" s="123"/>
      <c r="U19" s="123"/>
      <c r="V19" s="124" t="str">
        <f t="shared" si="5"/>
        <v>D</v>
      </c>
    </row>
    <row r="20" spans="1:22" ht="27.75">
      <c r="A20" s="117">
        <v>6</v>
      </c>
      <c r="B20" s="570" t="s">
        <v>55</v>
      </c>
      <c r="C20" s="526" t="s">
        <v>56</v>
      </c>
      <c r="D20" s="185">
        <v>16</v>
      </c>
      <c r="E20" s="184">
        <v>14</v>
      </c>
      <c r="F20" s="119"/>
      <c r="G20" s="528">
        <f t="shared" si="1"/>
        <v>12.333333333333334</v>
      </c>
      <c r="H20" s="184">
        <v>6</v>
      </c>
      <c r="I20" s="184">
        <v>4</v>
      </c>
      <c r="J20" s="119"/>
      <c r="K20" s="528">
        <f t="shared" si="2"/>
        <v>5</v>
      </c>
      <c r="L20" s="571">
        <f t="shared" si="3"/>
        <v>17.3</v>
      </c>
      <c r="M20" s="119">
        <v>19</v>
      </c>
      <c r="N20" s="119">
        <v>19</v>
      </c>
      <c r="O20" s="119"/>
      <c r="P20" s="119">
        <v>10</v>
      </c>
      <c r="Q20" s="119"/>
      <c r="R20" s="572">
        <f t="shared" si="4"/>
        <v>48</v>
      </c>
      <c r="S20" s="123">
        <f t="shared" si="0"/>
        <v>65</v>
      </c>
      <c r="T20" s="123"/>
      <c r="U20" s="123"/>
      <c r="V20" s="124" t="str">
        <f t="shared" si="5"/>
        <v>B</v>
      </c>
    </row>
    <row r="21" spans="1:22" ht="27.75">
      <c r="A21" s="117">
        <v>7</v>
      </c>
      <c r="B21" s="570" t="s">
        <v>57</v>
      </c>
      <c r="C21" s="526" t="s">
        <v>58</v>
      </c>
      <c r="D21" s="185">
        <v>16</v>
      </c>
      <c r="E21" s="184">
        <v>10</v>
      </c>
      <c r="F21" s="119"/>
      <c r="G21" s="528">
        <f t="shared" si="1"/>
        <v>10.333333333333332</v>
      </c>
      <c r="H21" s="184">
        <v>5</v>
      </c>
      <c r="I21" s="184">
        <v>5</v>
      </c>
      <c r="J21" s="119"/>
      <c r="K21" s="528">
        <f t="shared" si="2"/>
        <v>5</v>
      </c>
      <c r="L21" s="571">
        <f t="shared" si="3"/>
        <v>15.3</v>
      </c>
      <c r="M21" s="119">
        <v>13</v>
      </c>
      <c r="N21" s="119">
        <v>13</v>
      </c>
      <c r="O21" s="119"/>
      <c r="P21" s="119">
        <v>13</v>
      </c>
      <c r="Q21" s="119"/>
      <c r="R21" s="572">
        <f t="shared" si="4"/>
        <v>39</v>
      </c>
      <c r="S21" s="123">
        <f t="shared" si="0"/>
        <v>54</v>
      </c>
      <c r="T21" s="123"/>
      <c r="U21" s="123"/>
      <c r="V21" s="124" t="str">
        <f t="shared" si="5"/>
        <v>C</v>
      </c>
    </row>
    <row r="22" spans="1:22" ht="27.75">
      <c r="A22" s="117">
        <v>8</v>
      </c>
      <c r="B22" s="570" t="s">
        <v>59</v>
      </c>
      <c r="C22" s="526" t="s">
        <v>60</v>
      </c>
      <c r="D22" s="185">
        <v>17</v>
      </c>
      <c r="E22" s="184">
        <v>14</v>
      </c>
      <c r="F22" s="119"/>
      <c r="G22" s="528">
        <f t="shared" si="1"/>
        <v>12.666666666666666</v>
      </c>
      <c r="H22" s="573">
        <v>5</v>
      </c>
      <c r="I22" s="573">
        <v>6</v>
      </c>
      <c r="J22" s="119"/>
      <c r="K22" s="528">
        <f t="shared" si="2"/>
        <v>5.5</v>
      </c>
      <c r="L22" s="571">
        <f t="shared" si="3"/>
        <v>18.2</v>
      </c>
      <c r="M22" s="119">
        <v>8</v>
      </c>
      <c r="N22" s="119"/>
      <c r="O22" s="119">
        <v>7</v>
      </c>
      <c r="P22" s="119">
        <v>13</v>
      </c>
      <c r="Q22" s="119"/>
      <c r="R22" s="572">
        <f t="shared" si="4"/>
        <v>28</v>
      </c>
      <c r="S22" s="123">
        <f t="shared" si="0"/>
        <v>46</v>
      </c>
      <c r="T22" s="123"/>
      <c r="U22" s="123"/>
      <c r="V22" s="124" t="str">
        <f t="shared" si="5"/>
        <v>D</v>
      </c>
    </row>
    <row r="23" spans="1:22" ht="27.75">
      <c r="A23" s="117">
        <v>9</v>
      </c>
      <c r="B23" s="570" t="s">
        <v>61</v>
      </c>
      <c r="C23" s="526" t="s">
        <v>62</v>
      </c>
      <c r="D23" s="185">
        <v>20</v>
      </c>
      <c r="E23" s="184">
        <v>12</v>
      </c>
      <c r="F23" s="119"/>
      <c r="G23" s="528">
        <f t="shared" si="1"/>
        <v>12.666666666666666</v>
      </c>
      <c r="H23" s="573">
        <v>4</v>
      </c>
      <c r="I23" s="573">
        <v>3</v>
      </c>
      <c r="J23" s="119"/>
      <c r="K23" s="528">
        <f t="shared" si="2"/>
        <v>3.5</v>
      </c>
      <c r="L23" s="571">
        <f t="shared" si="3"/>
        <v>16.2</v>
      </c>
      <c r="M23" s="119">
        <v>22</v>
      </c>
      <c r="N23" s="119">
        <v>7</v>
      </c>
      <c r="O23" s="119"/>
      <c r="P23" s="119"/>
      <c r="Q23" s="119">
        <v>5</v>
      </c>
      <c r="R23" s="572">
        <f t="shared" si="4"/>
        <v>34</v>
      </c>
      <c r="S23" s="123">
        <f t="shared" si="0"/>
        <v>50</v>
      </c>
      <c r="T23" s="123"/>
      <c r="U23" s="123"/>
      <c r="V23" s="124" t="str">
        <f t="shared" si="5"/>
        <v>C</v>
      </c>
    </row>
    <row r="24" spans="1:22" ht="27.75">
      <c r="A24" s="117">
        <v>10</v>
      </c>
      <c r="B24" s="570" t="s">
        <v>63</v>
      </c>
      <c r="C24" s="526" t="s">
        <v>64</v>
      </c>
      <c r="D24" s="185">
        <v>21</v>
      </c>
      <c r="E24" s="184">
        <v>17</v>
      </c>
      <c r="F24" s="119"/>
      <c r="G24" s="528">
        <f t="shared" si="1"/>
        <v>15.499999999999998</v>
      </c>
      <c r="H24" s="573">
        <v>8</v>
      </c>
      <c r="I24" s="573">
        <v>8</v>
      </c>
      <c r="J24" s="119"/>
      <c r="K24" s="528">
        <f t="shared" si="2"/>
        <v>8</v>
      </c>
      <c r="L24" s="571">
        <f t="shared" si="3"/>
        <v>23.5</v>
      </c>
      <c r="M24" s="119">
        <v>22</v>
      </c>
      <c r="N24" s="119">
        <v>17</v>
      </c>
      <c r="O24" s="119"/>
      <c r="P24" s="119">
        <v>15</v>
      </c>
      <c r="Q24" s="119"/>
      <c r="R24" s="572">
        <f t="shared" si="4"/>
        <v>54</v>
      </c>
      <c r="S24" s="123">
        <f t="shared" si="0"/>
        <v>78</v>
      </c>
      <c r="T24" s="123"/>
      <c r="U24" s="123"/>
      <c r="V24" s="124" t="str">
        <f t="shared" si="5"/>
        <v>A</v>
      </c>
    </row>
    <row r="25" spans="1:22" ht="27.75">
      <c r="A25" s="117">
        <v>11</v>
      </c>
      <c r="B25" s="570" t="s">
        <v>65</v>
      </c>
      <c r="C25" s="526" t="s">
        <v>66</v>
      </c>
      <c r="D25" s="185">
        <v>20</v>
      </c>
      <c r="E25" s="184">
        <v>15</v>
      </c>
      <c r="F25" s="119"/>
      <c r="G25" s="528">
        <f t="shared" si="1"/>
        <v>14.166666666666664</v>
      </c>
      <c r="H25" s="184">
        <v>5</v>
      </c>
      <c r="I25" s="184">
        <v>4</v>
      </c>
      <c r="J25" s="119"/>
      <c r="K25" s="528">
        <f t="shared" si="2"/>
        <v>4.5</v>
      </c>
      <c r="L25" s="571">
        <f t="shared" si="3"/>
        <v>18.7</v>
      </c>
      <c r="M25" s="119">
        <v>22</v>
      </c>
      <c r="N25" s="119">
        <v>14</v>
      </c>
      <c r="O25" s="119"/>
      <c r="P25" s="119">
        <v>11</v>
      </c>
      <c r="Q25" s="119"/>
      <c r="R25" s="572">
        <f t="shared" si="4"/>
        <v>47</v>
      </c>
      <c r="S25" s="123">
        <f t="shared" si="0"/>
        <v>66</v>
      </c>
      <c r="T25" s="123"/>
      <c r="U25" s="123"/>
      <c r="V25" s="124" t="str">
        <f t="shared" si="5"/>
        <v>B</v>
      </c>
    </row>
    <row r="26" spans="1:22" ht="27.75">
      <c r="A26" s="117">
        <v>12</v>
      </c>
      <c r="B26" s="570" t="s">
        <v>67</v>
      </c>
      <c r="C26" s="526" t="s">
        <v>68</v>
      </c>
      <c r="D26" s="185">
        <v>18</v>
      </c>
      <c r="E26" s="184">
        <v>13</v>
      </c>
      <c r="F26" s="119"/>
      <c r="G26" s="528">
        <f t="shared" si="1"/>
        <v>12.5</v>
      </c>
      <c r="H26" s="574">
        <v>7</v>
      </c>
      <c r="I26" s="574">
        <v>5</v>
      </c>
      <c r="J26" s="119"/>
      <c r="K26" s="528">
        <f t="shared" si="2"/>
        <v>6</v>
      </c>
      <c r="L26" s="571">
        <f t="shared" si="3"/>
        <v>18.5</v>
      </c>
      <c r="M26" s="119">
        <v>19</v>
      </c>
      <c r="N26" s="119"/>
      <c r="O26" s="119"/>
      <c r="P26" s="119">
        <v>18</v>
      </c>
      <c r="Q26" s="119">
        <v>12</v>
      </c>
      <c r="R26" s="572">
        <f t="shared" si="4"/>
        <v>49</v>
      </c>
      <c r="S26" s="123">
        <f t="shared" si="0"/>
        <v>68</v>
      </c>
      <c r="T26" s="123"/>
      <c r="U26" s="123"/>
      <c r="V26" s="124" t="str">
        <f t="shared" si="5"/>
        <v>B</v>
      </c>
    </row>
    <row r="27" spans="1:22" ht="27.75">
      <c r="A27" s="117">
        <v>13</v>
      </c>
      <c r="B27" s="570" t="s">
        <v>69</v>
      </c>
      <c r="C27" s="526" t="s">
        <v>70</v>
      </c>
      <c r="D27" s="185">
        <v>19</v>
      </c>
      <c r="E27" s="184">
        <v>14</v>
      </c>
      <c r="F27" s="119"/>
      <c r="G27" s="528">
        <f t="shared" si="1"/>
        <v>13.333333333333332</v>
      </c>
      <c r="H27" s="573">
        <v>8</v>
      </c>
      <c r="I27" s="573">
        <v>7</v>
      </c>
      <c r="J27" s="119"/>
      <c r="K27" s="528">
        <f t="shared" si="2"/>
        <v>7.5</v>
      </c>
      <c r="L27" s="571">
        <f t="shared" si="3"/>
        <v>20.8</v>
      </c>
      <c r="M27" s="119">
        <v>26</v>
      </c>
      <c r="N27" s="119">
        <v>15</v>
      </c>
      <c r="O27" s="119"/>
      <c r="P27" s="119"/>
      <c r="Q27" s="119">
        <v>11</v>
      </c>
      <c r="R27" s="572">
        <f t="shared" si="4"/>
        <v>52</v>
      </c>
      <c r="S27" s="123">
        <f t="shared" si="0"/>
        <v>73</v>
      </c>
      <c r="T27" s="123"/>
      <c r="U27" s="123"/>
      <c r="V27" s="124" t="str">
        <f t="shared" si="5"/>
        <v>A</v>
      </c>
    </row>
    <row r="28" spans="1:22" ht="27.75">
      <c r="A28" s="117">
        <v>14</v>
      </c>
      <c r="B28" s="570" t="s">
        <v>71</v>
      </c>
      <c r="C28" s="526" t="s">
        <v>72</v>
      </c>
      <c r="D28" s="185">
        <v>20</v>
      </c>
      <c r="E28" s="184">
        <v>12</v>
      </c>
      <c r="F28" s="119"/>
      <c r="G28" s="528">
        <f t="shared" si="1"/>
        <v>12.666666666666666</v>
      </c>
      <c r="H28" s="184">
        <v>7</v>
      </c>
      <c r="I28" s="184">
        <v>7</v>
      </c>
      <c r="J28" s="119"/>
      <c r="K28" s="528">
        <f t="shared" si="2"/>
        <v>7</v>
      </c>
      <c r="L28" s="571">
        <f t="shared" si="3"/>
        <v>19.7</v>
      </c>
      <c r="M28" s="119">
        <v>23</v>
      </c>
      <c r="N28" s="119">
        <v>11</v>
      </c>
      <c r="O28" s="119"/>
      <c r="P28" s="119">
        <v>16</v>
      </c>
      <c r="Q28" s="119"/>
      <c r="R28" s="572">
        <f t="shared" si="4"/>
        <v>50</v>
      </c>
      <c r="S28" s="123">
        <f t="shared" si="0"/>
        <v>70</v>
      </c>
      <c r="T28" s="123"/>
      <c r="U28" s="123"/>
      <c r="V28" s="124" t="str">
        <f t="shared" si="5"/>
        <v>A</v>
      </c>
    </row>
    <row r="29" spans="1:22" ht="27.75">
      <c r="A29" s="117">
        <v>15</v>
      </c>
      <c r="B29" s="570" t="s">
        <v>73</v>
      </c>
      <c r="C29" s="526" t="s">
        <v>74</v>
      </c>
      <c r="D29" s="185">
        <v>20</v>
      </c>
      <c r="E29" s="184">
        <v>11</v>
      </c>
      <c r="F29" s="119"/>
      <c r="G29" s="528">
        <f t="shared" si="1"/>
        <v>12.166666666666668</v>
      </c>
      <c r="H29" s="184">
        <v>6</v>
      </c>
      <c r="I29" s="184">
        <v>6</v>
      </c>
      <c r="J29" s="119"/>
      <c r="K29" s="528">
        <f t="shared" si="2"/>
        <v>6</v>
      </c>
      <c r="L29" s="571">
        <f t="shared" si="3"/>
        <v>18.2</v>
      </c>
      <c r="M29" s="119">
        <v>25</v>
      </c>
      <c r="N29" s="119">
        <v>14</v>
      </c>
      <c r="O29" s="119"/>
      <c r="P29" s="119">
        <v>5</v>
      </c>
      <c r="Q29" s="119"/>
      <c r="R29" s="572">
        <f t="shared" si="4"/>
        <v>44</v>
      </c>
      <c r="S29" s="123">
        <f t="shared" si="0"/>
        <v>62</v>
      </c>
      <c r="T29" s="123"/>
      <c r="U29" s="123"/>
      <c r="V29" s="124" t="str">
        <f t="shared" si="5"/>
        <v>B</v>
      </c>
    </row>
    <row r="30" spans="1:22" ht="27.75">
      <c r="A30" s="117">
        <v>16</v>
      </c>
      <c r="B30" s="570" t="s">
        <v>75</v>
      </c>
      <c r="C30" s="526" t="s">
        <v>76</v>
      </c>
      <c r="D30" s="185">
        <v>17</v>
      </c>
      <c r="E30" s="184">
        <v>10</v>
      </c>
      <c r="F30" s="119"/>
      <c r="G30" s="528">
        <f t="shared" si="1"/>
        <v>10.666666666666666</v>
      </c>
      <c r="H30" s="184">
        <v>5</v>
      </c>
      <c r="I30" s="184">
        <v>7</v>
      </c>
      <c r="J30" s="119"/>
      <c r="K30" s="528">
        <f t="shared" si="2"/>
        <v>6</v>
      </c>
      <c r="L30" s="571">
        <f t="shared" si="3"/>
        <v>16.7</v>
      </c>
      <c r="M30" s="119">
        <v>18</v>
      </c>
      <c r="N30" s="119">
        <v>17</v>
      </c>
      <c r="O30" s="119">
        <v>8</v>
      </c>
      <c r="P30" s="119"/>
      <c r="Q30" s="119"/>
      <c r="R30" s="572">
        <f t="shared" si="4"/>
        <v>43</v>
      </c>
      <c r="S30" s="123">
        <f t="shared" si="0"/>
        <v>60</v>
      </c>
      <c r="T30" s="123"/>
      <c r="U30" s="123"/>
      <c r="V30" s="124" t="str">
        <f t="shared" si="5"/>
        <v>B</v>
      </c>
    </row>
    <row r="31" spans="1:22" ht="27.75">
      <c r="A31" s="117">
        <v>17</v>
      </c>
      <c r="B31" s="570" t="s">
        <v>77</v>
      </c>
      <c r="C31" s="526" t="s">
        <v>78</v>
      </c>
      <c r="D31" s="185">
        <v>18</v>
      </c>
      <c r="E31" s="184">
        <v>15</v>
      </c>
      <c r="F31" s="119"/>
      <c r="G31" s="528">
        <f t="shared" si="1"/>
        <v>13.5</v>
      </c>
      <c r="H31" s="184">
        <v>7</v>
      </c>
      <c r="I31" s="184">
        <v>7</v>
      </c>
      <c r="J31" s="119"/>
      <c r="K31" s="528">
        <f t="shared" si="2"/>
        <v>7</v>
      </c>
      <c r="L31" s="571">
        <f t="shared" si="3"/>
        <v>20.5</v>
      </c>
      <c r="M31" s="119">
        <v>19</v>
      </c>
      <c r="N31" s="119"/>
      <c r="O31" s="119">
        <v>15</v>
      </c>
      <c r="P31" s="119">
        <v>12</v>
      </c>
      <c r="Q31" s="119"/>
      <c r="R31" s="572">
        <f t="shared" si="4"/>
        <v>46</v>
      </c>
      <c r="S31" s="123">
        <f t="shared" si="0"/>
        <v>67</v>
      </c>
      <c r="T31" s="123"/>
      <c r="U31" s="123"/>
      <c r="V31" s="124" t="str">
        <f t="shared" si="5"/>
        <v>B</v>
      </c>
    </row>
    <row r="32" spans="1:22" ht="27.75">
      <c r="A32" s="117">
        <v>18</v>
      </c>
      <c r="B32" s="570" t="s">
        <v>79</v>
      </c>
      <c r="C32" s="526" t="s">
        <v>80</v>
      </c>
      <c r="D32" s="185">
        <v>17</v>
      </c>
      <c r="E32" s="184">
        <v>14</v>
      </c>
      <c r="F32" s="119"/>
      <c r="G32" s="528">
        <f t="shared" si="1"/>
        <v>12.666666666666666</v>
      </c>
      <c r="H32" s="184">
        <v>6</v>
      </c>
      <c r="I32" s="184">
        <v>6</v>
      </c>
      <c r="J32" s="119"/>
      <c r="K32" s="528">
        <f t="shared" si="2"/>
        <v>6</v>
      </c>
      <c r="L32" s="571">
        <f t="shared" si="3"/>
        <v>18.7</v>
      </c>
      <c r="M32" s="119">
        <v>8</v>
      </c>
      <c r="N32" s="119">
        <v>5</v>
      </c>
      <c r="O32" s="119">
        <v>8</v>
      </c>
      <c r="P32" s="119"/>
      <c r="Q32" s="119"/>
      <c r="R32" s="572">
        <f t="shared" si="4"/>
        <v>21</v>
      </c>
      <c r="S32" s="123">
        <f t="shared" si="0"/>
        <v>40</v>
      </c>
      <c r="T32" s="123"/>
      <c r="U32" s="123"/>
      <c r="V32" s="124" t="str">
        <f t="shared" si="5"/>
        <v>D</v>
      </c>
    </row>
    <row r="33" spans="1:22" ht="27.75">
      <c r="A33" s="117">
        <v>19</v>
      </c>
      <c r="B33" s="575" t="s">
        <v>81</v>
      </c>
      <c r="C33" s="575" t="s">
        <v>82</v>
      </c>
      <c r="D33" s="502">
        <v>17</v>
      </c>
      <c r="E33" s="501">
        <v>13</v>
      </c>
      <c r="F33" s="576"/>
      <c r="G33" s="577">
        <f t="shared" si="1"/>
        <v>12.166666666666668</v>
      </c>
      <c r="H33" s="501">
        <v>6</v>
      </c>
      <c r="I33" s="501">
        <v>5</v>
      </c>
      <c r="J33" s="576"/>
      <c r="K33" s="577">
        <f t="shared" si="2"/>
        <v>5.5</v>
      </c>
      <c r="L33" s="578">
        <f t="shared" si="3"/>
        <v>17.7</v>
      </c>
      <c r="M33" s="576"/>
      <c r="N33" s="576"/>
      <c r="O33" s="576"/>
      <c r="P33" s="576"/>
      <c r="Q33" s="576"/>
      <c r="R33" s="579" t="str">
        <f t="shared" si="4"/>
        <v/>
      </c>
      <c r="S33" s="580">
        <f t="shared" si="0"/>
        <v>18</v>
      </c>
      <c r="T33" s="580"/>
      <c r="U33" s="580"/>
      <c r="V33" s="581" t="b">
        <f t="shared" si="5"/>
        <v>0</v>
      </c>
    </row>
    <row r="34" spans="1:22" ht="27.75">
      <c r="A34" s="117">
        <v>20</v>
      </c>
      <c r="B34" s="570" t="s">
        <v>83</v>
      </c>
      <c r="C34" s="526" t="s">
        <v>84</v>
      </c>
      <c r="D34" s="185">
        <v>18</v>
      </c>
      <c r="E34" s="184">
        <v>14</v>
      </c>
      <c r="F34" s="119"/>
      <c r="G34" s="528">
        <f t="shared" si="1"/>
        <v>12.999999999999998</v>
      </c>
      <c r="H34" s="184">
        <v>5</v>
      </c>
      <c r="I34" s="184">
        <v>8</v>
      </c>
      <c r="J34" s="119"/>
      <c r="K34" s="528">
        <f t="shared" si="2"/>
        <v>6.5</v>
      </c>
      <c r="L34" s="571">
        <f t="shared" si="3"/>
        <v>19.5</v>
      </c>
      <c r="M34" s="119">
        <v>10</v>
      </c>
      <c r="N34" s="119"/>
      <c r="O34" s="119">
        <v>7</v>
      </c>
      <c r="P34" s="119">
        <v>3</v>
      </c>
      <c r="Q34" s="119"/>
      <c r="R34" s="572">
        <f t="shared" si="4"/>
        <v>20</v>
      </c>
      <c r="S34" s="123">
        <f t="shared" si="0"/>
        <v>40</v>
      </c>
      <c r="T34" s="123"/>
      <c r="U34" s="123"/>
      <c r="V34" s="124" t="str">
        <f t="shared" si="5"/>
        <v>D</v>
      </c>
    </row>
    <row r="35" spans="1:22" ht="27.75">
      <c r="A35" s="117">
        <v>21</v>
      </c>
      <c r="B35" s="570" t="s">
        <v>85</v>
      </c>
      <c r="C35" s="526" t="s">
        <v>86</v>
      </c>
      <c r="D35" s="185">
        <v>19</v>
      </c>
      <c r="E35" s="184">
        <v>16</v>
      </c>
      <c r="F35" s="119"/>
      <c r="G35" s="528">
        <f t="shared" si="1"/>
        <v>14.333333333333334</v>
      </c>
      <c r="H35" s="184">
        <v>7</v>
      </c>
      <c r="I35" s="184">
        <v>7</v>
      </c>
      <c r="J35" s="119"/>
      <c r="K35" s="528">
        <f t="shared" si="2"/>
        <v>7</v>
      </c>
      <c r="L35" s="571">
        <f t="shared" si="3"/>
        <v>21.3</v>
      </c>
      <c r="M35" s="119">
        <v>15</v>
      </c>
      <c r="N35" s="119"/>
      <c r="O35" s="119">
        <v>13</v>
      </c>
      <c r="P35" s="119"/>
      <c r="Q35" s="119">
        <v>7</v>
      </c>
      <c r="R35" s="572">
        <f t="shared" si="4"/>
        <v>35</v>
      </c>
      <c r="S35" s="123">
        <f t="shared" si="0"/>
        <v>56</v>
      </c>
      <c r="T35" s="123"/>
      <c r="U35" s="123"/>
      <c r="V35" s="124" t="str">
        <f t="shared" si="5"/>
        <v>C</v>
      </c>
    </row>
    <row r="36" spans="1:22" ht="27.75">
      <c r="A36" s="117">
        <v>22</v>
      </c>
      <c r="B36" s="575" t="s">
        <v>332</v>
      </c>
      <c r="C36" s="575" t="s">
        <v>333</v>
      </c>
      <c r="D36" s="502"/>
      <c r="E36" s="501"/>
      <c r="F36" s="576"/>
      <c r="G36" s="577">
        <f t="shared" si="1"/>
        <v>0</v>
      </c>
      <c r="H36" s="501"/>
      <c r="I36" s="501"/>
      <c r="J36" s="576"/>
      <c r="K36" s="577">
        <f t="shared" si="2"/>
        <v>0</v>
      </c>
      <c r="L36" s="578" t="str">
        <f t="shared" si="3"/>
        <v/>
      </c>
      <c r="M36" s="576"/>
      <c r="N36" s="576"/>
      <c r="O36" s="576"/>
      <c r="P36" s="576"/>
      <c r="Q36" s="576"/>
      <c r="R36" s="579" t="str">
        <f t="shared" si="4"/>
        <v/>
      </c>
      <c r="S36" s="580" t="str">
        <f t="shared" si="0"/>
        <v/>
      </c>
      <c r="T36" s="580"/>
      <c r="U36" s="580"/>
      <c r="V36" s="581" t="b">
        <f t="shared" si="5"/>
        <v>0</v>
      </c>
    </row>
    <row r="37" spans="1:22" ht="27.75">
      <c r="A37" s="117">
        <v>23</v>
      </c>
      <c r="B37" s="570" t="s">
        <v>87</v>
      </c>
      <c r="C37" s="526" t="s">
        <v>88</v>
      </c>
      <c r="D37" s="185">
        <v>20</v>
      </c>
      <c r="E37" s="184">
        <v>11</v>
      </c>
      <c r="F37" s="119"/>
      <c r="G37" s="528">
        <f t="shared" si="1"/>
        <v>12.166666666666668</v>
      </c>
      <c r="H37" s="184">
        <v>7</v>
      </c>
      <c r="I37" s="184">
        <v>8</v>
      </c>
      <c r="J37" s="119"/>
      <c r="K37" s="528">
        <f t="shared" si="2"/>
        <v>7.5</v>
      </c>
      <c r="L37" s="571">
        <f t="shared" si="3"/>
        <v>19.7</v>
      </c>
      <c r="M37" s="119">
        <v>21</v>
      </c>
      <c r="N37" s="119">
        <v>16</v>
      </c>
      <c r="O37" s="119">
        <v>14</v>
      </c>
      <c r="P37" s="119"/>
      <c r="Q37" s="119"/>
      <c r="R37" s="572">
        <f t="shared" si="4"/>
        <v>51</v>
      </c>
      <c r="S37" s="123">
        <f t="shared" si="0"/>
        <v>71</v>
      </c>
      <c r="T37" s="123"/>
      <c r="U37" s="123"/>
      <c r="V37" s="124" t="str">
        <f t="shared" si="5"/>
        <v>A</v>
      </c>
    </row>
    <row r="38" spans="1:22" ht="27.75">
      <c r="A38" s="117">
        <v>24</v>
      </c>
      <c r="B38" s="570" t="s">
        <v>89</v>
      </c>
      <c r="C38" s="526" t="s">
        <v>90</v>
      </c>
      <c r="D38" s="185">
        <v>20</v>
      </c>
      <c r="E38" s="184">
        <v>13</v>
      </c>
      <c r="F38" s="119"/>
      <c r="G38" s="528">
        <f t="shared" si="1"/>
        <v>13.166666666666666</v>
      </c>
      <c r="H38" s="573">
        <v>6</v>
      </c>
      <c r="I38" s="573">
        <v>7</v>
      </c>
      <c r="J38" s="119"/>
      <c r="K38" s="528">
        <f t="shared" si="2"/>
        <v>6.4999999999999991</v>
      </c>
      <c r="L38" s="571">
        <f t="shared" si="3"/>
        <v>19.7</v>
      </c>
      <c r="M38" s="119">
        <v>21</v>
      </c>
      <c r="N38" s="119">
        <v>10</v>
      </c>
      <c r="O38" s="119">
        <v>15</v>
      </c>
      <c r="P38" s="119"/>
      <c r="Q38" s="119"/>
      <c r="R38" s="572">
        <f t="shared" si="4"/>
        <v>46</v>
      </c>
      <c r="S38" s="123">
        <f t="shared" si="0"/>
        <v>66</v>
      </c>
      <c r="T38" s="123"/>
      <c r="U38" s="123"/>
      <c r="V38" s="124" t="str">
        <f t="shared" si="5"/>
        <v>B</v>
      </c>
    </row>
    <row r="39" spans="1:22" ht="27.75">
      <c r="A39" s="117">
        <v>25</v>
      </c>
      <c r="B39" s="575" t="s">
        <v>91</v>
      </c>
      <c r="C39" s="575" t="s">
        <v>92</v>
      </c>
      <c r="D39" s="502"/>
      <c r="E39" s="501"/>
      <c r="F39" s="576"/>
      <c r="G39" s="577">
        <f t="shared" si="1"/>
        <v>0</v>
      </c>
      <c r="H39" s="501"/>
      <c r="I39" s="501"/>
      <c r="J39" s="576"/>
      <c r="K39" s="577">
        <f t="shared" si="2"/>
        <v>0</v>
      </c>
      <c r="L39" s="578" t="str">
        <f t="shared" si="3"/>
        <v/>
      </c>
      <c r="M39" s="576">
        <v>5</v>
      </c>
      <c r="N39" s="576"/>
      <c r="O39" s="576">
        <v>2</v>
      </c>
      <c r="P39" s="576">
        <v>5</v>
      </c>
      <c r="Q39" s="576"/>
      <c r="R39" s="579">
        <f t="shared" si="4"/>
        <v>12</v>
      </c>
      <c r="S39" s="580">
        <f t="shared" si="0"/>
        <v>12</v>
      </c>
      <c r="T39" s="580"/>
      <c r="U39" s="580"/>
      <c r="V39" s="581" t="str">
        <f t="shared" si="5"/>
        <v>E</v>
      </c>
    </row>
    <row r="40" spans="1:22" ht="27.75">
      <c r="A40" s="117">
        <v>26</v>
      </c>
      <c r="B40" s="570" t="s">
        <v>93</v>
      </c>
      <c r="C40" s="526" t="s">
        <v>94</v>
      </c>
      <c r="D40" s="185">
        <v>13</v>
      </c>
      <c r="E40" s="184">
        <v>14</v>
      </c>
      <c r="F40" s="119"/>
      <c r="G40" s="528">
        <f t="shared" si="1"/>
        <v>11.333333333333332</v>
      </c>
      <c r="H40" s="184">
        <v>8</v>
      </c>
      <c r="I40" s="184">
        <v>5</v>
      </c>
      <c r="J40" s="119"/>
      <c r="K40" s="528">
        <f t="shared" si="2"/>
        <v>6.5</v>
      </c>
      <c r="L40" s="571">
        <f t="shared" si="3"/>
        <v>17.8</v>
      </c>
      <c r="M40" s="119">
        <v>11</v>
      </c>
      <c r="N40" s="119">
        <v>14</v>
      </c>
      <c r="O40" s="119">
        <v>0</v>
      </c>
      <c r="P40" s="119"/>
      <c r="Q40" s="119"/>
      <c r="R40" s="572">
        <f t="shared" si="4"/>
        <v>25</v>
      </c>
      <c r="S40" s="123">
        <f t="shared" si="0"/>
        <v>43</v>
      </c>
      <c r="T40" s="123"/>
      <c r="U40" s="123"/>
      <c r="V40" s="124" t="str">
        <f t="shared" si="5"/>
        <v>D</v>
      </c>
    </row>
    <row r="41" spans="1:22" ht="27.75">
      <c r="A41" s="117">
        <v>27</v>
      </c>
      <c r="B41" s="570" t="s">
        <v>95</v>
      </c>
      <c r="C41" s="526" t="s">
        <v>96</v>
      </c>
      <c r="D41" s="185">
        <v>21</v>
      </c>
      <c r="E41" s="184">
        <v>15</v>
      </c>
      <c r="F41" s="119"/>
      <c r="G41" s="528">
        <f t="shared" si="1"/>
        <v>14.5</v>
      </c>
      <c r="H41" s="184">
        <v>5</v>
      </c>
      <c r="I41" s="184">
        <v>7</v>
      </c>
      <c r="J41" s="119"/>
      <c r="K41" s="528">
        <f t="shared" si="2"/>
        <v>6</v>
      </c>
      <c r="L41" s="571">
        <f t="shared" si="3"/>
        <v>20.5</v>
      </c>
      <c r="M41" s="119">
        <v>23</v>
      </c>
      <c r="N41" s="119"/>
      <c r="O41" s="119"/>
      <c r="P41" s="119">
        <v>14</v>
      </c>
      <c r="Q41" s="119">
        <v>14</v>
      </c>
      <c r="R41" s="572">
        <f t="shared" si="4"/>
        <v>51</v>
      </c>
      <c r="S41" s="123">
        <f t="shared" si="0"/>
        <v>72</v>
      </c>
      <c r="T41" s="123"/>
      <c r="U41" s="123"/>
      <c r="V41" s="124" t="str">
        <f t="shared" si="5"/>
        <v>A</v>
      </c>
    </row>
    <row r="42" spans="1:22" ht="27.75">
      <c r="A42" s="117">
        <v>28</v>
      </c>
      <c r="B42" s="570" t="s">
        <v>97</v>
      </c>
      <c r="C42" s="526" t="s">
        <v>98</v>
      </c>
      <c r="D42" s="185">
        <v>14</v>
      </c>
      <c r="E42" s="184">
        <v>17</v>
      </c>
      <c r="F42" s="119"/>
      <c r="G42" s="528">
        <f t="shared" si="1"/>
        <v>13.166666666666666</v>
      </c>
      <c r="H42" s="573">
        <v>5</v>
      </c>
      <c r="I42" s="573">
        <v>6</v>
      </c>
      <c r="J42" s="119"/>
      <c r="K42" s="528">
        <f t="shared" si="2"/>
        <v>5.5</v>
      </c>
      <c r="L42" s="571">
        <f t="shared" si="3"/>
        <v>18.7</v>
      </c>
      <c r="M42" s="119">
        <v>8</v>
      </c>
      <c r="N42" s="119">
        <v>7</v>
      </c>
      <c r="O42" s="119">
        <v>6</v>
      </c>
      <c r="P42" s="119"/>
      <c r="Q42" s="119"/>
      <c r="R42" s="572">
        <f t="shared" si="4"/>
        <v>21</v>
      </c>
      <c r="S42" s="123">
        <f t="shared" si="0"/>
        <v>40</v>
      </c>
      <c r="T42" s="123"/>
      <c r="U42" s="123"/>
      <c r="V42" s="124" t="str">
        <f t="shared" si="5"/>
        <v>D</v>
      </c>
    </row>
    <row r="43" spans="1:22" ht="27.75">
      <c r="A43" s="117">
        <v>29</v>
      </c>
      <c r="B43" s="575" t="s">
        <v>334</v>
      </c>
      <c r="C43" s="575" t="s">
        <v>335</v>
      </c>
      <c r="D43" s="502"/>
      <c r="E43" s="501"/>
      <c r="F43" s="576"/>
      <c r="G43" s="577">
        <f t="shared" si="1"/>
        <v>0</v>
      </c>
      <c r="H43" s="501"/>
      <c r="I43" s="501"/>
      <c r="J43" s="576"/>
      <c r="K43" s="577">
        <f t="shared" si="2"/>
        <v>0</v>
      </c>
      <c r="L43" s="578" t="str">
        <f t="shared" si="3"/>
        <v/>
      </c>
      <c r="M43" s="576"/>
      <c r="N43" s="576"/>
      <c r="O43" s="576"/>
      <c r="P43" s="576"/>
      <c r="Q43" s="576"/>
      <c r="R43" s="579" t="str">
        <f t="shared" si="4"/>
        <v/>
      </c>
      <c r="S43" s="580" t="str">
        <f t="shared" si="0"/>
        <v/>
      </c>
      <c r="T43" s="580"/>
      <c r="U43" s="580"/>
      <c r="V43" s="581" t="b">
        <f t="shared" si="5"/>
        <v>0</v>
      </c>
    </row>
    <row r="44" spans="1:22" ht="27.75">
      <c r="A44" s="117">
        <v>30</v>
      </c>
      <c r="B44" s="570" t="s">
        <v>99</v>
      </c>
      <c r="C44" s="526" t="s">
        <v>100</v>
      </c>
      <c r="D44" s="185">
        <v>18</v>
      </c>
      <c r="E44" s="184">
        <v>13</v>
      </c>
      <c r="F44" s="119"/>
      <c r="G44" s="528">
        <f t="shared" si="1"/>
        <v>12.5</v>
      </c>
      <c r="H44" s="573">
        <v>6</v>
      </c>
      <c r="I44" s="573">
        <v>7</v>
      </c>
      <c r="J44" s="119"/>
      <c r="K44" s="528">
        <f t="shared" si="2"/>
        <v>6.4999999999999991</v>
      </c>
      <c r="L44" s="571">
        <f t="shared" si="3"/>
        <v>19</v>
      </c>
      <c r="M44" s="119">
        <v>6</v>
      </c>
      <c r="N44" s="119">
        <v>6</v>
      </c>
      <c r="O44" s="119"/>
      <c r="P44" s="119">
        <v>9</v>
      </c>
      <c r="Q44" s="119"/>
      <c r="R44" s="572">
        <f t="shared" si="4"/>
        <v>21</v>
      </c>
      <c r="S44" s="123">
        <f t="shared" si="0"/>
        <v>40</v>
      </c>
      <c r="T44" s="123"/>
      <c r="U44" s="123"/>
      <c r="V44" s="124" t="str">
        <f t="shared" si="5"/>
        <v>D</v>
      </c>
    </row>
    <row r="45" spans="1:22" ht="27.75">
      <c r="A45" s="117">
        <v>31</v>
      </c>
      <c r="B45" s="570" t="s">
        <v>101</v>
      </c>
      <c r="C45" s="526" t="s">
        <v>102</v>
      </c>
      <c r="D45" s="185">
        <v>20</v>
      </c>
      <c r="E45" s="184">
        <v>16</v>
      </c>
      <c r="F45" s="119"/>
      <c r="G45" s="528">
        <f t="shared" si="1"/>
        <v>14.666666666666668</v>
      </c>
      <c r="H45" s="573">
        <v>7</v>
      </c>
      <c r="I45" s="573">
        <v>6</v>
      </c>
      <c r="J45" s="119"/>
      <c r="K45" s="528">
        <f t="shared" si="2"/>
        <v>6.4999999999999991</v>
      </c>
      <c r="L45" s="571">
        <f t="shared" si="3"/>
        <v>21.2</v>
      </c>
      <c r="M45" s="119">
        <v>21</v>
      </c>
      <c r="N45" s="119"/>
      <c r="O45" s="119">
        <v>13</v>
      </c>
      <c r="P45" s="119"/>
      <c r="Q45" s="119">
        <v>11</v>
      </c>
      <c r="R45" s="572">
        <f t="shared" si="4"/>
        <v>45</v>
      </c>
      <c r="S45" s="123">
        <f t="shared" si="0"/>
        <v>66</v>
      </c>
      <c r="T45" s="123"/>
      <c r="U45" s="123"/>
      <c r="V45" s="124" t="str">
        <f t="shared" si="5"/>
        <v>B</v>
      </c>
    </row>
    <row r="46" spans="1:22" ht="27.75">
      <c r="A46" s="117">
        <v>32</v>
      </c>
      <c r="B46" s="570" t="s">
        <v>103</v>
      </c>
      <c r="C46" s="526" t="s">
        <v>104</v>
      </c>
      <c r="D46" s="185">
        <v>17</v>
      </c>
      <c r="E46" s="184">
        <v>13</v>
      </c>
      <c r="F46" s="119"/>
      <c r="G46" s="528">
        <f t="shared" si="1"/>
        <v>12.166666666666668</v>
      </c>
      <c r="H46" s="184">
        <v>6</v>
      </c>
      <c r="I46" s="184">
        <v>5</v>
      </c>
      <c r="J46" s="119"/>
      <c r="K46" s="528">
        <f t="shared" si="2"/>
        <v>5.5</v>
      </c>
      <c r="L46" s="571">
        <f t="shared" si="3"/>
        <v>17.7</v>
      </c>
      <c r="M46" s="119">
        <v>16</v>
      </c>
      <c r="N46" s="119">
        <v>11</v>
      </c>
      <c r="O46" s="119">
        <v>16</v>
      </c>
      <c r="P46" s="119"/>
      <c r="Q46" s="119"/>
      <c r="R46" s="572">
        <f t="shared" si="4"/>
        <v>43</v>
      </c>
      <c r="S46" s="123">
        <f t="shared" si="0"/>
        <v>61</v>
      </c>
      <c r="T46" s="123"/>
      <c r="U46" s="123"/>
      <c r="V46" s="124" t="str">
        <f t="shared" si="5"/>
        <v>B</v>
      </c>
    </row>
    <row r="47" spans="1:22" ht="27.75">
      <c r="A47" s="117">
        <v>33</v>
      </c>
      <c r="B47" s="570" t="s">
        <v>105</v>
      </c>
      <c r="C47" s="526" t="s">
        <v>106</v>
      </c>
      <c r="D47" s="185">
        <v>15</v>
      </c>
      <c r="E47" s="184">
        <v>14</v>
      </c>
      <c r="F47" s="119"/>
      <c r="G47" s="528">
        <f t="shared" si="1"/>
        <v>12</v>
      </c>
      <c r="H47" s="184">
        <v>7</v>
      </c>
      <c r="I47" s="184">
        <v>6</v>
      </c>
      <c r="J47" s="119"/>
      <c r="K47" s="528">
        <f t="shared" si="2"/>
        <v>6.4999999999999991</v>
      </c>
      <c r="L47" s="571">
        <f t="shared" si="3"/>
        <v>18.5</v>
      </c>
      <c r="M47" s="119">
        <v>5</v>
      </c>
      <c r="N47" s="119"/>
      <c r="O47" s="119">
        <v>6</v>
      </c>
      <c r="P47" s="119">
        <v>8</v>
      </c>
      <c r="Q47" s="119"/>
      <c r="R47" s="572">
        <f t="shared" si="4"/>
        <v>19</v>
      </c>
      <c r="S47" s="123">
        <f t="shared" si="0"/>
        <v>38</v>
      </c>
      <c r="T47" s="123"/>
      <c r="U47" s="123"/>
      <c r="V47" s="124" t="str">
        <f t="shared" si="5"/>
        <v>E</v>
      </c>
    </row>
    <row r="48" spans="1:22" ht="27.75">
      <c r="A48" s="117">
        <v>34</v>
      </c>
      <c r="B48" s="570" t="s">
        <v>107</v>
      </c>
      <c r="C48" s="526" t="s">
        <v>108</v>
      </c>
      <c r="D48" s="185">
        <v>18</v>
      </c>
      <c r="E48" s="184">
        <v>16</v>
      </c>
      <c r="F48" s="119"/>
      <c r="G48" s="528">
        <f t="shared" si="1"/>
        <v>14</v>
      </c>
      <c r="H48" s="184">
        <v>6</v>
      </c>
      <c r="I48" s="184">
        <v>6</v>
      </c>
      <c r="J48" s="119"/>
      <c r="K48" s="528">
        <f t="shared" si="2"/>
        <v>6</v>
      </c>
      <c r="L48" s="571">
        <f t="shared" si="3"/>
        <v>20</v>
      </c>
      <c r="M48" s="119">
        <v>14</v>
      </c>
      <c r="N48" s="119">
        <v>10</v>
      </c>
      <c r="O48" s="119"/>
      <c r="P48" s="119">
        <v>6</v>
      </c>
      <c r="Q48" s="119"/>
      <c r="R48" s="572">
        <f t="shared" si="4"/>
        <v>30</v>
      </c>
      <c r="S48" s="123">
        <f t="shared" si="0"/>
        <v>50</v>
      </c>
      <c r="T48" s="123"/>
      <c r="U48" s="123"/>
      <c r="V48" s="124" t="str">
        <f t="shared" si="5"/>
        <v>C</v>
      </c>
    </row>
    <row r="49" spans="1:22" ht="27.75">
      <c r="A49" s="117">
        <v>35</v>
      </c>
      <c r="B49" s="570" t="s">
        <v>109</v>
      </c>
      <c r="C49" s="526" t="s">
        <v>110</v>
      </c>
      <c r="D49" s="185">
        <v>18</v>
      </c>
      <c r="E49" s="184">
        <v>12</v>
      </c>
      <c r="F49" s="119"/>
      <c r="G49" s="528">
        <f t="shared" si="1"/>
        <v>12</v>
      </c>
      <c r="H49" s="184">
        <v>6</v>
      </c>
      <c r="I49" s="184">
        <v>5</v>
      </c>
      <c r="J49" s="119"/>
      <c r="K49" s="528">
        <f t="shared" si="2"/>
        <v>5.5</v>
      </c>
      <c r="L49" s="571">
        <f t="shared" si="3"/>
        <v>17.5</v>
      </c>
      <c r="M49" s="119">
        <v>19</v>
      </c>
      <c r="N49" s="119"/>
      <c r="O49" s="119"/>
      <c r="P49" s="119">
        <v>10</v>
      </c>
      <c r="Q49" s="119">
        <v>15</v>
      </c>
      <c r="R49" s="572">
        <f t="shared" si="4"/>
        <v>44</v>
      </c>
      <c r="S49" s="123">
        <f t="shared" si="0"/>
        <v>62</v>
      </c>
      <c r="T49" s="123"/>
      <c r="U49" s="123"/>
      <c r="V49" s="124" t="str">
        <f t="shared" si="5"/>
        <v>B</v>
      </c>
    </row>
    <row r="50" spans="1:22" ht="27.75">
      <c r="A50" s="117">
        <v>36</v>
      </c>
      <c r="B50" s="570" t="s">
        <v>111</v>
      </c>
      <c r="C50" s="526" t="s">
        <v>112</v>
      </c>
      <c r="D50" s="185">
        <v>17</v>
      </c>
      <c r="E50" s="184">
        <v>12</v>
      </c>
      <c r="F50" s="119"/>
      <c r="G50" s="528">
        <f t="shared" si="1"/>
        <v>11.666666666666664</v>
      </c>
      <c r="H50" s="184">
        <v>5</v>
      </c>
      <c r="I50" s="184">
        <v>7</v>
      </c>
      <c r="J50" s="119"/>
      <c r="K50" s="528">
        <f t="shared" si="2"/>
        <v>6</v>
      </c>
      <c r="L50" s="571">
        <f t="shared" si="3"/>
        <v>17.7</v>
      </c>
      <c r="M50" s="119">
        <v>12</v>
      </c>
      <c r="N50" s="119">
        <v>4</v>
      </c>
      <c r="O50" s="119"/>
      <c r="P50" s="119"/>
      <c r="Q50" s="119">
        <v>7</v>
      </c>
      <c r="R50" s="572">
        <f t="shared" si="4"/>
        <v>23</v>
      </c>
      <c r="S50" s="123">
        <f t="shared" si="0"/>
        <v>41</v>
      </c>
      <c r="T50" s="123"/>
      <c r="U50" s="123"/>
      <c r="V50" s="124" t="str">
        <f t="shared" si="5"/>
        <v>D</v>
      </c>
    </row>
    <row r="51" spans="1:22" ht="27.75">
      <c r="A51" s="117">
        <v>37</v>
      </c>
      <c r="B51" s="575" t="s">
        <v>113</v>
      </c>
      <c r="C51" s="575" t="s">
        <v>114</v>
      </c>
      <c r="D51" s="502"/>
      <c r="E51" s="501"/>
      <c r="F51" s="576"/>
      <c r="G51" s="577">
        <f t="shared" si="1"/>
        <v>0</v>
      </c>
      <c r="H51" s="501"/>
      <c r="I51" s="501"/>
      <c r="J51" s="576"/>
      <c r="K51" s="577">
        <f t="shared" si="2"/>
        <v>0</v>
      </c>
      <c r="L51" s="578" t="str">
        <f t="shared" si="3"/>
        <v/>
      </c>
      <c r="M51" s="576"/>
      <c r="N51" s="576"/>
      <c r="O51" s="576"/>
      <c r="P51" s="576"/>
      <c r="Q51" s="576"/>
      <c r="R51" s="579" t="str">
        <f t="shared" si="4"/>
        <v/>
      </c>
      <c r="S51" s="580" t="str">
        <f t="shared" si="0"/>
        <v/>
      </c>
      <c r="T51" s="580"/>
      <c r="U51" s="580"/>
      <c r="V51" s="581" t="b">
        <f t="shared" si="5"/>
        <v>0</v>
      </c>
    </row>
    <row r="52" spans="1:22" ht="27.75">
      <c r="A52" s="117">
        <v>38</v>
      </c>
      <c r="B52" s="570" t="s">
        <v>115</v>
      </c>
      <c r="C52" s="526" t="s">
        <v>116</v>
      </c>
      <c r="D52" s="185">
        <v>17</v>
      </c>
      <c r="E52" s="184">
        <v>15</v>
      </c>
      <c r="F52" s="119"/>
      <c r="G52" s="528">
        <f t="shared" si="1"/>
        <v>13.166666666666666</v>
      </c>
      <c r="H52" s="184">
        <v>7</v>
      </c>
      <c r="I52" s="184">
        <v>5</v>
      </c>
      <c r="J52" s="119"/>
      <c r="K52" s="528">
        <f t="shared" si="2"/>
        <v>6</v>
      </c>
      <c r="L52" s="571">
        <f t="shared" si="3"/>
        <v>19.2</v>
      </c>
      <c r="M52" s="119">
        <v>14</v>
      </c>
      <c r="N52" s="119"/>
      <c r="O52" s="119">
        <v>18</v>
      </c>
      <c r="P52" s="119">
        <v>10</v>
      </c>
      <c r="Q52" s="119"/>
      <c r="R52" s="572">
        <f t="shared" si="4"/>
        <v>42</v>
      </c>
      <c r="S52" s="123">
        <f t="shared" si="0"/>
        <v>61</v>
      </c>
      <c r="T52" s="123"/>
      <c r="U52" s="123"/>
      <c r="V52" s="124" t="str">
        <f t="shared" si="5"/>
        <v>B</v>
      </c>
    </row>
    <row r="53" spans="1:22" ht="27.75">
      <c r="A53" s="117">
        <v>39</v>
      </c>
      <c r="B53" s="570" t="s">
        <v>117</v>
      </c>
      <c r="C53" s="526" t="s">
        <v>118</v>
      </c>
      <c r="D53" s="185">
        <v>17</v>
      </c>
      <c r="E53" s="184">
        <v>14</v>
      </c>
      <c r="F53" s="119"/>
      <c r="G53" s="528">
        <f t="shared" si="1"/>
        <v>12.666666666666666</v>
      </c>
      <c r="H53" s="501">
        <v>5</v>
      </c>
      <c r="I53" s="501">
        <v>6</v>
      </c>
      <c r="J53" s="119"/>
      <c r="K53" s="528">
        <f t="shared" si="2"/>
        <v>5.5</v>
      </c>
      <c r="L53" s="571">
        <f t="shared" si="3"/>
        <v>18.2</v>
      </c>
      <c r="M53" s="119">
        <v>12</v>
      </c>
      <c r="N53" s="119"/>
      <c r="O53" s="119">
        <v>9</v>
      </c>
      <c r="P53" s="119">
        <v>11</v>
      </c>
      <c r="Q53" s="119"/>
      <c r="R53" s="572">
        <f t="shared" si="4"/>
        <v>32</v>
      </c>
      <c r="S53" s="123">
        <f t="shared" si="0"/>
        <v>50</v>
      </c>
      <c r="T53" s="123"/>
      <c r="U53" s="123"/>
      <c r="V53" s="124" t="str">
        <f t="shared" si="5"/>
        <v>C</v>
      </c>
    </row>
    <row r="54" spans="1:22" ht="27.75">
      <c r="A54" s="117">
        <v>40</v>
      </c>
      <c r="B54" s="570" t="s">
        <v>119</v>
      </c>
      <c r="C54" s="526" t="s">
        <v>120</v>
      </c>
      <c r="D54" s="185">
        <v>17</v>
      </c>
      <c r="E54" s="184">
        <v>13</v>
      </c>
      <c r="F54" s="119"/>
      <c r="G54" s="528">
        <f t="shared" si="1"/>
        <v>12.166666666666668</v>
      </c>
      <c r="H54" s="184">
        <v>6</v>
      </c>
      <c r="I54" s="184">
        <v>7</v>
      </c>
      <c r="J54" s="119"/>
      <c r="K54" s="528">
        <f t="shared" si="2"/>
        <v>6.4999999999999991</v>
      </c>
      <c r="L54" s="571">
        <f t="shared" si="3"/>
        <v>18.7</v>
      </c>
      <c r="M54" s="119">
        <v>13</v>
      </c>
      <c r="N54" s="119"/>
      <c r="O54" s="119">
        <v>10</v>
      </c>
      <c r="P54" s="119">
        <v>8</v>
      </c>
      <c r="Q54" s="119"/>
      <c r="R54" s="572">
        <f t="shared" si="4"/>
        <v>31</v>
      </c>
      <c r="S54" s="123">
        <f t="shared" si="0"/>
        <v>50</v>
      </c>
      <c r="T54" s="123"/>
      <c r="U54" s="123"/>
      <c r="V54" s="124" t="str">
        <f t="shared" si="5"/>
        <v>C</v>
      </c>
    </row>
    <row r="55" spans="1:22" ht="27.75">
      <c r="A55" s="117">
        <v>41</v>
      </c>
      <c r="B55" s="575" t="s">
        <v>121</v>
      </c>
      <c r="C55" s="575" t="s">
        <v>122</v>
      </c>
      <c r="D55" s="502">
        <v>19</v>
      </c>
      <c r="E55" s="501">
        <v>16</v>
      </c>
      <c r="F55" s="576"/>
      <c r="G55" s="577">
        <f t="shared" si="1"/>
        <v>14.333333333333334</v>
      </c>
      <c r="H55" s="501">
        <v>6</v>
      </c>
      <c r="I55" s="501">
        <v>5</v>
      </c>
      <c r="J55" s="576"/>
      <c r="K55" s="577">
        <f t="shared" si="2"/>
        <v>5.5</v>
      </c>
      <c r="L55" s="578">
        <f t="shared" si="3"/>
        <v>19.8</v>
      </c>
      <c r="M55" s="576"/>
      <c r="N55" s="576"/>
      <c r="O55" s="576"/>
      <c r="P55" s="576"/>
      <c r="Q55" s="576"/>
      <c r="R55" s="579" t="str">
        <f t="shared" si="4"/>
        <v/>
      </c>
      <c r="S55" s="580">
        <f t="shared" si="0"/>
        <v>20</v>
      </c>
      <c r="T55" s="580"/>
      <c r="U55" s="580"/>
      <c r="V55" s="581" t="b">
        <f t="shared" si="5"/>
        <v>0</v>
      </c>
    </row>
    <row r="56" spans="1:22" ht="27.75">
      <c r="A56" s="117">
        <v>42</v>
      </c>
      <c r="B56" s="570" t="s">
        <v>123</v>
      </c>
      <c r="C56" s="526" t="s">
        <v>124</v>
      </c>
      <c r="D56" s="185">
        <v>17</v>
      </c>
      <c r="E56" s="184">
        <v>14</v>
      </c>
      <c r="F56" s="119"/>
      <c r="G56" s="528">
        <f t="shared" si="1"/>
        <v>12.666666666666666</v>
      </c>
      <c r="H56" s="184">
        <v>7</v>
      </c>
      <c r="I56" s="184">
        <v>8</v>
      </c>
      <c r="J56" s="119"/>
      <c r="K56" s="528">
        <f t="shared" si="2"/>
        <v>7.5</v>
      </c>
      <c r="L56" s="571">
        <f t="shared" si="3"/>
        <v>20.2</v>
      </c>
      <c r="M56" s="119">
        <v>20</v>
      </c>
      <c r="N56" s="119">
        <v>12</v>
      </c>
      <c r="O56" s="119"/>
      <c r="P56" s="119">
        <v>15</v>
      </c>
      <c r="Q56" s="119"/>
      <c r="R56" s="572">
        <f t="shared" si="4"/>
        <v>47</v>
      </c>
      <c r="S56" s="123">
        <f t="shared" si="0"/>
        <v>67</v>
      </c>
      <c r="T56" s="123"/>
      <c r="U56" s="123"/>
      <c r="V56" s="124" t="str">
        <f t="shared" si="5"/>
        <v>B</v>
      </c>
    </row>
    <row r="57" spans="1:22" ht="27.75">
      <c r="A57" s="117">
        <v>43</v>
      </c>
      <c r="B57" s="570" t="s">
        <v>125</v>
      </c>
      <c r="C57" s="526" t="s">
        <v>126</v>
      </c>
      <c r="D57" s="185">
        <v>19</v>
      </c>
      <c r="E57" s="184">
        <v>14</v>
      </c>
      <c r="F57" s="119"/>
      <c r="G57" s="528">
        <f t="shared" si="1"/>
        <v>13.333333333333332</v>
      </c>
      <c r="H57" s="573">
        <v>7</v>
      </c>
      <c r="I57" s="573">
        <v>8</v>
      </c>
      <c r="J57" s="119"/>
      <c r="K57" s="528">
        <f t="shared" si="2"/>
        <v>7.5</v>
      </c>
      <c r="L57" s="571">
        <f t="shared" si="3"/>
        <v>20.8</v>
      </c>
      <c r="M57" s="119">
        <v>20</v>
      </c>
      <c r="N57" s="119"/>
      <c r="O57" s="119">
        <v>17</v>
      </c>
      <c r="P57" s="119"/>
      <c r="Q57" s="119">
        <v>18</v>
      </c>
      <c r="R57" s="572">
        <f t="shared" si="4"/>
        <v>55</v>
      </c>
      <c r="S57" s="123">
        <f t="shared" si="0"/>
        <v>76</v>
      </c>
      <c r="T57" s="123"/>
      <c r="U57" s="123"/>
      <c r="V57" s="124" t="str">
        <f t="shared" si="5"/>
        <v>A</v>
      </c>
    </row>
    <row r="58" spans="1:22" ht="27.75">
      <c r="A58" s="117">
        <v>44</v>
      </c>
      <c r="B58" s="570" t="s">
        <v>127</v>
      </c>
      <c r="C58" s="526" t="s">
        <v>128</v>
      </c>
      <c r="D58" s="185">
        <v>17</v>
      </c>
      <c r="E58" s="184">
        <v>16</v>
      </c>
      <c r="F58" s="119"/>
      <c r="G58" s="528">
        <f t="shared" si="1"/>
        <v>13.666666666666668</v>
      </c>
      <c r="H58" s="184">
        <v>6</v>
      </c>
      <c r="I58" s="184">
        <v>6</v>
      </c>
      <c r="J58" s="119"/>
      <c r="K58" s="528">
        <f t="shared" si="2"/>
        <v>6</v>
      </c>
      <c r="L58" s="571">
        <f t="shared" si="3"/>
        <v>19.7</v>
      </c>
      <c r="M58" s="119">
        <v>12</v>
      </c>
      <c r="N58" s="119"/>
      <c r="O58" s="119"/>
      <c r="P58" s="119">
        <v>9</v>
      </c>
      <c r="Q58" s="119">
        <v>6</v>
      </c>
      <c r="R58" s="572">
        <f t="shared" si="4"/>
        <v>27</v>
      </c>
      <c r="S58" s="123">
        <f t="shared" si="0"/>
        <v>47</v>
      </c>
      <c r="T58" s="123"/>
      <c r="U58" s="123"/>
      <c r="V58" s="124" t="str">
        <f t="shared" si="5"/>
        <v>D</v>
      </c>
    </row>
    <row r="59" spans="1:22" ht="27.75">
      <c r="A59" s="117">
        <v>45</v>
      </c>
      <c r="B59" s="570" t="s">
        <v>129</v>
      </c>
      <c r="C59" s="526" t="s">
        <v>130</v>
      </c>
      <c r="D59" s="185">
        <v>16</v>
      </c>
      <c r="E59" s="184">
        <v>13</v>
      </c>
      <c r="F59" s="119"/>
      <c r="G59" s="528">
        <f t="shared" si="1"/>
        <v>11.833333333333334</v>
      </c>
      <c r="H59" s="184">
        <v>5</v>
      </c>
      <c r="I59" s="184">
        <v>6</v>
      </c>
      <c r="J59" s="119"/>
      <c r="K59" s="528">
        <f t="shared" si="2"/>
        <v>5.5</v>
      </c>
      <c r="L59" s="571">
        <f t="shared" si="3"/>
        <v>17.3</v>
      </c>
      <c r="M59" s="119">
        <v>17</v>
      </c>
      <c r="N59" s="119">
        <v>15</v>
      </c>
      <c r="O59" s="119"/>
      <c r="P59" s="119">
        <v>9</v>
      </c>
      <c r="Q59" s="119"/>
      <c r="R59" s="572">
        <f t="shared" si="4"/>
        <v>41</v>
      </c>
      <c r="S59" s="123">
        <f t="shared" si="0"/>
        <v>58</v>
      </c>
      <c r="T59" s="123"/>
      <c r="U59" s="123"/>
      <c r="V59" s="124" t="str">
        <f t="shared" si="5"/>
        <v>C</v>
      </c>
    </row>
    <row r="60" spans="1:22" ht="27.75">
      <c r="A60" s="117">
        <v>46</v>
      </c>
      <c r="B60" s="570" t="s">
        <v>131</v>
      </c>
      <c r="C60" s="526" t="s">
        <v>132</v>
      </c>
      <c r="D60" s="185">
        <v>15</v>
      </c>
      <c r="E60" s="184">
        <v>14</v>
      </c>
      <c r="F60" s="119"/>
      <c r="G60" s="528">
        <f t="shared" si="1"/>
        <v>12</v>
      </c>
      <c r="H60" s="184">
        <v>5</v>
      </c>
      <c r="I60" s="184">
        <v>6</v>
      </c>
      <c r="J60" s="119"/>
      <c r="K60" s="528">
        <f t="shared" si="2"/>
        <v>5.5</v>
      </c>
      <c r="L60" s="571">
        <f t="shared" si="3"/>
        <v>17.5</v>
      </c>
      <c r="M60" s="119">
        <v>14</v>
      </c>
      <c r="N60" s="119">
        <v>9</v>
      </c>
      <c r="O60" s="119"/>
      <c r="P60" s="119">
        <v>14</v>
      </c>
      <c r="Q60" s="119"/>
      <c r="R60" s="572">
        <f t="shared" si="4"/>
        <v>37</v>
      </c>
      <c r="S60" s="123">
        <f t="shared" si="0"/>
        <v>55</v>
      </c>
      <c r="T60" s="123"/>
      <c r="U60" s="123"/>
      <c r="V60" s="124" t="str">
        <f t="shared" si="5"/>
        <v>C</v>
      </c>
    </row>
    <row r="61" spans="1:22" ht="27.75">
      <c r="A61" s="117">
        <v>47</v>
      </c>
      <c r="B61" s="570" t="s">
        <v>133</v>
      </c>
      <c r="C61" s="526" t="s">
        <v>134</v>
      </c>
      <c r="D61" s="185">
        <v>17</v>
      </c>
      <c r="E61" s="184">
        <v>16</v>
      </c>
      <c r="F61" s="119"/>
      <c r="G61" s="528">
        <f t="shared" si="1"/>
        <v>13.666666666666668</v>
      </c>
      <c r="H61" s="184">
        <v>5</v>
      </c>
      <c r="I61" s="184">
        <v>6</v>
      </c>
      <c r="J61" s="119"/>
      <c r="K61" s="528">
        <f t="shared" si="2"/>
        <v>5.5</v>
      </c>
      <c r="L61" s="571">
        <f t="shared" si="3"/>
        <v>19.2</v>
      </c>
      <c r="M61" s="119">
        <v>14</v>
      </c>
      <c r="N61" s="119">
        <v>7</v>
      </c>
      <c r="O61" s="119"/>
      <c r="P61" s="119"/>
      <c r="Q61" s="119">
        <v>12</v>
      </c>
      <c r="R61" s="572">
        <f t="shared" si="4"/>
        <v>33</v>
      </c>
      <c r="S61" s="123">
        <f t="shared" si="0"/>
        <v>52</v>
      </c>
      <c r="T61" s="123"/>
      <c r="U61" s="123"/>
      <c r="V61" s="124" t="str">
        <f t="shared" si="5"/>
        <v>C</v>
      </c>
    </row>
    <row r="62" spans="1:22" ht="27.75">
      <c r="A62" s="117">
        <v>48</v>
      </c>
      <c r="B62" s="575" t="s">
        <v>135</v>
      </c>
      <c r="C62" s="575" t="s">
        <v>136</v>
      </c>
      <c r="D62" s="502"/>
      <c r="E62" s="501"/>
      <c r="F62" s="576"/>
      <c r="G62" s="577">
        <f t="shared" si="1"/>
        <v>0</v>
      </c>
      <c r="H62" s="501"/>
      <c r="I62" s="501"/>
      <c r="J62" s="576"/>
      <c r="K62" s="577">
        <f t="shared" si="2"/>
        <v>0</v>
      </c>
      <c r="L62" s="578" t="str">
        <f t="shared" si="3"/>
        <v/>
      </c>
      <c r="M62" s="576"/>
      <c r="N62" s="576"/>
      <c r="O62" s="576"/>
      <c r="P62" s="576"/>
      <c r="Q62" s="576"/>
      <c r="R62" s="579" t="str">
        <f t="shared" si="4"/>
        <v/>
      </c>
      <c r="S62" s="580" t="str">
        <f t="shared" si="0"/>
        <v/>
      </c>
      <c r="T62" s="580"/>
      <c r="U62" s="580"/>
      <c r="V62" s="581" t="b">
        <f t="shared" si="5"/>
        <v>0</v>
      </c>
    </row>
    <row r="63" spans="1:22" ht="27.75">
      <c r="A63" s="117">
        <v>49</v>
      </c>
      <c r="B63" s="570" t="s">
        <v>137</v>
      </c>
      <c r="C63" s="526" t="s">
        <v>138</v>
      </c>
      <c r="D63" s="185">
        <v>15</v>
      </c>
      <c r="E63" s="184">
        <v>13</v>
      </c>
      <c r="F63" s="119"/>
      <c r="G63" s="528">
        <f t="shared" si="1"/>
        <v>11.5</v>
      </c>
      <c r="H63" s="184">
        <v>5</v>
      </c>
      <c r="I63" s="184">
        <v>5</v>
      </c>
      <c r="J63" s="119"/>
      <c r="K63" s="528">
        <f t="shared" si="2"/>
        <v>5</v>
      </c>
      <c r="L63" s="571">
        <f t="shared" si="3"/>
        <v>16.5</v>
      </c>
      <c r="M63" s="119">
        <v>7</v>
      </c>
      <c r="N63" s="119">
        <v>5</v>
      </c>
      <c r="O63" s="119"/>
      <c r="P63" s="119">
        <v>7</v>
      </c>
      <c r="Q63" s="119"/>
      <c r="R63" s="572">
        <f t="shared" si="4"/>
        <v>19</v>
      </c>
      <c r="S63" s="123">
        <f t="shared" si="0"/>
        <v>36</v>
      </c>
      <c r="T63" s="123"/>
      <c r="U63" s="123"/>
      <c r="V63" s="124" t="str">
        <f t="shared" si="5"/>
        <v>E</v>
      </c>
    </row>
    <row r="64" spans="1:22" ht="27.75">
      <c r="A64" s="117">
        <v>50</v>
      </c>
      <c r="B64" s="570" t="s">
        <v>139</v>
      </c>
      <c r="C64" s="526" t="s">
        <v>140</v>
      </c>
      <c r="D64" s="185">
        <v>17</v>
      </c>
      <c r="E64" s="184">
        <v>14</v>
      </c>
      <c r="F64" s="119"/>
      <c r="G64" s="528">
        <f t="shared" si="1"/>
        <v>12.666666666666666</v>
      </c>
      <c r="H64" s="573">
        <v>4</v>
      </c>
      <c r="I64" s="573">
        <v>7</v>
      </c>
      <c r="J64" s="119"/>
      <c r="K64" s="528">
        <f t="shared" si="2"/>
        <v>5.5</v>
      </c>
      <c r="L64" s="571">
        <f t="shared" si="3"/>
        <v>18.2</v>
      </c>
      <c r="M64" s="119">
        <v>21</v>
      </c>
      <c r="N64" s="119">
        <v>8</v>
      </c>
      <c r="O64" s="119"/>
      <c r="P64" s="119">
        <v>3</v>
      </c>
      <c r="Q64" s="119"/>
      <c r="R64" s="572">
        <f t="shared" si="4"/>
        <v>32</v>
      </c>
      <c r="S64" s="123">
        <f t="shared" si="0"/>
        <v>50</v>
      </c>
      <c r="T64" s="123"/>
      <c r="U64" s="123"/>
      <c r="V64" s="124" t="str">
        <f t="shared" si="5"/>
        <v>C</v>
      </c>
    </row>
    <row r="65" spans="1:22" ht="27.75">
      <c r="A65" s="117">
        <v>51</v>
      </c>
      <c r="B65" s="570" t="s">
        <v>141</v>
      </c>
      <c r="C65" s="526" t="s">
        <v>142</v>
      </c>
      <c r="D65" s="185">
        <v>17</v>
      </c>
      <c r="E65" s="184">
        <v>10</v>
      </c>
      <c r="F65" s="119"/>
      <c r="G65" s="528">
        <f t="shared" si="1"/>
        <v>10.666666666666666</v>
      </c>
      <c r="H65" s="184">
        <v>5</v>
      </c>
      <c r="I65" s="184">
        <v>6</v>
      </c>
      <c r="J65" s="119"/>
      <c r="K65" s="528">
        <f t="shared" si="2"/>
        <v>5.5</v>
      </c>
      <c r="L65" s="571">
        <f t="shared" si="3"/>
        <v>16.2</v>
      </c>
      <c r="M65" s="119">
        <v>18</v>
      </c>
      <c r="N65" s="119">
        <v>17</v>
      </c>
      <c r="O65" s="119"/>
      <c r="P65" s="119">
        <v>12</v>
      </c>
      <c r="Q65" s="119"/>
      <c r="R65" s="572">
        <f t="shared" si="4"/>
        <v>47</v>
      </c>
      <c r="S65" s="123">
        <f t="shared" si="0"/>
        <v>63</v>
      </c>
      <c r="T65" s="123"/>
      <c r="U65" s="123"/>
      <c r="V65" s="124" t="str">
        <f t="shared" si="5"/>
        <v>B</v>
      </c>
    </row>
    <row r="66" spans="1:22" ht="27.75">
      <c r="A66" s="117">
        <v>52</v>
      </c>
      <c r="B66" s="570" t="s">
        <v>143</v>
      </c>
      <c r="C66" s="526" t="s">
        <v>144</v>
      </c>
      <c r="D66" s="185">
        <v>20</v>
      </c>
      <c r="E66" s="184">
        <v>15</v>
      </c>
      <c r="F66" s="119"/>
      <c r="G66" s="528">
        <f t="shared" si="1"/>
        <v>14.166666666666664</v>
      </c>
      <c r="H66" s="184">
        <v>7</v>
      </c>
      <c r="I66" s="184">
        <v>6</v>
      </c>
      <c r="J66" s="119"/>
      <c r="K66" s="528">
        <f t="shared" si="2"/>
        <v>6.4999999999999991</v>
      </c>
      <c r="L66" s="571">
        <f t="shared" si="3"/>
        <v>20.7</v>
      </c>
      <c r="M66" s="119">
        <v>23</v>
      </c>
      <c r="N66" s="119"/>
      <c r="O66" s="119">
        <v>3</v>
      </c>
      <c r="P66" s="119">
        <v>16</v>
      </c>
      <c r="Q66" s="119"/>
      <c r="R66" s="572">
        <f t="shared" si="4"/>
        <v>42</v>
      </c>
      <c r="S66" s="123">
        <f t="shared" si="0"/>
        <v>63</v>
      </c>
      <c r="T66" s="123"/>
      <c r="U66" s="123"/>
      <c r="V66" s="124" t="str">
        <f t="shared" si="5"/>
        <v>B</v>
      </c>
    </row>
    <row r="67" spans="1:22" ht="27.75">
      <c r="A67" s="117">
        <v>53</v>
      </c>
      <c r="B67" s="570" t="s">
        <v>145</v>
      </c>
      <c r="C67" s="526" t="s">
        <v>146</v>
      </c>
      <c r="D67" s="185">
        <v>15</v>
      </c>
      <c r="E67" s="184">
        <v>13</v>
      </c>
      <c r="F67" s="119"/>
      <c r="G67" s="528">
        <f t="shared" si="1"/>
        <v>11.5</v>
      </c>
      <c r="H67" s="573">
        <v>6</v>
      </c>
      <c r="I67" s="573">
        <v>6</v>
      </c>
      <c r="J67" s="119"/>
      <c r="K67" s="528">
        <f t="shared" si="2"/>
        <v>6</v>
      </c>
      <c r="L67" s="571">
        <f t="shared" si="3"/>
        <v>17.5</v>
      </c>
      <c r="M67" s="119">
        <v>14</v>
      </c>
      <c r="N67" s="119">
        <v>16</v>
      </c>
      <c r="O67" s="119"/>
      <c r="P67" s="119">
        <v>7</v>
      </c>
      <c r="Q67" s="119"/>
      <c r="R67" s="572">
        <f t="shared" si="4"/>
        <v>37</v>
      </c>
      <c r="S67" s="123">
        <f t="shared" si="0"/>
        <v>55</v>
      </c>
      <c r="T67" s="123"/>
      <c r="U67" s="123"/>
      <c r="V67" s="124" t="str">
        <f t="shared" si="5"/>
        <v>C</v>
      </c>
    </row>
    <row r="68" spans="1:22" ht="27.75">
      <c r="A68" s="117">
        <v>54</v>
      </c>
      <c r="B68" s="575" t="s">
        <v>147</v>
      </c>
      <c r="C68" s="575" t="s">
        <v>148</v>
      </c>
      <c r="D68" s="502"/>
      <c r="E68" s="501"/>
      <c r="F68" s="576"/>
      <c r="G68" s="577">
        <f t="shared" si="1"/>
        <v>0</v>
      </c>
      <c r="H68" s="501"/>
      <c r="I68" s="501"/>
      <c r="J68" s="576"/>
      <c r="K68" s="577">
        <f t="shared" si="2"/>
        <v>0</v>
      </c>
      <c r="L68" s="578" t="str">
        <f t="shared" si="3"/>
        <v/>
      </c>
      <c r="M68" s="576"/>
      <c r="N68" s="576"/>
      <c r="O68" s="576"/>
      <c r="P68" s="576"/>
      <c r="Q68" s="576"/>
      <c r="R68" s="579" t="str">
        <f t="shared" si="4"/>
        <v/>
      </c>
      <c r="S68" s="580" t="str">
        <f t="shared" si="0"/>
        <v/>
      </c>
      <c r="T68" s="580"/>
      <c r="U68" s="580"/>
      <c r="V68" s="581" t="b">
        <f t="shared" si="5"/>
        <v>0</v>
      </c>
    </row>
    <row r="69" spans="1:22" ht="27.75">
      <c r="A69" s="117">
        <v>55</v>
      </c>
      <c r="B69" s="575" t="s">
        <v>149</v>
      </c>
      <c r="C69" s="575" t="s">
        <v>150</v>
      </c>
      <c r="D69" s="502">
        <v>16</v>
      </c>
      <c r="E69" s="501">
        <v>14</v>
      </c>
      <c r="F69" s="576"/>
      <c r="G69" s="577">
        <f t="shared" si="1"/>
        <v>12.333333333333334</v>
      </c>
      <c r="H69" s="501">
        <v>5</v>
      </c>
      <c r="I69" s="501">
        <v>6</v>
      </c>
      <c r="J69" s="576"/>
      <c r="K69" s="577">
        <f t="shared" si="2"/>
        <v>5.5</v>
      </c>
      <c r="L69" s="578">
        <f t="shared" si="3"/>
        <v>17.8</v>
      </c>
      <c r="M69" s="576"/>
      <c r="N69" s="576"/>
      <c r="O69" s="576"/>
      <c r="P69" s="576"/>
      <c r="Q69" s="576"/>
      <c r="R69" s="579" t="str">
        <f t="shared" si="4"/>
        <v/>
      </c>
      <c r="S69" s="580">
        <f t="shared" si="0"/>
        <v>18</v>
      </c>
      <c r="T69" s="580"/>
      <c r="U69" s="580"/>
      <c r="V69" s="581" t="b">
        <f t="shared" si="5"/>
        <v>0</v>
      </c>
    </row>
    <row r="70" spans="1:22" ht="27.75">
      <c r="A70" s="117">
        <v>56</v>
      </c>
      <c r="B70" s="570" t="s">
        <v>151</v>
      </c>
      <c r="C70" s="526" t="s">
        <v>152</v>
      </c>
      <c r="D70" s="185">
        <v>19</v>
      </c>
      <c r="E70" s="184">
        <v>13</v>
      </c>
      <c r="F70" s="119"/>
      <c r="G70" s="528">
        <f t="shared" si="1"/>
        <v>12.833333333333332</v>
      </c>
      <c r="H70" s="184">
        <v>7</v>
      </c>
      <c r="I70" s="184">
        <v>6</v>
      </c>
      <c r="J70" s="119"/>
      <c r="K70" s="528">
        <f t="shared" si="2"/>
        <v>6.4999999999999991</v>
      </c>
      <c r="L70" s="571">
        <f t="shared" si="3"/>
        <v>19.3</v>
      </c>
      <c r="M70" s="119">
        <v>21</v>
      </c>
      <c r="N70" s="119"/>
      <c r="O70" s="119"/>
      <c r="P70" s="119">
        <v>18</v>
      </c>
      <c r="Q70" s="119">
        <v>12</v>
      </c>
      <c r="R70" s="572">
        <f t="shared" si="4"/>
        <v>51</v>
      </c>
      <c r="S70" s="123">
        <f t="shared" si="0"/>
        <v>70</v>
      </c>
      <c r="T70" s="123"/>
      <c r="U70" s="123"/>
      <c r="V70" s="124" t="str">
        <f t="shared" si="5"/>
        <v>A</v>
      </c>
    </row>
    <row r="71" spans="1:22" ht="27.75">
      <c r="A71" s="117">
        <v>57</v>
      </c>
      <c r="B71" s="570" t="s">
        <v>153</v>
      </c>
      <c r="C71" s="526" t="s">
        <v>154</v>
      </c>
      <c r="D71" s="185">
        <v>17</v>
      </c>
      <c r="E71" s="184">
        <v>14</v>
      </c>
      <c r="F71" s="119"/>
      <c r="G71" s="528">
        <f t="shared" si="1"/>
        <v>12.666666666666666</v>
      </c>
      <c r="H71" s="573">
        <v>6</v>
      </c>
      <c r="I71" s="573">
        <v>5</v>
      </c>
      <c r="J71" s="119"/>
      <c r="K71" s="528">
        <f t="shared" si="2"/>
        <v>5.5</v>
      </c>
      <c r="L71" s="571">
        <f t="shared" si="3"/>
        <v>18.2</v>
      </c>
      <c r="M71" s="119">
        <v>16</v>
      </c>
      <c r="N71" s="119"/>
      <c r="O71" s="119">
        <v>16</v>
      </c>
      <c r="P71" s="119">
        <v>11</v>
      </c>
      <c r="Q71" s="119"/>
      <c r="R71" s="572">
        <f t="shared" si="4"/>
        <v>43</v>
      </c>
      <c r="S71" s="123">
        <f t="shared" si="0"/>
        <v>61</v>
      </c>
      <c r="T71" s="123"/>
      <c r="U71" s="123"/>
      <c r="V71" s="124" t="str">
        <f t="shared" si="5"/>
        <v>B</v>
      </c>
    </row>
    <row r="72" spans="1:22" ht="27.75">
      <c r="A72" s="117">
        <v>58</v>
      </c>
      <c r="B72" s="570" t="s">
        <v>155</v>
      </c>
      <c r="C72" s="526" t="s">
        <v>156</v>
      </c>
      <c r="D72" s="185">
        <v>15</v>
      </c>
      <c r="E72" s="184">
        <v>12</v>
      </c>
      <c r="F72" s="119"/>
      <c r="G72" s="528">
        <f t="shared" si="1"/>
        <v>11</v>
      </c>
      <c r="H72" s="184">
        <v>5</v>
      </c>
      <c r="I72" s="184">
        <v>6</v>
      </c>
      <c r="J72" s="119"/>
      <c r="K72" s="528">
        <f t="shared" si="2"/>
        <v>5.5</v>
      </c>
      <c r="L72" s="571">
        <f t="shared" si="3"/>
        <v>16.5</v>
      </c>
      <c r="M72" s="119">
        <v>13</v>
      </c>
      <c r="N72" s="119">
        <v>8</v>
      </c>
      <c r="O72" s="119"/>
      <c r="P72" s="119"/>
      <c r="Q72" s="119">
        <v>7</v>
      </c>
      <c r="R72" s="572">
        <f t="shared" si="4"/>
        <v>28</v>
      </c>
      <c r="S72" s="123">
        <f t="shared" si="0"/>
        <v>45</v>
      </c>
      <c r="T72" s="123"/>
      <c r="U72" s="123"/>
      <c r="V72" s="124" t="str">
        <f t="shared" si="5"/>
        <v>D</v>
      </c>
    </row>
    <row r="73" spans="1:22" ht="27.75">
      <c r="A73" s="117">
        <v>59</v>
      </c>
      <c r="B73" s="570" t="s">
        <v>157</v>
      </c>
      <c r="C73" s="526" t="s">
        <v>859</v>
      </c>
      <c r="D73" s="185">
        <v>15</v>
      </c>
      <c r="E73" s="184">
        <v>14</v>
      </c>
      <c r="F73" s="119"/>
      <c r="G73" s="528">
        <f t="shared" si="1"/>
        <v>12</v>
      </c>
      <c r="H73" s="184">
        <v>4</v>
      </c>
      <c r="I73" s="184">
        <v>7</v>
      </c>
      <c r="J73" s="119"/>
      <c r="K73" s="528">
        <f t="shared" si="2"/>
        <v>5.5</v>
      </c>
      <c r="L73" s="571">
        <f t="shared" si="3"/>
        <v>17.5</v>
      </c>
      <c r="M73" s="119">
        <v>7</v>
      </c>
      <c r="N73" s="119"/>
      <c r="O73" s="119">
        <v>8</v>
      </c>
      <c r="P73" s="119">
        <v>7</v>
      </c>
      <c r="Q73" s="119"/>
      <c r="R73" s="572">
        <f t="shared" si="4"/>
        <v>22</v>
      </c>
      <c r="S73" s="123">
        <f t="shared" si="0"/>
        <v>40</v>
      </c>
      <c r="T73" s="123"/>
      <c r="U73" s="123"/>
      <c r="V73" s="124" t="str">
        <f t="shared" si="5"/>
        <v>D</v>
      </c>
    </row>
    <row r="74" spans="1:22" ht="27.75">
      <c r="A74" s="117">
        <v>60</v>
      </c>
      <c r="B74" s="570" t="s">
        <v>159</v>
      </c>
      <c r="C74" s="526" t="s">
        <v>160</v>
      </c>
      <c r="D74" s="185">
        <v>14</v>
      </c>
      <c r="E74" s="184">
        <v>11</v>
      </c>
      <c r="F74" s="119"/>
      <c r="G74" s="528">
        <f t="shared" si="1"/>
        <v>10.166666666666666</v>
      </c>
      <c r="H74" s="184">
        <v>5</v>
      </c>
      <c r="I74" s="184">
        <v>5</v>
      </c>
      <c r="J74" s="119"/>
      <c r="K74" s="528">
        <f t="shared" si="2"/>
        <v>5</v>
      </c>
      <c r="L74" s="571">
        <f t="shared" si="3"/>
        <v>15.2</v>
      </c>
      <c r="M74" s="119">
        <v>14</v>
      </c>
      <c r="N74" s="119">
        <v>14</v>
      </c>
      <c r="O74" s="119">
        <v>9</v>
      </c>
      <c r="P74" s="119"/>
      <c r="Q74" s="119"/>
      <c r="R74" s="572">
        <f t="shared" si="4"/>
        <v>37</v>
      </c>
      <c r="S74" s="123">
        <f t="shared" si="0"/>
        <v>52</v>
      </c>
      <c r="T74" s="123"/>
      <c r="U74" s="123"/>
      <c r="V74" s="124" t="str">
        <f t="shared" si="5"/>
        <v>C</v>
      </c>
    </row>
    <row r="75" spans="1:22" ht="27.75">
      <c r="A75" s="117">
        <v>61</v>
      </c>
      <c r="B75" s="570" t="s">
        <v>161</v>
      </c>
      <c r="C75" s="526" t="s">
        <v>162</v>
      </c>
      <c r="D75" s="185">
        <v>16</v>
      </c>
      <c r="E75" s="184">
        <v>11</v>
      </c>
      <c r="F75" s="119"/>
      <c r="G75" s="528">
        <f t="shared" si="1"/>
        <v>10.833333333333336</v>
      </c>
      <c r="H75" s="184">
        <v>5</v>
      </c>
      <c r="I75" s="184">
        <v>6</v>
      </c>
      <c r="J75" s="119"/>
      <c r="K75" s="528">
        <f t="shared" si="2"/>
        <v>5.5</v>
      </c>
      <c r="L75" s="571">
        <f t="shared" si="3"/>
        <v>16.3</v>
      </c>
      <c r="M75" s="119">
        <v>17</v>
      </c>
      <c r="N75" s="119">
        <v>18</v>
      </c>
      <c r="O75" s="119">
        <v>13</v>
      </c>
      <c r="P75" s="119"/>
      <c r="Q75" s="119"/>
      <c r="R75" s="572">
        <f t="shared" si="4"/>
        <v>48</v>
      </c>
      <c r="S75" s="123">
        <f t="shared" si="0"/>
        <v>64</v>
      </c>
      <c r="T75" s="123"/>
      <c r="U75" s="123"/>
      <c r="V75" s="124" t="str">
        <f t="shared" si="5"/>
        <v>B</v>
      </c>
    </row>
    <row r="76" spans="1:22" ht="27.75">
      <c r="A76" s="117">
        <v>62</v>
      </c>
      <c r="B76" s="575" t="s">
        <v>342</v>
      </c>
      <c r="C76" s="575" t="s">
        <v>343</v>
      </c>
      <c r="D76" s="502"/>
      <c r="E76" s="501"/>
      <c r="F76" s="576"/>
      <c r="G76" s="577">
        <f t="shared" si="1"/>
        <v>0</v>
      </c>
      <c r="H76" s="573"/>
      <c r="I76" s="573"/>
      <c r="J76" s="576"/>
      <c r="K76" s="577">
        <f t="shared" si="2"/>
        <v>0</v>
      </c>
      <c r="L76" s="578" t="str">
        <f t="shared" si="3"/>
        <v/>
      </c>
      <c r="M76" s="576"/>
      <c r="N76" s="576"/>
      <c r="O76" s="576"/>
      <c r="P76" s="576"/>
      <c r="Q76" s="576"/>
      <c r="R76" s="579" t="str">
        <f t="shared" si="4"/>
        <v/>
      </c>
      <c r="S76" s="580" t="str">
        <f t="shared" si="0"/>
        <v/>
      </c>
      <c r="T76" s="580"/>
      <c r="U76" s="580"/>
      <c r="V76" s="581" t="b">
        <f t="shared" si="5"/>
        <v>0</v>
      </c>
    </row>
    <row r="77" spans="1:22" ht="27.75">
      <c r="A77" s="117">
        <v>63</v>
      </c>
      <c r="B77" s="570" t="s">
        <v>163</v>
      </c>
      <c r="C77" s="526" t="s">
        <v>164</v>
      </c>
      <c r="D77" s="185">
        <v>19</v>
      </c>
      <c r="E77" s="184">
        <v>15</v>
      </c>
      <c r="F77" s="119"/>
      <c r="G77" s="528">
        <f t="shared" si="1"/>
        <v>13.833333333333332</v>
      </c>
      <c r="H77" s="573">
        <v>5</v>
      </c>
      <c r="I77" s="573">
        <v>7</v>
      </c>
      <c r="J77" s="119"/>
      <c r="K77" s="528">
        <f t="shared" si="2"/>
        <v>6</v>
      </c>
      <c r="L77" s="571">
        <f t="shared" si="3"/>
        <v>19.8</v>
      </c>
      <c r="M77" s="119">
        <v>13</v>
      </c>
      <c r="N77" s="119">
        <v>14</v>
      </c>
      <c r="O77" s="119"/>
      <c r="P77" s="119">
        <v>11</v>
      </c>
      <c r="Q77" s="119"/>
      <c r="R77" s="572">
        <f t="shared" si="4"/>
        <v>38</v>
      </c>
      <c r="S77" s="123">
        <f t="shared" si="0"/>
        <v>58</v>
      </c>
      <c r="T77" s="123"/>
      <c r="U77" s="123"/>
      <c r="V77" s="124" t="str">
        <f t="shared" si="5"/>
        <v>C</v>
      </c>
    </row>
    <row r="78" spans="1:22" ht="27.75">
      <c r="A78" s="117">
        <v>64</v>
      </c>
      <c r="B78" s="570" t="s">
        <v>165</v>
      </c>
      <c r="C78" s="526" t="s">
        <v>166</v>
      </c>
      <c r="D78" s="185">
        <v>17</v>
      </c>
      <c r="E78" s="184">
        <v>12</v>
      </c>
      <c r="F78" s="119"/>
      <c r="G78" s="528">
        <f t="shared" si="1"/>
        <v>11.666666666666664</v>
      </c>
      <c r="H78" s="184">
        <v>6</v>
      </c>
      <c r="I78" s="184">
        <v>5</v>
      </c>
      <c r="J78" s="119"/>
      <c r="K78" s="528">
        <f t="shared" si="2"/>
        <v>5.5</v>
      </c>
      <c r="L78" s="571">
        <f t="shared" si="3"/>
        <v>17.2</v>
      </c>
      <c r="M78" s="119">
        <v>13</v>
      </c>
      <c r="N78" s="119">
        <v>12</v>
      </c>
      <c r="O78" s="119">
        <v>9</v>
      </c>
      <c r="P78" s="119"/>
      <c r="Q78" s="119"/>
      <c r="R78" s="572">
        <f t="shared" si="4"/>
        <v>34</v>
      </c>
      <c r="S78" s="123">
        <f t="shared" si="0"/>
        <v>51</v>
      </c>
      <c r="T78" s="123"/>
      <c r="U78" s="123"/>
      <c r="V78" s="124" t="str">
        <f t="shared" si="5"/>
        <v>C</v>
      </c>
    </row>
    <row r="79" spans="1:22" ht="27.75">
      <c r="A79" s="117">
        <v>65</v>
      </c>
      <c r="B79" s="570" t="s">
        <v>167</v>
      </c>
      <c r="C79" s="526" t="s">
        <v>168</v>
      </c>
      <c r="D79" s="185">
        <v>19</v>
      </c>
      <c r="E79" s="184">
        <v>12</v>
      </c>
      <c r="F79" s="119"/>
      <c r="G79" s="528">
        <f t="shared" si="1"/>
        <v>12.333333333333334</v>
      </c>
      <c r="H79" s="184">
        <v>5</v>
      </c>
      <c r="I79" s="184">
        <v>6</v>
      </c>
      <c r="J79" s="119"/>
      <c r="K79" s="528">
        <f t="shared" si="2"/>
        <v>5.5</v>
      </c>
      <c r="L79" s="571">
        <f t="shared" si="3"/>
        <v>17.8</v>
      </c>
      <c r="M79" s="119">
        <v>20</v>
      </c>
      <c r="N79" s="119">
        <v>10</v>
      </c>
      <c r="O79" s="119"/>
      <c r="P79" s="119">
        <v>6</v>
      </c>
      <c r="Q79" s="119"/>
      <c r="R79" s="572">
        <f t="shared" si="4"/>
        <v>36</v>
      </c>
      <c r="S79" s="123">
        <f t="shared" ref="S79:S134" si="6">IF(ROUNDDOWN(SUM($L79,$R79,0.5),0)&gt;0,ROUNDDOWN(SUM($L79,$R79,0.5),0),"")</f>
        <v>54</v>
      </c>
      <c r="T79" s="123"/>
      <c r="U79" s="123"/>
      <c r="V79" s="124" t="str">
        <f t="shared" si="5"/>
        <v>C</v>
      </c>
    </row>
    <row r="80" spans="1:22" ht="27.75">
      <c r="A80" s="117">
        <v>66</v>
      </c>
      <c r="B80" s="570" t="s">
        <v>169</v>
      </c>
      <c r="C80" s="526" t="s">
        <v>170</v>
      </c>
      <c r="D80" s="185">
        <v>16</v>
      </c>
      <c r="E80" s="184">
        <v>15</v>
      </c>
      <c r="F80" s="119"/>
      <c r="G80" s="528">
        <f t="shared" ref="G80:G134" si="7">IF(COUNTA($D80:$F80)&gt;0,SUM($D80/$D$14,$E80/$E$14,$F80/$F$14)*$G$14/COUNTA($D80:$F80),0)</f>
        <v>12.833333333333332</v>
      </c>
      <c r="H80" s="184">
        <v>6</v>
      </c>
      <c r="I80" s="184">
        <v>7</v>
      </c>
      <c r="J80" s="119"/>
      <c r="K80" s="528">
        <f t="shared" ref="K80:K134" si="8">IF(COUNTA($H80:$J80)&gt;0,SUM($H80/$H$14,$I80/$I$14,$J80/$J$14)*$K$14/COUNTA($H80:$J80),0)</f>
        <v>6.4999999999999991</v>
      </c>
      <c r="L80" s="571">
        <f t="shared" ref="L80:L134" si="9">IF(ROUNDDOWN(SUM($G80,$K80,0.05),1)&gt;0,ROUNDDOWN(SUM($G80,$K80,0.05),1),"")</f>
        <v>19.3</v>
      </c>
      <c r="M80" s="119">
        <v>17</v>
      </c>
      <c r="N80" s="119">
        <v>7</v>
      </c>
      <c r="O80" s="119">
        <v>9</v>
      </c>
      <c r="P80" s="119"/>
      <c r="Q80" s="119"/>
      <c r="R80" s="572">
        <f t="shared" ref="R80:R134" si="10">IF(OR(COUNTIF($M80:$Q80,"&gt;0")=0,COUNTA($M$14)=0),"",(IF(COUNTA($N80:$Q80)&lt;=2,SUM($M80:$Q80),IF(COUNTA($N80:$Q80)=3,SUM($M80:$Q80)-MIN($N80:$Q80),SUM($M80:$Q80)-MIN($N80:$Q80)-SMALL($N80:$Q80,2))))*7/(SUM($M$14:$O$14)/10))</f>
        <v>33</v>
      </c>
      <c r="S80" s="123">
        <f t="shared" si="6"/>
        <v>52</v>
      </c>
      <c r="T80" s="123"/>
      <c r="U80" s="123"/>
      <c r="V80" s="124" t="str">
        <f t="shared" ref="V80:V134" si="11">IF(AND(COUNTIF($M80:$Q80,"&gt;0")&gt;0),IF(OR($R80=0,$R80=""),"",IF($S80&gt;=70,"A",IF($S80&gt;=60,"B",IF($S80&gt;=50,"C",IF($S80&gt;=40,"D","E"))))))</f>
        <v>C</v>
      </c>
    </row>
    <row r="81" spans="1:22" ht="27.75">
      <c r="A81" s="117">
        <v>67</v>
      </c>
      <c r="B81" s="575" t="s">
        <v>171</v>
      </c>
      <c r="C81" s="575" t="s">
        <v>172</v>
      </c>
      <c r="D81" s="502"/>
      <c r="E81" s="501"/>
      <c r="F81" s="576"/>
      <c r="G81" s="577">
        <f t="shared" si="7"/>
        <v>0</v>
      </c>
      <c r="H81" s="573"/>
      <c r="I81" s="573"/>
      <c r="J81" s="576"/>
      <c r="K81" s="577">
        <f t="shared" si="8"/>
        <v>0</v>
      </c>
      <c r="L81" s="578" t="str">
        <f t="shared" si="9"/>
        <v/>
      </c>
      <c r="M81" s="576"/>
      <c r="N81" s="576"/>
      <c r="O81" s="576"/>
      <c r="P81" s="576"/>
      <c r="Q81" s="576"/>
      <c r="R81" s="579" t="str">
        <f t="shared" si="10"/>
        <v/>
      </c>
      <c r="S81" s="580" t="str">
        <f t="shared" si="6"/>
        <v/>
      </c>
      <c r="T81" s="580"/>
      <c r="U81" s="580"/>
      <c r="V81" s="581" t="b">
        <f t="shared" si="11"/>
        <v>0</v>
      </c>
    </row>
    <row r="82" spans="1:22" ht="27.75">
      <c r="A82" s="117">
        <v>68</v>
      </c>
      <c r="B82" s="570" t="s">
        <v>173</v>
      </c>
      <c r="C82" s="526" t="s">
        <v>174</v>
      </c>
      <c r="D82" s="185">
        <v>20</v>
      </c>
      <c r="E82" s="184">
        <v>17</v>
      </c>
      <c r="F82" s="119"/>
      <c r="G82" s="528">
        <f t="shared" si="7"/>
        <v>15.166666666666666</v>
      </c>
      <c r="H82" s="573">
        <v>6</v>
      </c>
      <c r="I82" s="573">
        <v>6</v>
      </c>
      <c r="J82" s="119"/>
      <c r="K82" s="528">
        <f t="shared" si="8"/>
        <v>6</v>
      </c>
      <c r="L82" s="571">
        <f t="shared" si="9"/>
        <v>21.2</v>
      </c>
      <c r="M82" s="119">
        <v>21</v>
      </c>
      <c r="N82" s="119"/>
      <c r="O82" s="119">
        <v>11</v>
      </c>
      <c r="P82" s="119">
        <v>15</v>
      </c>
      <c r="Q82" s="119"/>
      <c r="R82" s="572">
        <f t="shared" si="10"/>
        <v>47</v>
      </c>
      <c r="S82" s="123">
        <f t="shared" si="6"/>
        <v>68</v>
      </c>
      <c r="T82" s="123"/>
      <c r="U82" s="123"/>
      <c r="V82" s="124" t="str">
        <f t="shared" si="11"/>
        <v>B</v>
      </c>
    </row>
    <row r="83" spans="1:22" ht="27.75">
      <c r="A83" s="117">
        <v>69</v>
      </c>
      <c r="B83" s="570" t="s">
        <v>175</v>
      </c>
      <c r="C83" s="526" t="s">
        <v>176</v>
      </c>
      <c r="D83" s="185">
        <v>17</v>
      </c>
      <c r="E83" s="184">
        <v>13</v>
      </c>
      <c r="F83" s="119"/>
      <c r="G83" s="528">
        <f t="shared" si="7"/>
        <v>12.166666666666668</v>
      </c>
      <c r="H83" s="184">
        <v>7</v>
      </c>
      <c r="I83" s="184">
        <v>5</v>
      </c>
      <c r="J83" s="119"/>
      <c r="K83" s="528">
        <f t="shared" si="8"/>
        <v>6</v>
      </c>
      <c r="L83" s="571">
        <f t="shared" si="9"/>
        <v>18.2</v>
      </c>
      <c r="M83" s="119">
        <v>18</v>
      </c>
      <c r="N83" s="119"/>
      <c r="O83" s="119"/>
      <c r="P83" s="119">
        <v>13</v>
      </c>
      <c r="Q83" s="119">
        <v>11</v>
      </c>
      <c r="R83" s="572">
        <f t="shared" si="10"/>
        <v>42</v>
      </c>
      <c r="S83" s="123">
        <f t="shared" si="6"/>
        <v>60</v>
      </c>
      <c r="T83" s="123"/>
      <c r="U83" s="123"/>
      <c r="V83" s="124" t="str">
        <f t="shared" si="11"/>
        <v>B</v>
      </c>
    </row>
    <row r="84" spans="1:22" ht="27.75">
      <c r="A84" s="117">
        <v>70</v>
      </c>
      <c r="B84" s="570" t="s">
        <v>177</v>
      </c>
      <c r="C84" s="526" t="s">
        <v>178</v>
      </c>
      <c r="D84" s="582">
        <v>19</v>
      </c>
      <c r="E84" s="573">
        <v>13</v>
      </c>
      <c r="F84" s="119"/>
      <c r="G84" s="528">
        <f t="shared" si="7"/>
        <v>12.833333333333332</v>
      </c>
      <c r="H84" s="573">
        <v>6</v>
      </c>
      <c r="I84" s="573">
        <v>5</v>
      </c>
      <c r="J84" s="119"/>
      <c r="K84" s="528">
        <f t="shared" si="8"/>
        <v>5.5</v>
      </c>
      <c r="L84" s="571">
        <f t="shared" si="9"/>
        <v>18.3</v>
      </c>
      <c r="M84" s="119">
        <v>18</v>
      </c>
      <c r="N84" s="119">
        <v>15</v>
      </c>
      <c r="O84" s="119"/>
      <c r="P84" s="119">
        <v>11</v>
      </c>
      <c r="Q84" s="119"/>
      <c r="R84" s="572">
        <f t="shared" si="10"/>
        <v>44</v>
      </c>
      <c r="S84" s="123">
        <f t="shared" si="6"/>
        <v>62</v>
      </c>
      <c r="T84" s="123"/>
      <c r="U84" s="123"/>
      <c r="V84" s="124" t="str">
        <f t="shared" si="11"/>
        <v>B</v>
      </c>
    </row>
    <row r="85" spans="1:22" ht="27.75">
      <c r="A85" s="117">
        <v>71</v>
      </c>
      <c r="B85" s="570" t="s">
        <v>179</v>
      </c>
      <c r="C85" s="526" t="s">
        <v>180</v>
      </c>
      <c r="D85" s="185">
        <v>16</v>
      </c>
      <c r="E85" s="184">
        <v>12</v>
      </c>
      <c r="F85" s="119"/>
      <c r="G85" s="528">
        <f t="shared" si="7"/>
        <v>11.333333333333332</v>
      </c>
      <c r="H85" s="573">
        <v>5</v>
      </c>
      <c r="I85" s="573">
        <v>7</v>
      </c>
      <c r="J85" s="119"/>
      <c r="K85" s="528">
        <f t="shared" si="8"/>
        <v>6</v>
      </c>
      <c r="L85" s="571">
        <f t="shared" si="9"/>
        <v>17.3</v>
      </c>
      <c r="M85" s="119">
        <v>17</v>
      </c>
      <c r="N85" s="119">
        <v>12</v>
      </c>
      <c r="O85" s="119"/>
      <c r="P85" s="119">
        <v>8</v>
      </c>
      <c r="Q85" s="119"/>
      <c r="R85" s="572">
        <f t="shared" si="10"/>
        <v>37</v>
      </c>
      <c r="S85" s="123">
        <f t="shared" si="6"/>
        <v>54</v>
      </c>
      <c r="T85" s="123"/>
      <c r="U85" s="123"/>
      <c r="V85" s="124" t="str">
        <f t="shared" si="11"/>
        <v>C</v>
      </c>
    </row>
    <row r="86" spans="1:22" ht="27.75">
      <c r="A86" s="117">
        <v>72</v>
      </c>
      <c r="B86" s="570" t="s">
        <v>181</v>
      </c>
      <c r="C86" s="526" t="s">
        <v>182</v>
      </c>
      <c r="D86" s="185">
        <v>15</v>
      </c>
      <c r="E86" s="184">
        <v>14</v>
      </c>
      <c r="F86" s="119"/>
      <c r="G86" s="528">
        <f t="shared" si="7"/>
        <v>12</v>
      </c>
      <c r="H86" s="184">
        <v>5</v>
      </c>
      <c r="I86" s="184">
        <v>7</v>
      </c>
      <c r="J86" s="119"/>
      <c r="K86" s="528">
        <f t="shared" si="8"/>
        <v>6</v>
      </c>
      <c r="L86" s="571">
        <f t="shared" si="9"/>
        <v>18</v>
      </c>
      <c r="M86" s="119">
        <v>16</v>
      </c>
      <c r="N86" s="119">
        <v>7</v>
      </c>
      <c r="O86" s="119"/>
      <c r="P86" s="119">
        <v>9</v>
      </c>
      <c r="Q86" s="119"/>
      <c r="R86" s="572">
        <f t="shared" si="10"/>
        <v>32</v>
      </c>
      <c r="S86" s="123">
        <f t="shared" si="6"/>
        <v>50</v>
      </c>
      <c r="T86" s="123"/>
      <c r="U86" s="123"/>
      <c r="V86" s="124" t="str">
        <f t="shared" si="11"/>
        <v>C</v>
      </c>
    </row>
    <row r="87" spans="1:22" ht="27.75">
      <c r="A87" s="117">
        <v>73</v>
      </c>
      <c r="B87" s="570" t="s">
        <v>183</v>
      </c>
      <c r="C87" s="526" t="s">
        <v>184</v>
      </c>
      <c r="D87" s="185">
        <v>13</v>
      </c>
      <c r="E87" s="184">
        <v>12</v>
      </c>
      <c r="F87" s="119"/>
      <c r="G87" s="528">
        <f t="shared" si="7"/>
        <v>10.333333333333332</v>
      </c>
      <c r="H87" s="184">
        <v>7</v>
      </c>
      <c r="I87" s="184">
        <v>6</v>
      </c>
      <c r="J87" s="119"/>
      <c r="K87" s="528">
        <f t="shared" si="8"/>
        <v>6.4999999999999991</v>
      </c>
      <c r="L87" s="571">
        <f t="shared" si="9"/>
        <v>16.8</v>
      </c>
      <c r="M87" s="119">
        <v>12</v>
      </c>
      <c r="N87" s="119">
        <v>11</v>
      </c>
      <c r="O87" s="119">
        <v>7</v>
      </c>
      <c r="P87" s="119"/>
      <c r="Q87" s="119"/>
      <c r="R87" s="572">
        <f t="shared" si="10"/>
        <v>30</v>
      </c>
      <c r="S87" s="123">
        <f t="shared" si="6"/>
        <v>47</v>
      </c>
      <c r="T87" s="123"/>
      <c r="U87" s="123"/>
      <c r="V87" s="124" t="str">
        <f t="shared" si="11"/>
        <v>D</v>
      </c>
    </row>
    <row r="88" spans="1:22" ht="27.75">
      <c r="A88" s="117">
        <v>74</v>
      </c>
      <c r="B88" s="570" t="s">
        <v>185</v>
      </c>
      <c r="C88" s="526" t="s">
        <v>186</v>
      </c>
      <c r="D88" s="185">
        <v>21</v>
      </c>
      <c r="E88" s="184">
        <v>14</v>
      </c>
      <c r="F88" s="119"/>
      <c r="G88" s="528">
        <f t="shared" si="7"/>
        <v>14</v>
      </c>
      <c r="H88" s="184">
        <v>6</v>
      </c>
      <c r="I88" s="184">
        <v>7</v>
      </c>
      <c r="J88" s="119"/>
      <c r="K88" s="528">
        <f t="shared" si="8"/>
        <v>6.4999999999999991</v>
      </c>
      <c r="L88" s="571">
        <f t="shared" si="9"/>
        <v>20.5</v>
      </c>
      <c r="M88" s="119">
        <v>25</v>
      </c>
      <c r="N88" s="119">
        <v>20</v>
      </c>
      <c r="O88" s="119">
        <v>10</v>
      </c>
      <c r="P88" s="119"/>
      <c r="Q88" s="119"/>
      <c r="R88" s="572">
        <f t="shared" si="10"/>
        <v>55</v>
      </c>
      <c r="S88" s="123">
        <f t="shared" si="6"/>
        <v>76</v>
      </c>
      <c r="T88" s="123"/>
      <c r="U88" s="123"/>
      <c r="V88" s="124" t="str">
        <f t="shared" si="11"/>
        <v>A</v>
      </c>
    </row>
    <row r="89" spans="1:22" ht="27.75">
      <c r="A89" s="117">
        <v>75</v>
      </c>
      <c r="B89" s="570" t="s">
        <v>187</v>
      </c>
      <c r="C89" s="526" t="s">
        <v>188</v>
      </c>
      <c r="D89" s="583">
        <v>14</v>
      </c>
      <c r="E89" s="574">
        <v>12</v>
      </c>
      <c r="F89" s="119"/>
      <c r="G89" s="528">
        <f t="shared" si="7"/>
        <v>10.666666666666666</v>
      </c>
      <c r="H89" s="184">
        <v>5</v>
      </c>
      <c r="I89" s="184">
        <v>6</v>
      </c>
      <c r="J89" s="119"/>
      <c r="K89" s="528">
        <f t="shared" si="8"/>
        <v>5.5</v>
      </c>
      <c r="L89" s="571">
        <f t="shared" si="9"/>
        <v>16.2</v>
      </c>
      <c r="M89" s="119">
        <v>13</v>
      </c>
      <c r="N89" s="119"/>
      <c r="O89" s="119">
        <v>9</v>
      </c>
      <c r="P89" s="119">
        <v>7</v>
      </c>
      <c r="Q89" s="119"/>
      <c r="R89" s="572">
        <f t="shared" si="10"/>
        <v>29</v>
      </c>
      <c r="S89" s="123">
        <f t="shared" si="6"/>
        <v>45</v>
      </c>
      <c r="T89" s="123"/>
      <c r="U89" s="123"/>
      <c r="V89" s="124" t="str">
        <f t="shared" si="11"/>
        <v>D</v>
      </c>
    </row>
    <row r="90" spans="1:22" ht="27.75">
      <c r="A90" s="117">
        <v>76</v>
      </c>
      <c r="B90" s="570" t="s">
        <v>189</v>
      </c>
      <c r="C90" s="526" t="s">
        <v>190</v>
      </c>
      <c r="D90" s="185">
        <v>17</v>
      </c>
      <c r="E90" s="184">
        <v>16</v>
      </c>
      <c r="F90" s="119"/>
      <c r="G90" s="528">
        <f t="shared" si="7"/>
        <v>13.666666666666668</v>
      </c>
      <c r="H90" s="184">
        <v>5</v>
      </c>
      <c r="I90" s="184">
        <v>6</v>
      </c>
      <c r="J90" s="119"/>
      <c r="K90" s="528">
        <f t="shared" si="8"/>
        <v>5.5</v>
      </c>
      <c r="L90" s="571">
        <f t="shared" si="9"/>
        <v>19.2</v>
      </c>
      <c r="M90" s="119">
        <v>14</v>
      </c>
      <c r="N90" s="119">
        <v>12</v>
      </c>
      <c r="O90" s="119"/>
      <c r="P90" s="119">
        <v>9</v>
      </c>
      <c r="Q90" s="119"/>
      <c r="R90" s="572">
        <f t="shared" si="10"/>
        <v>35</v>
      </c>
      <c r="S90" s="123">
        <f t="shared" si="6"/>
        <v>54</v>
      </c>
      <c r="T90" s="123"/>
      <c r="U90" s="123"/>
      <c r="V90" s="124" t="str">
        <f t="shared" si="11"/>
        <v>C</v>
      </c>
    </row>
    <row r="91" spans="1:22" ht="27.75">
      <c r="A91" s="117">
        <v>77</v>
      </c>
      <c r="B91" s="570" t="s">
        <v>191</v>
      </c>
      <c r="C91" s="526" t="s">
        <v>192</v>
      </c>
      <c r="D91" s="185">
        <v>17</v>
      </c>
      <c r="E91" s="184">
        <v>12</v>
      </c>
      <c r="F91" s="119"/>
      <c r="G91" s="528">
        <f t="shared" si="7"/>
        <v>11.666666666666664</v>
      </c>
      <c r="H91" s="184">
        <v>6</v>
      </c>
      <c r="I91" s="184">
        <v>5</v>
      </c>
      <c r="J91" s="119"/>
      <c r="K91" s="528">
        <f t="shared" si="8"/>
        <v>5.5</v>
      </c>
      <c r="L91" s="571">
        <f t="shared" si="9"/>
        <v>17.2</v>
      </c>
      <c r="M91" s="119">
        <v>18</v>
      </c>
      <c r="N91" s="119">
        <v>16</v>
      </c>
      <c r="O91" s="119"/>
      <c r="P91" s="119">
        <v>14</v>
      </c>
      <c r="Q91" s="119"/>
      <c r="R91" s="572">
        <f t="shared" si="10"/>
        <v>48</v>
      </c>
      <c r="S91" s="123">
        <f t="shared" si="6"/>
        <v>65</v>
      </c>
      <c r="T91" s="123"/>
      <c r="U91" s="123"/>
      <c r="V91" s="124" t="str">
        <f t="shared" si="11"/>
        <v>B</v>
      </c>
    </row>
    <row r="92" spans="1:22" ht="27.75">
      <c r="A92" s="117">
        <v>78</v>
      </c>
      <c r="B92" s="570" t="s">
        <v>290</v>
      </c>
      <c r="C92" s="526" t="s">
        <v>348</v>
      </c>
      <c r="D92" s="185">
        <v>14</v>
      </c>
      <c r="E92" s="184">
        <v>12</v>
      </c>
      <c r="F92" s="119"/>
      <c r="G92" s="528">
        <f t="shared" si="7"/>
        <v>10.666666666666666</v>
      </c>
      <c r="H92" s="184">
        <v>5</v>
      </c>
      <c r="I92" s="184">
        <v>6</v>
      </c>
      <c r="J92" s="119"/>
      <c r="K92" s="528">
        <f t="shared" si="8"/>
        <v>5.5</v>
      </c>
      <c r="L92" s="571">
        <f t="shared" si="9"/>
        <v>16.2</v>
      </c>
      <c r="M92" s="119">
        <v>14</v>
      </c>
      <c r="N92" s="119">
        <v>11</v>
      </c>
      <c r="O92" s="119"/>
      <c r="P92" s="119">
        <v>11</v>
      </c>
      <c r="Q92" s="119"/>
      <c r="R92" s="572">
        <f t="shared" si="10"/>
        <v>36</v>
      </c>
      <c r="S92" s="123">
        <f t="shared" si="6"/>
        <v>52</v>
      </c>
      <c r="T92" s="123"/>
      <c r="U92" s="123"/>
      <c r="V92" s="124" t="str">
        <f t="shared" si="11"/>
        <v>C</v>
      </c>
    </row>
    <row r="93" spans="1:22" ht="27.75">
      <c r="A93" s="117">
        <v>79</v>
      </c>
      <c r="B93" s="570" t="s">
        <v>194</v>
      </c>
      <c r="C93" s="526" t="s">
        <v>195</v>
      </c>
      <c r="D93" s="185">
        <v>15</v>
      </c>
      <c r="E93" s="184">
        <v>13</v>
      </c>
      <c r="F93" s="119"/>
      <c r="G93" s="528">
        <f t="shared" si="7"/>
        <v>11.5</v>
      </c>
      <c r="H93" s="573">
        <v>6</v>
      </c>
      <c r="I93" s="573">
        <v>6</v>
      </c>
      <c r="J93" s="119"/>
      <c r="K93" s="528">
        <f t="shared" si="8"/>
        <v>6</v>
      </c>
      <c r="L93" s="571">
        <f t="shared" si="9"/>
        <v>17.5</v>
      </c>
      <c r="M93" s="119">
        <v>17</v>
      </c>
      <c r="N93" s="119">
        <v>13</v>
      </c>
      <c r="O93" s="119">
        <v>7</v>
      </c>
      <c r="P93" s="119"/>
      <c r="Q93" s="119"/>
      <c r="R93" s="572">
        <f t="shared" si="10"/>
        <v>37</v>
      </c>
      <c r="S93" s="123">
        <f t="shared" si="6"/>
        <v>55</v>
      </c>
      <c r="T93" s="123"/>
      <c r="U93" s="123"/>
      <c r="V93" s="124" t="str">
        <f t="shared" si="11"/>
        <v>C</v>
      </c>
    </row>
    <row r="94" spans="1:22" ht="27.75">
      <c r="A94" s="117">
        <v>80</v>
      </c>
      <c r="B94" s="570" t="s">
        <v>196</v>
      </c>
      <c r="C94" s="526" t="s">
        <v>197</v>
      </c>
      <c r="D94" s="185">
        <v>14</v>
      </c>
      <c r="E94" s="184">
        <v>16</v>
      </c>
      <c r="F94" s="119"/>
      <c r="G94" s="528">
        <f t="shared" si="7"/>
        <v>12.666666666666666</v>
      </c>
      <c r="H94" s="184">
        <v>6</v>
      </c>
      <c r="I94" s="184">
        <v>5</v>
      </c>
      <c r="J94" s="119"/>
      <c r="K94" s="528">
        <f t="shared" si="8"/>
        <v>5.5</v>
      </c>
      <c r="L94" s="571">
        <f t="shared" si="9"/>
        <v>18.2</v>
      </c>
      <c r="M94" s="119">
        <v>8</v>
      </c>
      <c r="N94" s="119">
        <v>7</v>
      </c>
      <c r="O94" s="119">
        <v>12</v>
      </c>
      <c r="P94" s="119"/>
      <c r="Q94" s="119"/>
      <c r="R94" s="572">
        <f t="shared" si="10"/>
        <v>27</v>
      </c>
      <c r="S94" s="123">
        <f t="shared" si="6"/>
        <v>45</v>
      </c>
      <c r="T94" s="123"/>
      <c r="U94" s="123"/>
      <c r="V94" s="124" t="str">
        <f t="shared" si="11"/>
        <v>D</v>
      </c>
    </row>
    <row r="95" spans="1:22" ht="27.75">
      <c r="A95" s="117">
        <v>81</v>
      </c>
      <c r="B95" s="570" t="s">
        <v>198</v>
      </c>
      <c r="C95" s="526" t="s">
        <v>199</v>
      </c>
      <c r="D95" s="583">
        <v>14</v>
      </c>
      <c r="E95" s="574">
        <v>12</v>
      </c>
      <c r="F95" s="119"/>
      <c r="G95" s="528">
        <f t="shared" si="7"/>
        <v>10.666666666666666</v>
      </c>
      <c r="H95" s="573">
        <v>7</v>
      </c>
      <c r="I95" s="573">
        <v>6</v>
      </c>
      <c r="J95" s="119"/>
      <c r="K95" s="528">
        <f t="shared" si="8"/>
        <v>6.4999999999999991</v>
      </c>
      <c r="L95" s="571">
        <f t="shared" si="9"/>
        <v>17.2</v>
      </c>
      <c r="M95" s="119">
        <v>9</v>
      </c>
      <c r="N95" s="119">
        <v>11</v>
      </c>
      <c r="O95" s="119">
        <v>3</v>
      </c>
      <c r="P95" s="119"/>
      <c r="Q95" s="119"/>
      <c r="R95" s="572">
        <f t="shared" si="10"/>
        <v>23</v>
      </c>
      <c r="S95" s="123">
        <f t="shared" si="6"/>
        <v>40</v>
      </c>
      <c r="T95" s="123"/>
      <c r="U95" s="123"/>
      <c r="V95" s="124" t="str">
        <f t="shared" si="11"/>
        <v>D</v>
      </c>
    </row>
    <row r="96" spans="1:22" ht="27.75">
      <c r="A96" s="117">
        <v>82</v>
      </c>
      <c r="B96" s="570" t="s">
        <v>200</v>
      </c>
      <c r="C96" s="526" t="s">
        <v>201</v>
      </c>
      <c r="D96" s="185">
        <v>18</v>
      </c>
      <c r="E96" s="184">
        <v>14</v>
      </c>
      <c r="F96" s="119"/>
      <c r="G96" s="528">
        <f t="shared" si="7"/>
        <v>12.999999999999998</v>
      </c>
      <c r="H96" s="184">
        <v>5</v>
      </c>
      <c r="I96" s="184">
        <v>6</v>
      </c>
      <c r="J96" s="119"/>
      <c r="K96" s="528">
        <f t="shared" si="8"/>
        <v>5.5</v>
      </c>
      <c r="L96" s="571">
        <f t="shared" si="9"/>
        <v>18.5</v>
      </c>
      <c r="M96" s="119">
        <v>19</v>
      </c>
      <c r="N96" s="119"/>
      <c r="O96" s="119"/>
      <c r="P96" s="119">
        <v>11</v>
      </c>
      <c r="Q96" s="119">
        <v>15</v>
      </c>
      <c r="R96" s="572">
        <f t="shared" si="10"/>
        <v>45</v>
      </c>
      <c r="S96" s="123">
        <f t="shared" si="6"/>
        <v>64</v>
      </c>
      <c r="T96" s="123"/>
      <c r="U96" s="123"/>
      <c r="V96" s="124" t="str">
        <f t="shared" si="11"/>
        <v>B</v>
      </c>
    </row>
    <row r="97" spans="1:22" ht="27.75">
      <c r="A97" s="117">
        <v>83</v>
      </c>
      <c r="B97" s="570" t="s">
        <v>202</v>
      </c>
      <c r="C97" s="526" t="s">
        <v>203</v>
      </c>
      <c r="D97" s="185">
        <v>22</v>
      </c>
      <c r="E97" s="184">
        <v>13</v>
      </c>
      <c r="F97" s="119"/>
      <c r="G97" s="528">
        <f t="shared" si="7"/>
        <v>13.833333333333332</v>
      </c>
      <c r="H97" s="184">
        <v>7</v>
      </c>
      <c r="I97" s="184">
        <v>5</v>
      </c>
      <c r="J97" s="119"/>
      <c r="K97" s="528">
        <f t="shared" si="8"/>
        <v>6</v>
      </c>
      <c r="L97" s="571">
        <f t="shared" si="9"/>
        <v>19.8</v>
      </c>
      <c r="M97" s="119">
        <v>22</v>
      </c>
      <c r="N97" s="119">
        <v>10</v>
      </c>
      <c r="O97" s="119">
        <v>15</v>
      </c>
      <c r="P97" s="119"/>
      <c r="Q97" s="119"/>
      <c r="R97" s="572">
        <f t="shared" si="10"/>
        <v>47</v>
      </c>
      <c r="S97" s="123">
        <f t="shared" si="6"/>
        <v>67</v>
      </c>
      <c r="T97" s="123"/>
      <c r="U97" s="123"/>
      <c r="V97" s="124" t="str">
        <f t="shared" si="11"/>
        <v>B</v>
      </c>
    </row>
    <row r="98" spans="1:22" ht="27.75">
      <c r="A98" s="117">
        <v>84</v>
      </c>
      <c r="B98" s="570" t="s">
        <v>204</v>
      </c>
      <c r="C98" s="526" t="s">
        <v>205</v>
      </c>
      <c r="D98" s="185">
        <v>19</v>
      </c>
      <c r="E98" s="184">
        <v>12</v>
      </c>
      <c r="F98" s="119"/>
      <c r="G98" s="528">
        <f t="shared" si="7"/>
        <v>12.333333333333334</v>
      </c>
      <c r="H98" s="184">
        <v>5</v>
      </c>
      <c r="I98" s="184">
        <v>6</v>
      </c>
      <c r="J98" s="119"/>
      <c r="K98" s="528">
        <f t="shared" si="8"/>
        <v>5.5</v>
      </c>
      <c r="L98" s="571">
        <f t="shared" si="9"/>
        <v>17.8</v>
      </c>
      <c r="M98" s="119">
        <v>20</v>
      </c>
      <c r="N98" s="119"/>
      <c r="O98" s="119">
        <v>17</v>
      </c>
      <c r="P98" s="119">
        <v>11</v>
      </c>
      <c r="Q98" s="119"/>
      <c r="R98" s="572">
        <f t="shared" si="10"/>
        <v>48</v>
      </c>
      <c r="S98" s="123">
        <f t="shared" si="6"/>
        <v>66</v>
      </c>
      <c r="T98" s="123"/>
      <c r="U98" s="123"/>
      <c r="V98" s="124" t="str">
        <f t="shared" si="11"/>
        <v>B</v>
      </c>
    </row>
    <row r="99" spans="1:22" ht="27.75">
      <c r="A99" s="117">
        <v>85</v>
      </c>
      <c r="B99" s="570" t="s">
        <v>206</v>
      </c>
      <c r="C99" s="526" t="s">
        <v>207</v>
      </c>
      <c r="D99" s="185">
        <v>20</v>
      </c>
      <c r="E99" s="184">
        <v>13</v>
      </c>
      <c r="F99" s="119"/>
      <c r="G99" s="528">
        <f t="shared" si="7"/>
        <v>13.166666666666666</v>
      </c>
      <c r="H99" s="184">
        <v>6</v>
      </c>
      <c r="I99" s="184">
        <v>7</v>
      </c>
      <c r="J99" s="119"/>
      <c r="K99" s="528">
        <f t="shared" si="8"/>
        <v>6.4999999999999991</v>
      </c>
      <c r="L99" s="571">
        <f t="shared" si="9"/>
        <v>19.7</v>
      </c>
      <c r="M99" s="119">
        <v>22</v>
      </c>
      <c r="N99" s="119"/>
      <c r="O99" s="119">
        <v>13</v>
      </c>
      <c r="P99" s="119">
        <v>16</v>
      </c>
      <c r="Q99" s="119"/>
      <c r="R99" s="572">
        <f t="shared" si="10"/>
        <v>51</v>
      </c>
      <c r="S99" s="123">
        <f t="shared" si="6"/>
        <v>71</v>
      </c>
      <c r="T99" s="123"/>
      <c r="U99" s="123"/>
      <c r="V99" s="124" t="str">
        <f t="shared" si="11"/>
        <v>A</v>
      </c>
    </row>
    <row r="100" spans="1:22" ht="27.75">
      <c r="A100" s="117">
        <v>86</v>
      </c>
      <c r="B100" s="570" t="s">
        <v>208</v>
      </c>
      <c r="C100" s="526" t="s">
        <v>209</v>
      </c>
      <c r="D100" s="185">
        <v>19</v>
      </c>
      <c r="E100" s="184">
        <v>14</v>
      </c>
      <c r="F100" s="119"/>
      <c r="G100" s="528">
        <f t="shared" si="7"/>
        <v>13.333333333333332</v>
      </c>
      <c r="H100" s="184">
        <v>7</v>
      </c>
      <c r="I100" s="184">
        <v>5</v>
      </c>
      <c r="J100" s="119"/>
      <c r="K100" s="528">
        <f t="shared" si="8"/>
        <v>6</v>
      </c>
      <c r="L100" s="571">
        <f t="shared" si="9"/>
        <v>19.3</v>
      </c>
      <c r="M100" s="119">
        <v>16</v>
      </c>
      <c r="N100" s="119">
        <v>10</v>
      </c>
      <c r="O100" s="119">
        <v>9</v>
      </c>
      <c r="P100" s="119"/>
      <c r="Q100" s="119"/>
      <c r="R100" s="572">
        <f t="shared" si="10"/>
        <v>35</v>
      </c>
      <c r="S100" s="123">
        <f t="shared" si="6"/>
        <v>54</v>
      </c>
      <c r="T100" s="123"/>
      <c r="U100" s="123"/>
      <c r="V100" s="124" t="str">
        <f t="shared" si="11"/>
        <v>C</v>
      </c>
    </row>
    <row r="101" spans="1:22" ht="27.75">
      <c r="A101" s="117">
        <v>87</v>
      </c>
      <c r="B101" s="575" t="s">
        <v>350</v>
      </c>
      <c r="C101" s="575" t="s">
        <v>351</v>
      </c>
      <c r="D101" s="502"/>
      <c r="E101" s="501"/>
      <c r="F101" s="576"/>
      <c r="G101" s="577">
        <f t="shared" si="7"/>
        <v>0</v>
      </c>
      <c r="H101" s="501"/>
      <c r="I101" s="501"/>
      <c r="J101" s="576"/>
      <c r="K101" s="577">
        <f t="shared" si="8"/>
        <v>0</v>
      </c>
      <c r="L101" s="578" t="str">
        <f t="shared" si="9"/>
        <v/>
      </c>
      <c r="M101" s="576"/>
      <c r="N101" s="576"/>
      <c r="O101" s="576"/>
      <c r="P101" s="576"/>
      <c r="Q101" s="576"/>
      <c r="R101" s="579" t="str">
        <f t="shared" si="10"/>
        <v/>
      </c>
      <c r="S101" s="580" t="str">
        <f t="shared" si="6"/>
        <v/>
      </c>
      <c r="T101" s="580"/>
      <c r="U101" s="580"/>
      <c r="V101" s="581" t="b">
        <f t="shared" si="11"/>
        <v>0</v>
      </c>
    </row>
    <row r="102" spans="1:22" ht="27.75">
      <c r="A102" s="117">
        <v>88</v>
      </c>
      <c r="B102" s="570" t="s">
        <v>210</v>
      </c>
      <c r="C102" s="526" t="s">
        <v>211</v>
      </c>
      <c r="D102" s="185">
        <v>14</v>
      </c>
      <c r="E102" s="184">
        <v>14</v>
      </c>
      <c r="F102" s="119"/>
      <c r="G102" s="528">
        <f t="shared" si="7"/>
        <v>11.666666666666664</v>
      </c>
      <c r="H102" s="184">
        <v>5</v>
      </c>
      <c r="I102" s="184">
        <v>7</v>
      </c>
      <c r="J102" s="119"/>
      <c r="K102" s="528">
        <f t="shared" si="8"/>
        <v>6</v>
      </c>
      <c r="L102" s="571">
        <f t="shared" si="9"/>
        <v>17.7</v>
      </c>
      <c r="M102" s="119">
        <v>12</v>
      </c>
      <c r="N102" s="119">
        <v>14</v>
      </c>
      <c r="O102" s="119"/>
      <c r="P102" s="119"/>
      <c r="Q102" s="119">
        <v>7</v>
      </c>
      <c r="R102" s="572">
        <f t="shared" si="10"/>
        <v>33</v>
      </c>
      <c r="S102" s="123">
        <f t="shared" si="6"/>
        <v>51</v>
      </c>
      <c r="T102" s="123"/>
      <c r="U102" s="123"/>
      <c r="V102" s="124" t="str">
        <f t="shared" si="11"/>
        <v>C</v>
      </c>
    </row>
    <row r="103" spans="1:22" ht="27.75">
      <c r="A103" s="117">
        <v>89</v>
      </c>
      <c r="B103" s="570" t="s">
        <v>212</v>
      </c>
      <c r="C103" s="526" t="s">
        <v>213</v>
      </c>
      <c r="D103" s="582">
        <v>19</v>
      </c>
      <c r="E103" s="573">
        <v>13</v>
      </c>
      <c r="F103" s="119"/>
      <c r="G103" s="528">
        <f t="shared" si="7"/>
        <v>12.833333333333332</v>
      </c>
      <c r="H103" s="573">
        <v>7</v>
      </c>
      <c r="I103" s="573">
        <v>7</v>
      </c>
      <c r="J103" s="119"/>
      <c r="K103" s="528">
        <f t="shared" si="8"/>
        <v>7</v>
      </c>
      <c r="L103" s="571">
        <f t="shared" si="9"/>
        <v>19.8</v>
      </c>
      <c r="M103" s="119">
        <v>21</v>
      </c>
      <c r="N103" s="119">
        <v>14</v>
      </c>
      <c r="O103" s="119"/>
      <c r="P103" s="119">
        <v>12</v>
      </c>
      <c r="Q103" s="119"/>
      <c r="R103" s="572">
        <f t="shared" si="10"/>
        <v>47</v>
      </c>
      <c r="S103" s="123">
        <f t="shared" si="6"/>
        <v>67</v>
      </c>
      <c r="T103" s="123"/>
      <c r="U103" s="123"/>
      <c r="V103" s="124" t="str">
        <f t="shared" si="11"/>
        <v>B</v>
      </c>
    </row>
    <row r="104" spans="1:22" ht="27.75">
      <c r="A104" s="117">
        <v>90</v>
      </c>
      <c r="B104" s="570" t="s">
        <v>214</v>
      </c>
      <c r="C104" s="526" t="s">
        <v>215</v>
      </c>
      <c r="D104" s="185">
        <v>20</v>
      </c>
      <c r="E104" s="184">
        <v>14</v>
      </c>
      <c r="F104" s="119"/>
      <c r="G104" s="528">
        <f t="shared" si="7"/>
        <v>13.666666666666668</v>
      </c>
      <c r="H104" s="573">
        <v>7</v>
      </c>
      <c r="I104" s="573">
        <v>7</v>
      </c>
      <c r="J104" s="119"/>
      <c r="K104" s="528">
        <f t="shared" si="8"/>
        <v>7</v>
      </c>
      <c r="L104" s="571">
        <f t="shared" si="9"/>
        <v>20.7</v>
      </c>
      <c r="M104" s="119">
        <v>21</v>
      </c>
      <c r="N104" s="119">
        <v>11</v>
      </c>
      <c r="O104" s="119"/>
      <c r="P104" s="119">
        <v>7</v>
      </c>
      <c r="Q104" s="119"/>
      <c r="R104" s="572">
        <f t="shared" si="10"/>
        <v>39</v>
      </c>
      <c r="S104" s="123">
        <f t="shared" si="6"/>
        <v>60</v>
      </c>
      <c r="T104" s="123"/>
      <c r="U104" s="123"/>
      <c r="V104" s="124" t="str">
        <f t="shared" si="11"/>
        <v>B</v>
      </c>
    </row>
    <row r="105" spans="1:22" ht="27.75">
      <c r="A105" s="117">
        <v>91</v>
      </c>
      <c r="B105" s="570" t="s">
        <v>216</v>
      </c>
      <c r="C105" s="526" t="s">
        <v>217</v>
      </c>
      <c r="D105" s="185">
        <v>15</v>
      </c>
      <c r="E105" s="184">
        <v>16</v>
      </c>
      <c r="F105" s="119"/>
      <c r="G105" s="528">
        <f t="shared" si="7"/>
        <v>13</v>
      </c>
      <c r="H105" s="184">
        <v>7</v>
      </c>
      <c r="I105" s="184">
        <v>6</v>
      </c>
      <c r="J105" s="119"/>
      <c r="K105" s="528">
        <f t="shared" si="8"/>
        <v>6.4999999999999991</v>
      </c>
      <c r="L105" s="571">
        <f t="shared" si="9"/>
        <v>19.5</v>
      </c>
      <c r="M105" s="119">
        <v>9</v>
      </c>
      <c r="N105" s="119">
        <v>8</v>
      </c>
      <c r="O105" s="119">
        <v>4</v>
      </c>
      <c r="P105" s="119"/>
      <c r="Q105" s="119"/>
      <c r="R105" s="572">
        <f t="shared" si="10"/>
        <v>21</v>
      </c>
      <c r="S105" s="123">
        <f t="shared" si="6"/>
        <v>41</v>
      </c>
      <c r="T105" s="123"/>
      <c r="U105" s="123"/>
      <c r="V105" s="124" t="str">
        <f t="shared" si="11"/>
        <v>D</v>
      </c>
    </row>
    <row r="106" spans="1:22" ht="27.75">
      <c r="A106" s="117">
        <v>92</v>
      </c>
      <c r="B106" s="575" t="s">
        <v>218</v>
      </c>
      <c r="C106" s="575" t="s">
        <v>219</v>
      </c>
      <c r="D106" s="502">
        <v>17</v>
      </c>
      <c r="E106" s="501">
        <v>12</v>
      </c>
      <c r="F106" s="576"/>
      <c r="G106" s="577">
        <f t="shared" si="7"/>
        <v>11.666666666666664</v>
      </c>
      <c r="H106" s="501">
        <v>7</v>
      </c>
      <c r="I106" s="501">
        <v>5</v>
      </c>
      <c r="J106" s="576"/>
      <c r="K106" s="577">
        <f t="shared" si="8"/>
        <v>6</v>
      </c>
      <c r="L106" s="578">
        <f t="shared" si="9"/>
        <v>17.7</v>
      </c>
      <c r="M106" s="576"/>
      <c r="N106" s="576"/>
      <c r="O106" s="576"/>
      <c r="P106" s="576"/>
      <c r="Q106" s="576"/>
      <c r="R106" s="579" t="str">
        <f t="shared" si="10"/>
        <v/>
      </c>
      <c r="S106" s="580">
        <f t="shared" si="6"/>
        <v>18</v>
      </c>
      <c r="T106" s="580"/>
      <c r="U106" s="580"/>
      <c r="V106" s="581" t="b">
        <f t="shared" si="11"/>
        <v>0</v>
      </c>
    </row>
    <row r="107" spans="1:22" ht="27.75">
      <c r="A107" s="117">
        <v>93</v>
      </c>
      <c r="B107" s="570" t="s">
        <v>220</v>
      </c>
      <c r="C107" s="526" t="s">
        <v>860</v>
      </c>
      <c r="D107" s="185">
        <v>20</v>
      </c>
      <c r="E107" s="184">
        <v>15</v>
      </c>
      <c r="F107" s="119"/>
      <c r="G107" s="528">
        <f t="shared" si="7"/>
        <v>14.166666666666664</v>
      </c>
      <c r="H107" s="184">
        <v>7</v>
      </c>
      <c r="I107" s="184">
        <v>6</v>
      </c>
      <c r="J107" s="119"/>
      <c r="K107" s="528">
        <f t="shared" si="8"/>
        <v>6.4999999999999991</v>
      </c>
      <c r="L107" s="571">
        <f t="shared" si="9"/>
        <v>20.7</v>
      </c>
      <c r="M107" s="119">
        <v>22</v>
      </c>
      <c r="N107" s="119"/>
      <c r="O107" s="119"/>
      <c r="P107" s="119">
        <v>10</v>
      </c>
      <c r="Q107" s="119">
        <v>19</v>
      </c>
      <c r="R107" s="572">
        <f t="shared" si="10"/>
        <v>51</v>
      </c>
      <c r="S107" s="123">
        <f t="shared" si="6"/>
        <v>72</v>
      </c>
      <c r="T107" s="123"/>
      <c r="U107" s="123"/>
      <c r="V107" s="124" t="str">
        <f t="shared" si="11"/>
        <v>A</v>
      </c>
    </row>
    <row r="108" spans="1:22" ht="27.75">
      <c r="A108" s="117">
        <v>94</v>
      </c>
      <c r="B108" s="570" t="s">
        <v>222</v>
      </c>
      <c r="C108" s="526" t="s">
        <v>223</v>
      </c>
      <c r="D108" s="185">
        <v>17</v>
      </c>
      <c r="E108" s="184">
        <v>14</v>
      </c>
      <c r="F108" s="119"/>
      <c r="G108" s="528">
        <f t="shared" si="7"/>
        <v>12.666666666666666</v>
      </c>
      <c r="H108" s="184">
        <v>6</v>
      </c>
      <c r="I108" s="184">
        <v>5</v>
      </c>
      <c r="J108" s="119"/>
      <c r="K108" s="528">
        <f t="shared" si="8"/>
        <v>5.5</v>
      </c>
      <c r="L108" s="571">
        <f t="shared" si="9"/>
        <v>18.2</v>
      </c>
      <c r="M108" s="119">
        <v>3</v>
      </c>
      <c r="N108" s="119"/>
      <c r="O108" s="119">
        <v>6</v>
      </c>
      <c r="P108" s="119">
        <v>7</v>
      </c>
      <c r="Q108" s="119"/>
      <c r="R108" s="572">
        <f t="shared" si="10"/>
        <v>16</v>
      </c>
      <c r="S108" s="123">
        <f t="shared" si="6"/>
        <v>34</v>
      </c>
      <c r="T108" s="123"/>
      <c r="U108" s="123"/>
      <c r="V108" s="124" t="str">
        <f t="shared" si="11"/>
        <v>E</v>
      </c>
    </row>
    <row r="109" spans="1:22" ht="27.75">
      <c r="A109" s="117">
        <v>95</v>
      </c>
      <c r="B109" s="575" t="s">
        <v>224</v>
      </c>
      <c r="C109" s="575" t="s">
        <v>225</v>
      </c>
      <c r="D109" s="502">
        <v>19</v>
      </c>
      <c r="E109" s="501">
        <v>13</v>
      </c>
      <c r="F109" s="576"/>
      <c r="G109" s="577">
        <f t="shared" si="7"/>
        <v>12.833333333333332</v>
      </c>
      <c r="H109" s="501">
        <v>6</v>
      </c>
      <c r="I109" s="501">
        <v>6</v>
      </c>
      <c r="J109" s="576"/>
      <c r="K109" s="577">
        <f t="shared" si="8"/>
        <v>6</v>
      </c>
      <c r="L109" s="578">
        <f t="shared" si="9"/>
        <v>18.8</v>
      </c>
      <c r="M109" s="576"/>
      <c r="N109" s="576"/>
      <c r="O109" s="576"/>
      <c r="P109" s="576"/>
      <c r="Q109" s="576"/>
      <c r="R109" s="579" t="str">
        <f t="shared" si="10"/>
        <v/>
      </c>
      <c r="S109" s="580">
        <f t="shared" si="6"/>
        <v>19</v>
      </c>
      <c r="T109" s="580"/>
      <c r="U109" s="580"/>
      <c r="V109" s="581" t="b">
        <f t="shared" si="11"/>
        <v>0</v>
      </c>
    </row>
    <row r="110" spans="1:22" ht="27.75">
      <c r="A110" s="117">
        <v>96</v>
      </c>
      <c r="B110" s="570" t="s">
        <v>226</v>
      </c>
      <c r="C110" s="526" t="s">
        <v>227</v>
      </c>
      <c r="D110" s="185">
        <v>13</v>
      </c>
      <c r="E110" s="184">
        <v>12</v>
      </c>
      <c r="F110" s="119"/>
      <c r="G110" s="528">
        <f t="shared" si="7"/>
        <v>10.333333333333332</v>
      </c>
      <c r="H110" s="184">
        <v>4</v>
      </c>
      <c r="I110" s="184">
        <v>5</v>
      </c>
      <c r="J110" s="119"/>
      <c r="K110" s="528">
        <f t="shared" si="8"/>
        <v>4.5</v>
      </c>
      <c r="L110" s="571">
        <f t="shared" si="9"/>
        <v>14.8</v>
      </c>
      <c r="M110" s="119">
        <v>5</v>
      </c>
      <c r="N110" s="119">
        <v>3</v>
      </c>
      <c r="O110" s="119">
        <v>7</v>
      </c>
      <c r="P110" s="119"/>
      <c r="Q110" s="119"/>
      <c r="R110" s="572">
        <f t="shared" si="10"/>
        <v>15</v>
      </c>
      <c r="S110" s="123">
        <f t="shared" si="6"/>
        <v>30</v>
      </c>
      <c r="T110" s="123"/>
      <c r="U110" s="123"/>
      <c r="V110" s="124" t="str">
        <f t="shared" si="11"/>
        <v>E</v>
      </c>
    </row>
    <row r="111" spans="1:22" ht="27.75">
      <c r="A111" s="117">
        <v>97</v>
      </c>
      <c r="B111" s="570" t="s">
        <v>228</v>
      </c>
      <c r="C111" s="526" t="s">
        <v>229</v>
      </c>
      <c r="D111" s="185">
        <v>17</v>
      </c>
      <c r="E111" s="184">
        <v>14</v>
      </c>
      <c r="F111" s="119"/>
      <c r="G111" s="528">
        <f t="shared" si="7"/>
        <v>12.666666666666666</v>
      </c>
      <c r="H111" s="573">
        <v>6</v>
      </c>
      <c r="I111" s="573">
        <v>6</v>
      </c>
      <c r="J111" s="119"/>
      <c r="K111" s="528">
        <f t="shared" si="8"/>
        <v>6</v>
      </c>
      <c r="L111" s="571">
        <f t="shared" si="9"/>
        <v>18.7</v>
      </c>
      <c r="M111" s="119">
        <v>6</v>
      </c>
      <c r="N111" s="119">
        <v>8</v>
      </c>
      <c r="O111" s="119">
        <v>8</v>
      </c>
      <c r="P111" s="119"/>
      <c r="Q111" s="119"/>
      <c r="R111" s="572">
        <f t="shared" si="10"/>
        <v>22</v>
      </c>
      <c r="S111" s="123">
        <f t="shared" si="6"/>
        <v>41</v>
      </c>
      <c r="T111" s="123"/>
      <c r="U111" s="123"/>
      <c r="V111" s="124" t="str">
        <f t="shared" si="11"/>
        <v>D</v>
      </c>
    </row>
    <row r="112" spans="1:22" ht="27.75">
      <c r="A112" s="117">
        <v>98</v>
      </c>
      <c r="B112" s="570" t="s">
        <v>230</v>
      </c>
      <c r="C112" s="526" t="s">
        <v>231</v>
      </c>
      <c r="D112" s="185">
        <v>14</v>
      </c>
      <c r="E112" s="184">
        <v>13</v>
      </c>
      <c r="F112" s="119"/>
      <c r="G112" s="528">
        <f t="shared" si="7"/>
        <v>11.166666666666668</v>
      </c>
      <c r="H112" s="184">
        <v>7</v>
      </c>
      <c r="I112" s="184">
        <v>5</v>
      </c>
      <c r="J112" s="119"/>
      <c r="K112" s="528">
        <f t="shared" si="8"/>
        <v>6</v>
      </c>
      <c r="L112" s="571">
        <f t="shared" si="9"/>
        <v>17.2</v>
      </c>
      <c r="M112" s="119">
        <v>12</v>
      </c>
      <c r="N112" s="119">
        <v>9</v>
      </c>
      <c r="O112" s="119">
        <v>8</v>
      </c>
      <c r="P112" s="119"/>
      <c r="Q112" s="119"/>
      <c r="R112" s="572">
        <f t="shared" si="10"/>
        <v>29</v>
      </c>
      <c r="S112" s="123">
        <f t="shared" si="6"/>
        <v>46</v>
      </c>
      <c r="T112" s="123"/>
      <c r="U112" s="123"/>
      <c r="V112" s="124" t="str">
        <f t="shared" si="11"/>
        <v>D</v>
      </c>
    </row>
    <row r="113" spans="1:22" ht="27.75">
      <c r="A113" s="117">
        <v>99</v>
      </c>
      <c r="B113" s="570" t="s">
        <v>232</v>
      </c>
      <c r="C113" s="526" t="s">
        <v>861</v>
      </c>
      <c r="D113" s="185">
        <v>17</v>
      </c>
      <c r="E113" s="184">
        <v>11</v>
      </c>
      <c r="F113" s="119"/>
      <c r="G113" s="528">
        <f t="shared" si="7"/>
        <v>11.166666666666668</v>
      </c>
      <c r="H113" s="184">
        <v>5</v>
      </c>
      <c r="I113" s="184">
        <v>6</v>
      </c>
      <c r="J113" s="119"/>
      <c r="K113" s="528">
        <f t="shared" si="8"/>
        <v>5.5</v>
      </c>
      <c r="L113" s="571">
        <f t="shared" si="9"/>
        <v>16.7</v>
      </c>
      <c r="M113" s="119">
        <v>9</v>
      </c>
      <c r="N113" s="119">
        <v>8</v>
      </c>
      <c r="O113" s="119"/>
      <c r="P113" s="119">
        <v>6</v>
      </c>
      <c r="Q113" s="119"/>
      <c r="R113" s="572">
        <f t="shared" si="10"/>
        <v>23</v>
      </c>
      <c r="S113" s="123">
        <f t="shared" si="6"/>
        <v>40</v>
      </c>
      <c r="T113" s="123"/>
      <c r="U113" s="123"/>
      <c r="V113" s="124" t="str">
        <f t="shared" si="11"/>
        <v>D</v>
      </c>
    </row>
    <row r="114" spans="1:22" ht="27.75">
      <c r="A114" s="117">
        <v>100</v>
      </c>
      <c r="B114" s="570" t="s">
        <v>234</v>
      </c>
      <c r="C114" s="526" t="s">
        <v>235</v>
      </c>
      <c r="D114" s="185">
        <v>16</v>
      </c>
      <c r="E114" s="184">
        <v>13</v>
      </c>
      <c r="F114" s="119"/>
      <c r="G114" s="528">
        <f t="shared" si="7"/>
        <v>11.833333333333334</v>
      </c>
      <c r="H114" s="184">
        <v>6</v>
      </c>
      <c r="I114" s="184">
        <v>5</v>
      </c>
      <c r="J114" s="119"/>
      <c r="K114" s="528">
        <f t="shared" si="8"/>
        <v>5.5</v>
      </c>
      <c r="L114" s="571">
        <f t="shared" si="9"/>
        <v>17.3</v>
      </c>
      <c r="M114" s="119">
        <v>16</v>
      </c>
      <c r="N114" s="119">
        <v>12</v>
      </c>
      <c r="O114" s="119"/>
      <c r="P114" s="119">
        <v>10</v>
      </c>
      <c r="Q114" s="119"/>
      <c r="R114" s="572">
        <f t="shared" si="10"/>
        <v>38</v>
      </c>
      <c r="S114" s="123">
        <f t="shared" si="6"/>
        <v>55</v>
      </c>
      <c r="T114" s="123"/>
      <c r="U114" s="123"/>
      <c r="V114" s="124" t="str">
        <f t="shared" si="11"/>
        <v>C</v>
      </c>
    </row>
    <row r="115" spans="1:22" ht="27.75">
      <c r="A115" s="117">
        <v>101</v>
      </c>
      <c r="B115" s="570" t="s">
        <v>236</v>
      </c>
      <c r="C115" s="526" t="s">
        <v>237</v>
      </c>
      <c r="D115" s="185">
        <v>17</v>
      </c>
      <c r="E115" s="184">
        <v>11</v>
      </c>
      <c r="F115" s="119"/>
      <c r="G115" s="528">
        <f t="shared" si="7"/>
        <v>11.166666666666668</v>
      </c>
      <c r="H115" s="184">
        <v>6</v>
      </c>
      <c r="I115" s="184">
        <v>5</v>
      </c>
      <c r="J115" s="119"/>
      <c r="K115" s="528">
        <f t="shared" si="8"/>
        <v>5.5</v>
      </c>
      <c r="L115" s="571">
        <f t="shared" si="9"/>
        <v>16.7</v>
      </c>
      <c r="M115" s="119">
        <v>16</v>
      </c>
      <c r="N115" s="119">
        <v>14</v>
      </c>
      <c r="O115" s="119"/>
      <c r="P115" s="119">
        <v>15</v>
      </c>
      <c r="Q115" s="119"/>
      <c r="R115" s="572">
        <f t="shared" si="10"/>
        <v>45</v>
      </c>
      <c r="S115" s="123">
        <f t="shared" si="6"/>
        <v>62</v>
      </c>
      <c r="T115" s="123"/>
      <c r="U115" s="123"/>
      <c r="V115" s="124" t="str">
        <f t="shared" si="11"/>
        <v>B</v>
      </c>
    </row>
    <row r="116" spans="1:22" ht="27.75">
      <c r="A116" s="117">
        <v>102</v>
      </c>
      <c r="B116" s="570" t="s">
        <v>238</v>
      </c>
      <c r="C116" s="526" t="s">
        <v>239</v>
      </c>
      <c r="D116" s="185">
        <v>21</v>
      </c>
      <c r="E116" s="184">
        <v>13</v>
      </c>
      <c r="F116" s="119"/>
      <c r="G116" s="528">
        <f t="shared" si="7"/>
        <v>13.5</v>
      </c>
      <c r="H116" s="184">
        <v>7</v>
      </c>
      <c r="I116" s="184">
        <v>6</v>
      </c>
      <c r="J116" s="119"/>
      <c r="K116" s="528">
        <f t="shared" si="8"/>
        <v>6.4999999999999991</v>
      </c>
      <c r="L116" s="571">
        <f t="shared" si="9"/>
        <v>20</v>
      </c>
      <c r="M116" s="119">
        <v>24</v>
      </c>
      <c r="N116" s="119"/>
      <c r="O116" s="119"/>
      <c r="P116" s="119">
        <v>13</v>
      </c>
      <c r="Q116" s="119">
        <v>13</v>
      </c>
      <c r="R116" s="572">
        <f t="shared" si="10"/>
        <v>50</v>
      </c>
      <c r="S116" s="123">
        <f t="shared" si="6"/>
        <v>70</v>
      </c>
      <c r="T116" s="123"/>
      <c r="U116" s="123"/>
      <c r="V116" s="124" t="str">
        <f t="shared" si="11"/>
        <v>A</v>
      </c>
    </row>
    <row r="117" spans="1:22" ht="27.75">
      <c r="A117" s="117">
        <v>103</v>
      </c>
      <c r="B117" s="570" t="s">
        <v>240</v>
      </c>
      <c r="C117" s="526" t="s">
        <v>241</v>
      </c>
      <c r="D117" s="185">
        <v>16</v>
      </c>
      <c r="E117" s="184">
        <v>14</v>
      </c>
      <c r="F117" s="119"/>
      <c r="G117" s="528">
        <f t="shared" si="7"/>
        <v>12.333333333333334</v>
      </c>
      <c r="H117" s="573">
        <v>5</v>
      </c>
      <c r="I117" s="573">
        <v>4</v>
      </c>
      <c r="J117" s="119"/>
      <c r="K117" s="528">
        <f t="shared" si="8"/>
        <v>4.5</v>
      </c>
      <c r="L117" s="571">
        <f t="shared" si="9"/>
        <v>16.8</v>
      </c>
      <c r="M117" s="119">
        <v>3</v>
      </c>
      <c r="N117" s="119"/>
      <c r="O117" s="119">
        <v>1</v>
      </c>
      <c r="P117" s="119">
        <v>4</v>
      </c>
      <c r="Q117" s="119"/>
      <c r="R117" s="572">
        <f t="shared" si="10"/>
        <v>8</v>
      </c>
      <c r="S117" s="123">
        <f t="shared" si="6"/>
        <v>25</v>
      </c>
      <c r="T117" s="123"/>
      <c r="U117" s="123"/>
      <c r="V117" s="124" t="str">
        <f t="shared" si="11"/>
        <v>E</v>
      </c>
    </row>
    <row r="118" spans="1:22" ht="27.75">
      <c r="A118" s="117">
        <v>104</v>
      </c>
      <c r="B118" s="570" t="s">
        <v>242</v>
      </c>
      <c r="C118" s="526" t="s">
        <v>243</v>
      </c>
      <c r="D118" s="185">
        <v>23</v>
      </c>
      <c r="E118" s="184">
        <v>15</v>
      </c>
      <c r="F118" s="119"/>
      <c r="G118" s="528">
        <f t="shared" si="7"/>
        <v>15.166666666666666</v>
      </c>
      <c r="H118" s="573">
        <v>8</v>
      </c>
      <c r="I118" s="573">
        <v>7</v>
      </c>
      <c r="J118" s="119"/>
      <c r="K118" s="528">
        <f t="shared" si="8"/>
        <v>7.5</v>
      </c>
      <c r="L118" s="571">
        <f t="shared" si="9"/>
        <v>22.7</v>
      </c>
      <c r="M118" s="119">
        <v>24</v>
      </c>
      <c r="N118" s="119">
        <v>18</v>
      </c>
      <c r="O118" s="119"/>
      <c r="P118" s="119">
        <v>16</v>
      </c>
      <c r="Q118" s="119"/>
      <c r="R118" s="572">
        <f t="shared" si="10"/>
        <v>58</v>
      </c>
      <c r="S118" s="123">
        <f t="shared" si="6"/>
        <v>81</v>
      </c>
      <c r="T118" s="123"/>
      <c r="U118" s="123"/>
      <c r="V118" s="124" t="str">
        <f t="shared" si="11"/>
        <v>A</v>
      </c>
    </row>
    <row r="119" spans="1:22" ht="27.75">
      <c r="A119" s="117">
        <v>105</v>
      </c>
      <c r="B119" s="570" t="s">
        <v>244</v>
      </c>
      <c r="C119" s="526" t="s">
        <v>245</v>
      </c>
      <c r="D119" s="185">
        <v>17</v>
      </c>
      <c r="E119" s="184">
        <v>13</v>
      </c>
      <c r="F119" s="119"/>
      <c r="G119" s="528">
        <f t="shared" si="7"/>
        <v>12.166666666666668</v>
      </c>
      <c r="H119" s="184">
        <v>4</v>
      </c>
      <c r="I119" s="184">
        <v>6</v>
      </c>
      <c r="J119" s="119"/>
      <c r="K119" s="528">
        <f t="shared" si="8"/>
        <v>5</v>
      </c>
      <c r="L119" s="571">
        <f t="shared" si="9"/>
        <v>17.2</v>
      </c>
      <c r="M119" s="119">
        <v>9</v>
      </c>
      <c r="N119" s="119">
        <v>9</v>
      </c>
      <c r="O119" s="119"/>
      <c r="P119" s="119">
        <v>10</v>
      </c>
      <c r="Q119" s="119"/>
      <c r="R119" s="572">
        <f t="shared" si="10"/>
        <v>28</v>
      </c>
      <c r="S119" s="123">
        <f t="shared" si="6"/>
        <v>45</v>
      </c>
      <c r="T119" s="123"/>
      <c r="U119" s="123"/>
      <c r="V119" s="124" t="str">
        <f t="shared" si="11"/>
        <v>D</v>
      </c>
    </row>
    <row r="120" spans="1:22" ht="27.75">
      <c r="A120" s="117">
        <v>106</v>
      </c>
      <c r="B120" s="570" t="s">
        <v>246</v>
      </c>
      <c r="C120" s="526" t="s">
        <v>247</v>
      </c>
      <c r="D120" s="185">
        <v>15</v>
      </c>
      <c r="E120" s="184">
        <v>14</v>
      </c>
      <c r="F120" s="119"/>
      <c r="G120" s="528">
        <f t="shared" si="7"/>
        <v>12</v>
      </c>
      <c r="H120" s="184">
        <v>5</v>
      </c>
      <c r="I120" s="184">
        <v>5</v>
      </c>
      <c r="J120" s="119"/>
      <c r="K120" s="528">
        <f t="shared" si="8"/>
        <v>5</v>
      </c>
      <c r="L120" s="571">
        <f t="shared" si="9"/>
        <v>17</v>
      </c>
      <c r="M120" s="119">
        <v>4</v>
      </c>
      <c r="N120" s="119">
        <v>3</v>
      </c>
      <c r="O120" s="119">
        <v>4</v>
      </c>
      <c r="P120" s="119"/>
      <c r="Q120" s="119"/>
      <c r="R120" s="572">
        <f t="shared" si="10"/>
        <v>11</v>
      </c>
      <c r="S120" s="123">
        <f t="shared" si="6"/>
        <v>28</v>
      </c>
      <c r="T120" s="123"/>
      <c r="U120" s="123"/>
      <c r="V120" s="124" t="str">
        <f t="shared" si="11"/>
        <v>E</v>
      </c>
    </row>
    <row r="121" spans="1:22" ht="27.75">
      <c r="A121" s="117">
        <v>107</v>
      </c>
      <c r="B121" s="575" t="s">
        <v>358</v>
      </c>
      <c r="C121" s="575" t="s">
        <v>359</v>
      </c>
      <c r="D121" s="502"/>
      <c r="E121" s="501"/>
      <c r="F121" s="576"/>
      <c r="G121" s="577">
        <f t="shared" si="7"/>
        <v>0</v>
      </c>
      <c r="H121" s="501"/>
      <c r="I121" s="501"/>
      <c r="J121" s="576"/>
      <c r="K121" s="577">
        <f t="shared" si="8"/>
        <v>0</v>
      </c>
      <c r="L121" s="578" t="str">
        <f t="shared" si="9"/>
        <v/>
      </c>
      <c r="M121" s="576"/>
      <c r="N121" s="576"/>
      <c r="O121" s="576"/>
      <c r="P121" s="576"/>
      <c r="Q121" s="576"/>
      <c r="R121" s="579" t="str">
        <f t="shared" si="10"/>
        <v/>
      </c>
      <c r="S121" s="580" t="str">
        <f t="shared" si="6"/>
        <v/>
      </c>
      <c r="T121" s="580"/>
      <c r="U121" s="580"/>
      <c r="V121" s="581" t="b">
        <f t="shared" si="11"/>
        <v>0</v>
      </c>
    </row>
    <row r="122" spans="1:22" ht="27.75">
      <c r="A122" s="117">
        <v>108</v>
      </c>
      <c r="B122" s="575" t="s">
        <v>360</v>
      </c>
      <c r="C122" s="575" t="s">
        <v>361</v>
      </c>
      <c r="D122" s="502"/>
      <c r="E122" s="501"/>
      <c r="F122" s="576"/>
      <c r="G122" s="577">
        <f t="shared" si="7"/>
        <v>0</v>
      </c>
      <c r="H122" s="501"/>
      <c r="I122" s="501"/>
      <c r="J122" s="576"/>
      <c r="K122" s="577">
        <f t="shared" si="8"/>
        <v>0</v>
      </c>
      <c r="L122" s="578" t="str">
        <f t="shared" si="9"/>
        <v/>
      </c>
      <c r="M122" s="576"/>
      <c r="N122" s="576"/>
      <c r="O122" s="576"/>
      <c r="P122" s="576"/>
      <c r="Q122" s="576"/>
      <c r="R122" s="579" t="str">
        <f t="shared" si="10"/>
        <v/>
      </c>
      <c r="S122" s="580" t="str">
        <f t="shared" si="6"/>
        <v/>
      </c>
      <c r="T122" s="580"/>
      <c r="U122" s="580"/>
      <c r="V122" s="581" t="b">
        <f t="shared" si="11"/>
        <v>0</v>
      </c>
    </row>
    <row r="123" spans="1:22" ht="27.75">
      <c r="A123" s="117">
        <v>109</v>
      </c>
      <c r="B123" s="570" t="s">
        <v>248</v>
      </c>
      <c r="C123" s="526" t="s">
        <v>249</v>
      </c>
      <c r="D123" s="185">
        <v>23</v>
      </c>
      <c r="E123" s="184">
        <v>13</v>
      </c>
      <c r="F123" s="119"/>
      <c r="G123" s="528">
        <f t="shared" si="7"/>
        <v>14.166666666666668</v>
      </c>
      <c r="H123" s="184">
        <v>8</v>
      </c>
      <c r="I123" s="184">
        <v>7</v>
      </c>
      <c r="J123" s="119"/>
      <c r="K123" s="528">
        <f t="shared" si="8"/>
        <v>7.5</v>
      </c>
      <c r="L123" s="571">
        <f t="shared" si="9"/>
        <v>21.7</v>
      </c>
      <c r="M123" s="119">
        <v>22</v>
      </c>
      <c r="N123" s="119"/>
      <c r="O123" s="119">
        <v>18</v>
      </c>
      <c r="P123" s="119"/>
      <c r="Q123" s="119">
        <v>13</v>
      </c>
      <c r="R123" s="572">
        <f t="shared" si="10"/>
        <v>53</v>
      </c>
      <c r="S123" s="123">
        <f t="shared" si="6"/>
        <v>75</v>
      </c>
      <c r="T123" s="123"/>
      <c r="U123" s="123"/>
      <c r="V123" s="124" t="str">
        <f t="shared" si="11"/>
        <v>A</v>
      </c>
    </row>
    <row r="124" spans="1:22" ht="27.75">
      <c r="A124" s="117">
        <v>110</v>
      </c>
      <c r="B124" s="570" t="s">
        <v>250</v>
      </c>
      <c r="C124" s="526" t="s">
        <v>325</v>
      </c>
      <c r="D124" s="185">
        <v>15</v>
      </c>
      <c r="E124" s="184">
        <v>11</v>
      </c>
      <c r="F124" s="119"/>
      <c r="G124" s="528">
        <f t="shared" si="7"/>
        <v>10.5</v>
      </c>
      <c r="H124" s="573">
        <v>7</v>
      </c>
      <c r="I124" s="573">
        <v>8</v>
      </c>
      <c r="J124" s="119"/>
      <c r="K124" s="528">
        <f t="shared" si="8"/>
        <v>7.5</v>
      </c>
      <c r="L124" s="571">
        <f t="shared" si="9"/>
        <v>18</v>
      </c>
      <c r="M124" s="119">
        <v>16</v>
      </c>
      <c r="N124" s="119">
        <v>17</v>
      </c>
      <c r="O124" s="119"/>
      <c r="P124" s="119">
        <v>9</v>
      </c>
      <c r="Q124" s="119"/>
      <c r="R124" s="572">
        <f t="shared" si="10"/>
        <v>42</v>
      </c>
      <c r="S124" s="123">
        <f t="shared" si="6"/>
        <v>60</v>
      </c>
      <c r="T124" s="123"/>
      <c r="U124" s="123"/>
      <c r="V124" s="124" t="str">
        <f t="shared" si="11"/>
        <v>B</v>
      </c>
    </row>
    <row r="125" spans="1:22" ht="27.75">
      <c r="A125" s="117">
        <v>111</v>
      </c>
      <c r="B125" s="570" t="s">
        <v>251</v>
      </c>
      <c r="C125" s="526" t="s">
        <v>252</v>
      </c>
      <c r="D125" s="185">
        <v>24</v>
      </c>
      <c r="E125" s="184">
        <v>14</v>
      </c>
      <c r="F125" s="119"/>
      <c r="G125" s="528">
        <f t="shared" si="7"/>
        <v>15</v>
      </c>
      <c r="H125" s="184">
        <v>6</v>
      </c>
      <c r="I125" s="184">
        <v>8</v>
      </c>
      <c r="J125" s="119"/>
      <c r="K125" s="528">
        <f t="shared" si="8"/>
        <v>7</v>
      </c>
      <c r="L125" s="571">
        <f t="shared" si="9"/>
        <v>22</v>
      </c>
      <c r="M125" s="119">
        <v>25</v>
      </c>
      <c r="N125" s="119"/>
      <c r="O125" s="119">
        <v>15</v>
      </c>
      <c r="P125" s="119"/>
      <c r="Q125" s="119">
        <v>14</v>
      </c>
      <c r="R125" s="572">
        <f t="shared" si="10"/>
        <v>54</v>
      </c>
      <c r="S125" s="123">
        <f t="shared" si="6"/>
        <v>76</v>
      </c>
      <c r="T125" s="123"/>
      <c r="U125" s="123"/>
      <c r="V125" s="124" t="str">
        <f t="shared" si="11"/>
        <v>A</v>
      </c>
    </row>
    <row r="126" spans="1:22" ht="27.75">
      <c r="A126" s="117">
        <v>112</v>
      </c>
      <c r="B126" s="575" t="s">
        <v>253</v>
      </c>
      <c r="C126" s="575" t="s">
        <v>254</v>
      </c>
      <c r="D126" s="502"/>
      <c r="E126" s="501"/>
      <c r="F126" s="576"/>
      <c r="G126" s="577">
        <f t="shared" si="7"/>
        <v>0</v>
      </c>
      <c r="H126" s="501"/>
      <c r="I126" s="501"/>
      <c r="J126" s="576"/>
      <c r="K126" s="577">
        <f t="shared" si="8"/>
        <v>0</v>
      </c>
      <c r="L126" s="578" t="str">
        <f t="shared" si="9"/>
        <v/>
      </c>
      <c r="M126" s="576"/>
      <c r="N126" s="576"/>
      <c r="O126" s="576"/>
      <c r="P126" s="576"/>
      <c r="Q126" s="576"/>
      <c r="R126" s="579" t="str">
        <f t="shared" si="10"/>
        <v/>
      </c>
      <c r="S126" s="580" t="str">
        <f t="shared" si="6"/>
        <v/>
      </c>
      <c r="T126" s="580"/>
      <c r="U126" s="580"/>
      <c r="V126" s="581" t="b">
        <f t="shared" si="11"/>
        <v>0</v>
      </c>
    </row>
    <row r="127" spans="1:22" ht="27.75">
      <c r="A127" s="117">
        <v>113</v>
      </c>
      <c r="B127" s="584" t="s">
        <v>255</v>
      </c>
      <c r="C127" s="585" t="s">
        <v>256</v>
      </c>
      <c r="D127" s="582">
        <v>16</v>
      </c>
      <c r="E127" s="573">
        <v>13</v>
      </c>
      <c r="F127" s="119"/>
      <c r="G127" s="528">
        <f t="shared" si="7"/>
        <v>11.833333333333334</v>
      </c>
      <c r="H127" s="184">
        <v>6</v>
      </c>
      <c r="I127" s="184">
        <v>6</v>
      </c>
      <c r="J127" s="119"/>
      <c r="K127" s="528">
        <f t="shared" si="8"/>
        <v>6</v>
      </c>
      <c r="L127" s="571">
        <f t="shared" si="9"/>
        <v>17.8</v>
      </c>
      <c r="M127" s="119">
        <v>15</v>
      </c>
      <c r="N127" s="119">
        <v>6</v>
      </c>
      <c r="O127" s="119"/>
      <c r="P127" s="119">
        <v>11</v>
      </c>
      <c r="Q127" s="119"/>
      <c r="R127" s="572">
        <f t="shared" si="10"/>
        <v>32</v>
      </c>
      <c r="S127" s="123">
        <f t="shared" si="6"/>
        <v>50</v>
      </c>
      <c r="T127" s="123"/>
      <c r="U127" s="123"/>
      <c r="V127" s="124" t="str">
        <f t="shared" si="11"/>
        <v>C</v>
      </c>
    </row>
    <row r="128" spans="1:22" ht="27.75">
      <c r="A128" s="117">
        <v>114</v>
      </c>
      <c r="B128" s="586" t="s">
        <v>353</v>
      </c>
      <c r="C128" s="586" t="s">
        <v>354</v>
      </c>
      <c r="D128" s="502"/>
      <c r="E128" s="501"/>
      <c r="F128" s="576"/>
      <c r="G128" s="577">
        <f t="shared" si="7"/>
        <v>0</v>
      </c>
      <c r="H128" s="501"/>
      <c r="I128" s="501"/>
      <c r="J128" s="576"/>
      <c r="K128" s="577">
        <f t="shared" si="8"/>
        <v>0</v>
      </c>
      <c r="L128" s="578" t="str">
        <f t="shared" si="9"/>
        <v/>
      </c>
      <c r="M128" s="576"/>
      <c r="N128" s="576"/>
      <c r="O128" s="576"/>
      <c r="P128" s="576"/>
      <c r="Q128" s="576"/>
      <c r="R128" s="579" t="str">
        <f t="shared" si="10"/>
        <v/>
      </c>
      <c r="S128" s="580" t="str">
        <f t="shared" si="6"/>
        <v/>
      </c>
      <c r="T128" s="580"/>
      <c r="U128" s="580"/>
      <c r="V128" s="581" t="b">
        <f t="shared" si="11"/>
        <v>0</v>
      </c>
    </row>
    <row r="129" spans="1:22" ht="27.75">
      <c r="A129" s="117">
        <v>115</v>
      </c>
      <c r="B129" s="570" t="s">
        <v>257</v>
      </c>
      <c r="C129" s="526" t="s">
        <v>258</v>
      </c>
      <c r="D129" s="185">
        <v>21</v>
      </c>
      <c r="E129" s="184">
        <v>13</v>
      </c>
      <c r="F129" s="119"/>
      <c r="G129" s="528">
        <f t="shared" si="7"/>
        <v>13.5</v>
      </c>
      <c r="H129" s="184">
        <v>7</v>
      </c>
      <c r="I129" s="184">
        <v>7</v>
      </c>
      <c r="J129" s="119"/>
      <c r="K129" s="528">
        <f t="shared" si="8"/>
        <v>7</v>
      </c>
      <c r="L129" s="571">
        <f t="shared" si="9"/>
        <v>20.5</v>
      </c>
      <c r="M129" s="119">
        <v>18</v>
      </c>
      <c r="N129" s="119">
        <v>17</v>
      </c>
      <c r="O129" s="119"/>
      <c r="P129" s="119">
        <v>14</v>
      </c>
      <c r="Q129" s="119"/>
      <c r="R129" s="572">
        <f t="shared" si="10"/>
        <v>49</v>
      </c>
      <c r="S129" s="123">
        <f t="shared" si="6"/>
        <v>70</v>
      </c>
      <c r="T129" s="123"/>
      <c r="U129" s="123"/>
      <c r="V129" s="124" t="str">
        <f t="shared" si="11"/>
        <v>A</v>
      </c>
    </row>
    <row r="130" spans="1:22" ht="27.75">
      <c r="A130" s="117">
        <v>116</v>
      </c>
      <c r="B130" s="570" t="s">
        <v>839</v>
      </c>
      <c r="C130" s="526" t="s">
        <v>862</v>
      </c>
      <c r="D130" s="185">
        <v>17</v>
      </c>
      <c r="E130" s="184">
        <v>13</v>
      </c>
      <c r="F130" s="119"/>
      <c r="G130" s="528">
        <f t="shared" si="7"/>
        <v>12.166666666666668</v>
      </c>
      <c r="H130" s="184">
        <v>7</v>
      </c>
      <c r="I130" s="184">
        <v>7</v>
      </c>
      <c r="J130" s="119"/>
      <c r="K130" s="528">
        <f t="shared" si="8"/>
        <v>7</v>
      </c>
      <c r="L130" s="571">
        <f t="shared" si="9"/>
        <v>19.2</v>
      </c>
      <c r="M130" s="119">
        <v>13</v>
      </c>
      <c r="N130" s="119"/>
      <c r="O130" s="119">
        <v>9</v>
      </c>
      <c r="P130" s="119"/>
      <c r="Q130" s="119">
        <v>6</v>
      </c>
      <c r="R130" s="572">
        <f t="shared" si="10"/>
        <v>28</v>
      </c>
      <c r="S130" s="123">
        <f t="shared" si="6"/>
        <v>47</v>
      </c>
      <c r="T130" s="123"/>
      <c r="U130" s="123"/>
      <c r="V130" s="124" t="str">
        <f t="shared" si="11"/>
        <v>D</v>
      </c>
    </row>
    <row r="131" spans="1:22" ht="27.75">
      <c r="A131" s="117">
        <v>117</v>
      </c>
      <c r="B131" s="570" t="s">
        <v>323</v>
      </c>
      <c r="C131" s="526" t="s">
        <v>863</v>
      </c>
      <c r="D131" s="185">
        <v>18</v>
      </c>
      <c r="E131" s="184">
        <v>14</v>
      </c>
      <c r="F131" s="119"/>
      <c r="G131" s="528">
        <f t="shared" si="7"/>
        <v>12.999999999999998</v>
      </c>
      <c r="H131" s="184">
        <v>7</v>
      </c>
      <c r="I131" s="184">
        <v>5</v>
      </c>
      <c r="J131" s="119"/>
      <c r="K131" s="528">
        <f t="shared" si="8"/>
        <v>6</v>
      </c>
      <c r="L131" s="571">
        <f t="shared" si="9"/>
        <v>19</v>
      </c>
      <c r="M131" s="119">
        <v>20</v>
      </c>
      <c r="N131" s="119">
        <v>8</v>
      </c>
      <c r="O131" s="119"/>
      <c r="P131" s="119">
        <v>7</v>
      </c>
      <c r="Q131" s="119"/>
      <c r="R131" s="572">
        <f t="shared" si="10"/>
        <v>35</v>
      </c>
      <c r="S131" s="123">
        <f t="shared" si="6"/>
        <v>54</v>
      </c>
      <c r="T131" s="123"/>
      <c r="U131" s="123"/>
      <c r="V131" s="124" t="str">
        <f t="shared" si="11"/>
        <v>C</v>
      </c>
    </row>
    <row r="132" spans="1:22" ht="27.75">
      <c r="A132" s="117">
        <v>118</v>
      </c>
      <c r="B132" s="575" t="s">
        <v>864</v>
      </c>
      <c r="C132" s="575" t="s">
        <v>865</v>
      </c>
      <c r="D132" s="576"/>
      <c r="E132" s="587"/>
      <c r="F132" s="576"/>
      <c r="G132" s="577">
        <f t="shared" si="7"/>
        <v>0</v>
      </c>
      <c r="H132" s="501"/>
      <c r="I132" s="501"/>
      <c r="J132" s="576"/>
      <c r="K132" s="577">
        <f t="shared" si="8"/>
        <v>0</v>
      </c>
      <c r="L132" s="578" t="str">
        <f t="shared" si="9"/>
        <v/>
      </c>
      <c r="M132" s="576">
        <v>12</v>
      </c>
      <c r="N132" s="576">
        <v>7</v>
      </c>
      <c r="O132" s="576"/>
      <c r="P132" s="576">
        <v>6</v>
      </c>
      <c r="Q132" s="576"/>
      <c r="R132" s="579">
        <f t="shared" si="10"/>
        <v>25</v>
      </c>
      <c r="S132" s="580">
        <f t="shared" si="6"/>
        <v>25</v>
      </c>
      <c r="T132" s="580"/>
      <c r="U132" s="580"/>
      <c r="V132" s="581" t="str">
        <f t="shared" si="11"/>
        <v>E</v>
      </c>
    </row>
    <row r="133" spans="1:22" ht="26.25">
      <c r="A133" s="117">
        <v>119</v>
      </c>
      <c r="B133" s="518"/>
      <c r="C133" s="518"/>
      <c r="D133" s="119"/>
      <c r="E133" s="588"/>
      <c r="F133" s="119"/>
      <c r="G133" s="528">
        <f t="shared" si="7"/>
        <v>0</v>
      </c>
      <c r="H133" s="184"/>
      <c r="I133" s="184"/>
      <c r="J133" s="119"/>
      <c r="K133" s="528">
        <f t="shared" si="8"/>
        <v>0</v>
      </c>
      <c r="L133" s="571" t="str">
        <f t="shared" si="9"/>
        <v/>
      </c>
      <c r="M133" s="119"/>
      <c r="N133" s="119"/>
      <c r="O133" s="119"/>
      <c r="P133" s="119"/>
      <c r="Q133" s="119"/>
      <c r="R133" s="572" t="str">
        <f t="shared" si="10"/>
        <v/>
      </c>
      <c r="S133" s="123" t="str">
        <f t="shared" si="6"/>
        <v/>
      </c>
      <c r="T133" s="123"/>
      <c r="U133" s="123"/>
      <c r="V133" s="124" t="b">
        <f t="shared" si="11"/>
        <v>0</v>
      </c>
    </row>
    <row r="134" spans="1:22" ht="26.25">
      <c r="A134" s="117">
        <v>120</v>
      </c>
      <c r="B134" s="518"/>
      <c r="C134" s="518"/>
      <c r="D134" s="119"/>
      <c r="E134" s="588"/>
      <c r="F134" s="119"/>
      <c r="G134" s="528">
        <f t="shared" si="7"/>
        <v>0</v>
      </c>
      <c r="H134" s="119"/>
      <c r="I134" s="119"/>
      <c r="J134" s="119"/>
      <c r="K134" s="528">
        <f t="shared" si="8"/>
        <v>0</v>
      </c>
      <c r="L134" s="571" t="str">
        <f t="shared" si="9"/>
        <v/>
      </c>
      <c r="M134" s="119"/>
      <c r="N134" s="119"/>
      <c r="O134" s="119"/>
      <c r="P134" s="119"/>
      <c r="Q134" s="119"/>
      <c r="R134" s="572" t="str">
        <f t="shared" si="10"/>
        <v/>
      </c>
      <c r="S134" s="123" t="str">
        <f t="shared" si="6"/>
        <v/>
      </c>
      <c r="T134" s="123"/>
      <c r="U134" s="123"/>
      <c r="V134" s="124" t="b">
        <f t="shared" si="11"/>
        <v>0</v>
      </c>
    </row>
    <row r="135" spans="1:22" ht="28.5">
      <c r="A135" s="125"/>
      <c r="B135" s="126"/>
      <c r="C135" s="126"/>
      <c r="D135" s="125"/>
      <c r="E135" s="1021" t="s">
        <v>362</v>
      </c>
      <c r="F135" s="1022"/>
      <c r="G135" s="1022"/>
      <c r="H135" s="1022"/>
      <c r="I135" s="1022"/>
      <c r="J135" s="1022"/>
      <c r="K135" s="1022"/>
      <c r="L135" s="1022"/>
      <c r="M135" s="1022"/>
      <c r="N135" s="1022"/>
      <c r="O135" s="1022"/>
      <c r="P135" s="1022"/>
      <c r="Q135" s="1022"/>
      <c r="R135" s="125"/>
      <c r="S135" s="127"/>
      <c r="T135" s="125"/>
      <c r="U135" s="125"/>
      <c r="V135" s="125"/>
    </row>
    <row r="136" spans="1:22" ht="15.75">
      <c r="A136" s="125"/>
      <c r="B136" s="128"/>
      <c r="C136" s="129"/>
      <c r="D136" s="1018" t="s">
        <v>310</v>
      </c>
      <c r="E136" s="1018"/>
      <c r="F136" s="560" t="s">
        <v>363</v>
      </c>
      <c r="G136" s="559" t="s">
        <v>364</v>
      </c>
      <c r="H136" s="132" t="s">
        <v>365</v>
      </c>
      <c r="I136" s="133" t="s">
        <v>366</v>
      </c>
      <c r="J136" s="133" t="s">
        <v>366</v>
      </c>
      <c r="K136" s="133" t="s">
        <v>367</v>
      </c>
      <c r="L136" s="589"/>
      <c r="M136" s="589"/>
      <c r="N136" s="589"/>
      <c r="O136" s="589"/>
      <c r="P136" s="1023" t="s">
        <v>368</v>
      </c>
      <c r="Q136" s="1023"/>
      <c r="R136" s="1024" t="s">
        <v>369</v>
      </c>
      <c r="S136" s="1024"/>
      <c r="T136" s="1025" t="s">
        <v>370</v>
      </c>
      <c r="U136" s="1025"/>
      <c r="V136" s="589"/>
    </row>
    <row r="137" spans="1:22" ht="31.5">
      <c r="A137" s="125"/>
      <c r="B137" s="136"/>
      <c r="C137" s="125"/>
      <c r="D137" s="1019" t="s">
        <v>371</v>
      </c>
      <c r="E137" s="1019"/>
      <c r="F137" s="137">
        <f>COUNTIF($V$15:$V134,F$136)</f>
        <v>17</v>
      </c>
      <c r="G137" s="137">
        <f>COUNTIF($V$15:$V134,G$136)</f>
        <v>29</v>
      </c>
      <c r="H137" s="138">
        <f>COUNTIF($V$15:$V134,H$136)</f>
        <v>26</v>
      </c>
      <c r="I137" s="139">
        <f>COUNTIF($V$15:$V134,I$136)</f>
        <v>21</v>
      </c>
      <c r="J137" s="139">
        <f>COUNTIF($V$15:$V134,J$136)</f>
        <v>21</v>
      </c>
      <c r="K137" s="139">
        <f>COUNTIF($V$15:$V134,K$136)</f>
        <v>8</v>
      </c>
      <c r="L137" s="589"/>
      <c r="M137" s="589"/>
      <c r="N137" s="589"/>
      <c r="O137" s="589"/>
      <c r="P137" s="140" t="s">
        <v>372</v>
      </c>
      <c r="Q137" s="559" t="s">
        <v>373</v>
      </c>
      <c r="R137" s="141" t="s">
        <v>374</v>
      </c>
      <c r="S137" s="142" t="s">
        <v>375</v>
      </c>
      <c r="T137" s="1020" t="s">
        <v>376</v>
      </c>
      <c r="U137" s="1020"/>
      <c r="V137" s="589"/>
    </row>
    <row r="138" spans="1:22" ht="26.25">
      <c r="A138" s="125"/>
      <c r="B138" s="136"/>
      <c r="C138" s="125"/>
      <c r="D138" s="1019" t="s">
        <v>377</v>
      </c>
      <c r="E138" s="1019"/>
      <c r="F138" s="137"/>
      <c r="G138" s="137"/>
      <c r="H138" s="138"/>
      <c r="I138" s="139"/>
      <c r="J138" s="139"/>
      <c r="K138" s="139"/>
      <c r="L138" s="589"/>
      <c r="M138" s="1015" t="s">
        <v>378</v>
      </c>
      <c r="N138" s="1015"/>
      <c r="O138" s="143" t="s">
        <v>371</v>
      </c>
      <c r="P138" s="144">
        <f>IF(SUM($L$15:$L134)&gt;0,AVERAGE($L$15:$L134),0)</f>
        <v>18.558653846153852</v>
      </c>
      <c r="Q138" s="144">
        <f>$P138/30*100</f>
        <v>61.862179487179503</v>
      </c>
      <c r="R138" s="144">
        <f>IF(SUM($R$15:$R134)&gt;0,AVERAGE($R$15:$R134),0)</f>
        <v>37.287128712871286</v>
      </c>
      <c r="S138" s="145">
        <f>$R138/70*100</f>
        <v>53.267326732673268</v>
      </c>
      <c r="T138" s="1016">
        <f>IF(SUM($S$15:$S134)&gt;0,AVERAGE($S$15:$S134),0)</f>
        <v>53.849056603773583</v>
      </c>
      <c r="U138" s="1016"/>
      <c r="V138" s="589"/>
    </row>
    <row r="139" spans="1:22" ht="21">
      <c r="A139" s="125"/>
      <c r="B139" s="136"/>
      <c r="C139" s="136"/>
      <c r="D139" s="146"/>
      <c r="E139" s="147"/>
      <c r="F139" s="147"/>
      <c r="G139" s="147"/>
      <c r="H139" s="135"/>
      <c r="I139" s="135"/>
      <c r="J139" s="135"/>
      <c r="K139" s="135"/>
      <c r="L139" s="589"/>
      <c r="M139" s="1015"/>
      <c r="N139" s="1015"/>
      <c r="O139" s="143" t="s">
        <v>379</v>
      </c>
      <c r="P139" s="144"/>
      <c r="Q139" s="144"/>
      <c r="R139" s="148"/>
      <c r="S139" s="145"/>
      <c r="T139" s="1016"/>
      <c r="U139" s="1016"/>
      <c r="V139" s="589"/>
    </row>
    <row r="140" spans="1:22" ht="21">
      <c r="A140" s="125"/>
      <c r="B140" s="136"/>
      <c r="C140" s="125"/>
      <c r="D140" s="149"/>
      <c r="E140" s="150"/>
      <c r="F140" s="151" t="s">
        <v>380</v>
      </c>
      <c r="G140" s="151" t="s">
        <v>381</v>
      </c>
      <c r="H140" s="147"/>
      <c r="I140" s="147"/>
      <c r="J140" s="147"/>
      <c r="K140" s="135"/>
      <c r="L140" s="589"/>
      <c r="M140" s="1015" t="s">
        <v>382</v>
      </c>
      <c r="N140" s="1015"/>
      <c r="O140" s="143" t="s">
        <v>371</v>
      </c>
      <c r="P140" s="152">
        <f>MIN($L$15:$L134)</f>
        <v>14.8</v>
      </c>
      <c r="Q140" s="144">
        <f>$P140/30*100</f>
        <v>49.333333333333336</v>
      </c>
      <c r="R140" s="153">
        <f>MIN($R$15:$R134)</f>
        <v>8</v>
      </c>
      <c r="S140" s="145">
        <f>$R140/70*100</f>
        <v>11.428571428571429</v>
      </c>
      <c r="T140" s="1016">
        <f>MIN($S$15:$S134)</f>
        <v>12</v>
      </c>
      <c r="U140" s="1016"/>
      <c r="V140" s="589"/>
    </row>
    <row r="141" spans="1:22" ht="26.25">
      <c r="A141" s="125"/>
      <c r="B141" s="136"/>
      <c r="C141" s="125"/>
      <c r="D141" s="1018" t="s">
        <v>4</v>
      </c>
      <c r="E141" s="1018"/>
      <c r="F141" s="154">
        <f>COUNTIF($S$15:$S$134,"&gt;=40")</f>
        <v>93</v>
      </c>
      <c r="G141" s="154"/>
      <c r="H141" s="147"/>
      <c r="I141" s="147"/>
      <c r="J141" s="147"/>
      <c r="K141" s="135"/>
      <c r="L141" s="589"/>
      <c r="M141" s="1015"/>
      <c r="N141" s="1015"/>
      <c r="O141" s="143" t="s">
        <v>379</v>
      </c>
      <c r="P141" s="144"/>
      <c r="Q141" s="144"/>
      <c r="R141" s="155"/>
      <c r="S141" s="155"/>
      <c r="T141" s="1017"/>
      <c r="U141" s="1017"/>
      <c r="V141" s="589"/>
    </row>
    <row r="142" spans="1:22" ht="26.25">
      <c r="A142" s="125"/>
      <c r="B142" s="136"/>
      <c r="C142" s="125"/>
      <c r="D142" s="1018" t="s">
        <v>383</v>
      </c>
      <c r="E142" s="1018"/>
      <c r="F142" s="154">
        <f>COUNTIF($V$15:$V134,"E")</f>
        <v>8</v>
      </c>
      <c r="G142" s="154"/>
      <c r="H142" s="147"/>
      <c r="I142" s="147"/>
      <c r="J142" s="147"/>
      <c r="K142" s="135"/>
      <c r="L142" s="589"/>
      <c r="M142" s="1015" t="s">
        <v>384</v>
      </c>
      <c r="N142" s="1015"/>
      <c r="O142" s="143" t="s">
        <v>371</v>
      </c>
      <c r="P142" s="144">
        <f>MAX($L$15:$L134)</f>
        <v>23.5</v>
      </c>
      <c r="Q142" s="144">
        <f>$P142/30*100</f>
        <v>78.333333333333329</v>
      </c>
      <c r="R142" s="144">
        <f>MAX($R$15:$R134)</f>
        <v>58</v>
      </c>
      <c r="S142" s="145">
        <f>$R142/70*100</f>
        <v>82.857142857142861</v>
      </c>
      <c r="T142" s="1016">
        <f>MAX($S$15:$S134)</f>
        <v>81</v>
      </c>
      <c r="U142" s="1016"/>
      <c r="V142" s="589"/>
    </row>
    <row r="143" spans="1:22" ht="26.25">
      <c r="A143" s="125"/>
      <c r="B143" s="125"/>
      <c r="C143" s="157"/>
      <c r="D143" s="1019" t="s">
        <v>385</v>
      </c>
      <c r="E143" s="1019"/>
      <c r="F143" s="154">
        <f>COUNTA($B$15:$B134)-SUM(F137:K137)</f>
        <v>-4</v>
      </c>
      <c r="G143" s="154"/>
      <c r="H143" s="147"/>
      <c r="I143" s="147"/>
      <c r="J143" s="589"/>
      <c r="K143" s="589"/>
      <c r="L143" s="589"/>
      <c r="M143" s="1015"/>
      <c r="N143" s="1015"/>
      <c r="O143" s="143" t="s">
        <v>379</v>
      </c>
      <c r="P143" s="144"/>
      <c r="Q143" s="144"/>
      <c r="R143" s="148"/>
      <c r="S143" s="145"/>
      <c r="T143" s="1016"/>
      <c r="U143" s="1016"/>
      <c r="V143" s="589"/>
    </row>
    <row r="144" spans="1:22" ht="26.25">
      <c r="A144" s="125"/>
      <c r="B144" s="125"/>
      <c r="C144" s="157"/>
      <c r="D144" s="1015" t="s">
        <v>24</v>
      </c>
      <c r="E144" s="1015"/>
      <c r="F144" s="154">
        <f>SUM($F141:$F143)</f>
        <v>97</v>
      </c>
      <c r="G144" s="154"/>
      <c r="H144" s="147"/>
      <c r="I144" s="147"/>
      <c r="J144" s="589"/>
      <c r="K144" s="589"/>
      <c r="L144" s="589"/>
      <c r="M144" s="1015" t="s">
        <v>386</v>
      </c>
      <c r="N144" s="1015"/>
      <c r="O144" s="143" t="s">
        <v>371</v>
      </c>
      <c r="P144" s="152">
        <f>IF(SUM($L$15:$L134)&gt;0,STDEV($L$15:$L134),0)</f>
        <v>1.7023462151676854</v>
      </c>
      <c r="Q144" s="144">
        <f>$P144/30*100</f>
        <v>5.6744873838922842</v>
      </c>
      <c r="R144" s="153">
        <f>IF(SUM($R$15:$R134),STDEV($R$15:$R134),0)</f>
        <v>11.779080298277419</v>
      </c>
      <c r="S144" s="145">
        <f>$R144/70*100</f>
        <v>16.827257568967742</v>
      </c>
      <c r="T144" s="1016">
        <f>IF(SUM($S$15:$S134)&gt;0,STDEV($S$15:$S134),0)</f>
        <v>15.358442662141535</v>
      </c>
      <c r="U144" s="1016"/>
      <c r="V144" s="589"/>
    </row>
    <row r="145" spans="1:22" ht="21">
      <c r="A145" s="125"/>
      <c r="B145" s="125"/>
      <c r="C145" s="157"/>
      <c r="D145" s="147"/>
      <c r="E145" s="147"/>
      <c r="F145" s="147"/>
      <c r="G145" s="159"/>
      <c r="H145" s="147"/>
      <c r="I145" s="147"/>
      <c r="J145" s="589"/>
      <c r="K145" s="589"/>
      <c r="L145" s="589"/>
      <c r="M145" s="1015"/>
      <c r="N145" s="1015"/>
      <c r="O145" s="143" t="s">
        <v>379</v>
      </c>
      <c r="P145" s="144"/>
      <c r="Q145" s="144"/>
      <c r="R145" s="155"/>
      <c r="S145" s="155"/>
      <c r="T145" s="1017"/>
      <c r="U145" s="1017"/>
      <c r="V145" s="589"/>
    </row>
    <row r="146" spans="1:22"/>
  </sheetData>
  <mergeCells count="45">
    <mergeCell ref="A6:V6"/>
    <mergeCell ref="A7:V7"/>
    <mergeCell ref="A8:V8"/>
    <mergeCell ref="A9:V9"/>
    <mergeCell ref="E10:F10"/>
    <mergeCell ref="G10:H10"/>
    <mergeCell ref="L10:M10"/>
    <mergeCell ref="N10:O10"/>
    <mergeCell ref="P10:Q10"/>
    <mergeCell ref="R10:S10"/>
    <mergeCell ref="A12:A14"/>
    <mergeCell ref="B12:B14"/>
    <mergeCell ref="C12:C14"/>
    <mergeCell ref="D12:G12"/>
    <mergeCell ref="H12:K12"/>
    <mergeCell ref="M142:N143"/>
    <mergeCell ref="T142:U142"/>
    <mergeCell ref="D143:E143"/>
    <mergeCell ref="V12:V14"/>
    <mergeCell ref="D136:E136"/>
    <mergeCell ref="P136:Q136"/>
    <mergeCell ref="R136:S136"/>
    <mergeCell ref="T136:U136"/>
    <mergeCell ref="E135:Q135"/>
    <mergeCell ref="L12:L14"/>
    <mergeCell ref="M12:R12"/>
    <mergeCell ref="S12:S14"/>
    <mergeCell ref="T12:T14"/>
    <mergeCell ref="U12:U14"/>
    <mergeCell ref="T143:U143"/>
    <mergeCell ref="D137:E137"/>
    <mergeCell ref="T137:U137"/>
    <mergeCell ref="D144:E144"/>
    <mergeCell ref="M144:N145"/>
    <mergeCell ref="T144:U144"/>
    <mergeCell ref="T145:U145"/>
    <mergeCell ref="D138:E138"/>
    <mergeCell ref="M138:N139"/>
    <mergeCell ref="T138:U138"/>
    <mergeCell ref="T139:U139"/>
    <mergeCell ref="M140:N141"/>
    <mergeCell ref="T140:U140"/>
    <mergeCell ref="D141:E141"/>
    <mergeCell ref="T141:U141"/>
    <mergeCell ref="D142:E142"/>
  </mergeCells>
  <conditionalFormatting sqref="J15:K134 D15:H134">
    <cfRule type="cellIs" dxfId="36" priority="5" stopIfTrue="1" operator="equal">
      <formula>0</formula>
    </cfRule>
  </conditionalFormatting>
  <conditionalFormatting sqref="A15:C134 S15:V134">
    <cfRule type="expression" dxfId="35" priority="6" stopIfTrue="1">
      <formula>"$V17&lt;40"</formula>
    </cfRule>
  </conditionalFormatting>
  <conditionalFormatting sqref="M15:Q134">
    <cfRule type="expression" dxfId="34" priority="7" stopIfTrue="1">
      <formula>($R15="")</formula>
    </cfRule>
  </conditionalFormatting>
  <conditionalFormatting sqref="I15:I134">
    <cfRule type="cellIs" dxfId="33" priority="4" stopIfTrue="1" operator="equal">
      <formula>0</formula>
    </cfRule>
  </conditionalFormatting>
  <conditionalFormatting sqref="H15:I126">
    <cfRule type="cellIs" dxfId="32" priority="3" stopIfTrue="1" operator="equal">
      <formula>0</formula>
    </cfRule>
  </conditionalFormatting>
  <conditionalFormatting sqref="H127:I133">
    <cfRule type="cellIs" dxfId="31" priority="2" stopIfTrue="1" operator="equal">
      <formula>0</formula>
    </cfRule>
  </conditionalFormatting>
  <conditionalFormatting sqref="D15:E131">
    <cfRule type="cellIs" dxfId="30" priority="1" stopIfTrue="1" operator="equal">
      <formula>0</formula>
    </cfRule>
  </conditionalFormatting>
  <dataValidations count="5">
    <dataValidation type="decimal" allowBlank="1" showErrorMessage="1" sqref="H15:I133 D15:E131">
      <formula1>0</formula1>
      <formula2>D$14</formula2>
    </dataValidation>
    <dataValidation type="decimal" allowBlank="1" showInputMessage="1" showErrorMessage="1" sqref="H134:I134 J15:R134 F15:G134 D132:E134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S15:S134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S138:U145">
      <formula1>0</formula1>
      <formula2>100</formula2>
    </dataValidation>
    <dataValidation type="decimal" errorStyle="warning" allowBlank="1" showErrorMessage="1" errorTitle="INVALID DATA" error="THE VALUE IN THIS CELL SHOULD BE NON-NEGATIVE LESS THAN 100" sqref="Q138:Q145">
      <formula1>0</formula1>
      <formula2>100</formula2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31" sqref="W131"/>
    </sheetView>
  </sheetViews>
  <sheetFormatPr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workbookViewId="0">
      <selection activeCell="I24" sqref="I24"/>
    </sheetView>
  </sheetViews>
  <sheetFormatPr defaultColWidth="0" defaultRowHeight="12.75" zeroHeight="1"/>
  <cols>
    <col min="1" max="1" width="9.140625" customWidth="1"/>
    <col min="2" max="2" width="17.42578125" bestFit="1" customWidth="1"/>
    <col min="3" max="3" width="47.42578125" bestFit="1" customWidth="1"/>
    <col min="4" max="4" width="4.42578125" bestFit="1" customWidth="1"/>
    <col min="5" max="22" width="9.140625" customWidth="1"/>
    <col min="23" max="16384" width="9.140625" hidden="1"/>
  </cols>
  <sheetData>
    <row r="1" spans="1:21" ht="13.5" thickBot="1">
      <c r="A1" s="458"/>
      <c r="B1" s="459"/>
      <c r="C1" s="3"/>
      <c r="D1" s="18"/>
      <c r="E1" s="460"/>
      <c r="F1" s="460"/>
      <c r="G1" s="461"/>
      <c r="H1" s="460"/>
      <c r="I1" s="460"/>
      <c r="J1" s="460"/>
      <c r="K1" s="461"/>
      <c r="L1" s="460"/>
      <c r="M1" s="32"/>
      <c r="N1" s="3"/>
      <c r="O1" s="3"/>
      <c r="P1" s="3"/>
      <c r="Q1" s="3"/>
      <c r="R1" s="3"/>
      <c r="S1" s="3"/>
      <c r="T1" s="3"/>
      <c r="U1" s="462"/>
    </row>
    <row r="2" spans="1:21">
      <c r="A2" s="33" t="s">
        <v>44</v>
      </c>
      <c r="B2" s="4" t="s">
        <v>27</v>
      </c>
      <c r="C2" s="296" t="s">
        <v>1</v>
      </c>
      <c r="D2" s="961" t="s">
        <v>35</v>
      </c>
      <c r="E2" s="5">
        <v>1</v>
      </c>
      <c r="F2" s="5">
        <v>2</v>
      </c>
      <c r="G2" s="463">
        <v>3</v>
      </c>
      <c r="H2" s="5">
        <v>4</v>
      </c>
      <c r="I2" s="5">
        <v>5</v>
      </c>
      <c r="J2" s="5">
        <v>6</v>
      </c>
      <c r="K2" s="463">
        <v>7</v>
      </c>
      <c r="L2" s="5">
        <v>8</v>
      </c>
      <c r="M2" s="297">
        <v>9</v>
      </c>
      <c r="N2" s="5">
        <v>10</v>
      </c>
      <c r="O2" s="463">
        <v>11</v>
      </c>
      <c r="P2" s="5">
        <v>12</v>
      </c>
      <c r="Q2" s="6"/>
      <c r="R2" s="7" t="s">
        <v>24</v>
      </c>
      <c r="S2" s="25"/>
      <c r="T2" s="27" t="s">
        <v>25</v>
      </c>
      <c r="U2" s="1043" t="s">
        <v>36</v>
      </c>
    </row>
    <row r="3" spans="1:21" ht="13.5" thickBot="1">
      <c r="A3" s="301"/>
      <c r="B3" s="464"/>
      <c r="C3" s="303"/>
      <c r="D3" s="962"/>
      <c r="E3" s="23" t="s">
        <v>261</v>
      </c>
      <c r="F3" s="23" t="s">
        <v>268</v>
      </c>
      <c r="G3" s="465" t="s">
        <v>708</v>
      </c>
      <c r="H3" s="23" t="s">
        <v>274</v>
      </c>
      <c r="I3" s="23" t="s">
        <v>278</v>
      </c>
      <c r="J3" s="23" t="s">
        <v>264</v>
      </c>
      <c r="K3" s="465"/>
      <c r="L3" s="23"/>
      <c r="M3" s="304"/>
      <c r="N3" s="23"/>
      <c r="O3" s="23"/>
      <c r="P3" s="24"/>
      <c r="Q3" s="15" t="s">
        <v>2</v>
      </c>
      <c r="R3" s="16"/>
      <c r="S3" s="26" t="s">
        <v>3</v>
      </c>
      <c r="T3" s="28"/>
      <c r="U3" s="1044"/>
    </row>
    <row r="4" spans="1:21">
      <c r="A4" s="310">
        <v>1</v>
      </c>
      <c r="B4" s="471" t="s">
        <v>323</v>
      </c>
      <c r="C4" s="21" t="s">
        <v>820</v>
      </c>
      <c r="D4" s="472"/>
      <c r="E4" s="469" t="s">
        <v>821</v>
      </c>
      <c r="F4" s="470" t="s">
        <v>816</v>
      </c>
      <c r="G4" s="470" t="s">
        <v>818</v>
      </c>
      <c r="H4" s="470" t="s">
        <v>822</v>
      </c>
      <c r="I4" s="470" t="s">
        <v>817</v>
      </c>
      <c r="J4" s="466">
        <f>VLOOKUP(B4,[26]Sheet1!$C$12:$H$135,6,)</f>
        <v>0</v>
      </c>
      <c r="K4" s="467"/>
      <c r="L4" s="466"/>
      <c r="M4" s="309"/>
      <c r="N4" s="466"/>
      <c r="O4" s="466"/>
      <c r="P4" s="466"/>
      <c r="Q4" s="1">
        <v>12</v>
      </c>
      <c r="R4" s="14">
        <f t="shared" ref="R4" si="0">SUM(E4:P4)</f>
        <v>0</v>
      </c>
      <c r="S4" s="30"/>
      <c r="T4" s="473" t="s">
        <v>823</v>
      </c>
      <c r="U4" s="468" t="s">
        <v>824</v>
      </c>
    </row>
    <row r="5" spans="1:21">
      <c r="A5" s="310"/>
      <c r="B5" s="471"/>
      <c r="C5" s="21"/>
      <c r="D5" s="472"/>
      <c r="E5" s="22"/>
      <c r="F5" s="466"/>
      <c r="G5" s="466"/>
      <c r="H5" s="466"/>
      <c r="I5" s="466"/>
      <c r="J5" s="466"/>
      <c r="K5" s="467"/>
      <c r="L5" s="466"/>
      <c r="M5" s="309"/>
      <c r="N5" s="466"/>
      <c r="O5" s="466"/>
      <c r="P5" s="466"/>
      <c r="Q5" s="1"/>
      <c r="R5" s="14"/>
      <c r="S5" s="30"/>
      <c r="T5" s="22"/>
      <c r="U5" s="474"/>
    </row>
    <row r="6" spans="1:21">
      <c r="A6" s="34"/>
      <c r="B6" s="471"/>
      <c r="C6" s="21"/>
      <c r="D6" s="472"/>
      <c r="E6" s="22"/>
      <c r="F6" s="466"/>
      <c r="G6" s="466"/>
      <c r="H6" s="466"/>
      <c r="I6" s="466"/>
      <c r="J6" s="466"/>
      <c r="K6" s="467"/>
      <c r="L6" s="466"/>
      <c r="M6" s="309"/>
      <c r="N6" s="466"/>
      <c r="O6" s="466"/>
      <c r="P6" s="466"/>
      <c r="Q6" s="1"/>
      <c r="R6" s="14"/>
      <c r="S6" s="30"/>
      <c r="T6" s="475"/>
      <c r="U6" s="474"/>
    </row>
    <row r="7" spans="1:21">
      <c r="A7" s="458"/>
      <c r="B7" s="476"/>
      <c r="C7" s="10"/>
      <c r="D7" s="477"/>
      <c r="E7" s="11"/>
      <c r="F7" s="11"/>
      <c r="G7" s="478"/>
      <c r="H7" s="11"/>
      <c r="I7" s="11"/>
      <c r="J7" s="11"/>
      <c r="K7" s="478"/>
      <c r="L7" s="11"/>
      <c r="M7" s="325"/>
      <c r="N7" s="11"/>
      <c r="O7" s="11"/>
      <c r="P7" s="12"/>
      <c r="Q7" s="321"/>
      <c r="R7" s="321"/>
      <c r="S7" s="328"/>
      <c r="T7" s="352"/>
      <c r="U7" s="462"/>
    </row>
    <row r="8" spans="1:21">
      <c r="A8" s="458"/>
      <c r="B8" s="459"/>
      <c r="C8" s="329" t="s">
        <v>3</v>
      </c>
      <c r="D8" s="472"/>
      <c r="E8" s="332" t="e">
        <f t="shared" ref="E8:J8" si="1">AVERAGE(E4:E6)</f>
        <v>#DIV/0!</v>
      </c>
      <c r="F8" s="332" t="e">
        <f t="shared" si="1"/>
        <v>#DIV/0!</v>
      </c>
      <c r="G8" s="332" t="e">
        <f t="shared" si="1"/>
        <v>#DIV/0!</v>
      </c>
      <c r="H8" s="332" t="e">
        <f t="shared" si="1"/>
        <v>#DIV/0!</v>
      </c>
      <c r="I8" s="332" t="e">
        <f t="shared" si="1"/>
        <v>#DIV/0!</v>
      </c>
      <c r="J8" s="332">
        <f t="shared" si="1"/>
        <v>0</v>
      </c>
      <c r="K8" s="332"/>
      <c r="L8" s="332"/>
      <c r="M8" s="332"/>
      <c r="N8" s="332"/>
      <c r="O8" s="332"/>
      <c r="P8" s="332"/>
      <c r="Q8" s="331"/>
      <c r="R8" s="332">
        <f>AVERAGE(R4:R6)</f>
        <v>0</v>
      </c>
      <c r="S8" s="332" t="e">
        <f>AVERAGE(S4:S6)</f>
        <v>#DIV/0!</v>
      </c>
      <c r="T8" s="3"/>
      <c r="U8" s="462"/>
    </row>
    <row r="9" spans="1:21">
      <c r="A9" s="458"/>
      <c r="B9" s="459"/>
      <c r="C9" s="17" t="s">
        <v>5</v>
      </c>
      <c r="D9" s="472"/>
      <c r="E9" s="332" t="e">
        <f t="shared" ref="E9:J9" si="2">STDEV(E4:E6)</f>
        <v>#DIV/0!</v>
      </c>
      <c r="F9" s="332" t="e">
        <f t="shared" si="2"/>
        <v>#DIV/0!</v>
      </c>
      <c r="G9" s="332" t="e">
        <f t="shared" si="2"/>
        <v>#DIV/0!</v>
      </c>
      <c r="H9" s="332" t="e">
        <f t="shared" si="2"/>
        <v>#DIV/0!</v>
      </c>
      <c r="I9" s="332" t="e">
        <f t="shared" si="2"/>
        <v>#DIV/0!</v>
      </c>
      <c r="J9" s="332" t="e">
        <f t="shared" si="2"/>
        <v>#DIV/0!</v>
      </c>
      <c r="K9" s="332"/>
      <c r="L9" s="332"/>
      <c r="M9" s="332"/>
      <c r="N9" s="332"/>
      <c r="O9" s="332"/>
      <c r="P9" s="332"/>
      <c r="Q9" s="331"/>
      <c r="R9" s="332" t="e">
        <f>STDEV(R4:R6)</f>
        <v>#DIV/0!</v>
      </c>
      <c r="S9" s="332" t="e">
        <f>STDEV(S4:S6)</f>
        <v>#DIV/0!</v>
      </c>
      <c r="T9" s="3"/>
      <c r="U9" s="462"/>
    </row>
    <row r="10" spans="1:21">
      <c r="A10" s="458"/>
      <c r="B10" s="459"/>
      <c r="C10" s="17" t="s">
        <v>6</v>
      </c>
      <c r="D10" s="472"/>
      <c r="E10" s="14">
        <f t="shared" ref="E10:J10" si="3">MAX(E4:E6)</f>
        <v>0</v>
      </c>
      <c r="F10" s="14">
        <f t="shared" si="3"/>
        <v>0</v>
      </c>
      <c r="G10" s="14">
        <f t="shared" si="3"/>
        <v>0</v>
      </c>
      <c r="H10" s="14">
        <f t="shared" si="3"/>
        <v>0</v>
      </c>
      <c r="I10" s="14">
        <f t="shared" si="3"/>
        <v>0</v>
      </c>
      <c r="J10" s="14">
        <f t="shared" si="3"/>
        <v>0</v>
      </c>
      <c r="K10" s="14"/>
      <c r="L10" s="14"/>
      <c r="M10" s="14"/>
      <c r="N10" s="14"/>
      <c r="O10" s="14"/>
      <c r="P10" s="14"/>
      <c r="Q10" s="321"/>
      <c r="R10" s="14">
        <f>MAX(R4:R6)</f>
        <v>0</v>
      </c>
      <c r="S10" s="14">
        <f>MAX(S4:S6)</f>
        <v>0</v>
      </c>
      <c r="T10" s="3"/>
      <c r="U10" s="462"/>
    </row>
    <row r="11" spans="1:21">
      <c r="A11" s="458"/>
      <c r="B11" s="459"/>
      <c r="C11" s="17" t="s">
        <v>7</v>
      </c>
      <c r="D11" s="472"/>
      <c r="E11" s="14">
        <f t="shared" ref="E11:J11" si="4">MIN(E4:E6)</f>
        <v>0</v>
      </c>
      <c r="F11" s="14">
        <f t="shared" si="4"/>
        <v>0</v>
      </c>
      <c r="G11" s="14">
        <f t="shared" si="4"/>
        <v>0</v>
      </c>
      <c r="H11" s="14">
        <f t="shared" si="4"/>
        <v>0</v>
      </c>
      <c r="I11" s="14">
        <f t="shared" si="4"/>
        <v>0</v>
      </c>
      <c r="J11" s="14">
        <f t="shared" si="4"/>
        <v>0</v>
      </c>
      <c r="K11" s="14"/>
      <c r="L11" s="14"/>
      <c r="M11" s="14"/>
      <c r="N11" s="14"/>
      <c r="O11" s="14"/>
      <c r="P11" s="14"/>
      <c r="Q11" s="321"/>
      <c r="R11" s="14">
        <f>MIN(R4:R6)</f>
        <v>0</v>
      </c>
      <c r="S11" s="14">
        <f>MIN(S4:S6)</f>
        <v>0</v>
      </c>
      <c r="T11" s="3"/>
      <c r="U11" s="462"/>
    </row>
    <row r="12" spans="1:21">
      <c r="A12" s="458"/>
      <c r="B12" s="459"/>
      <c r="C12" s="17" t="s">
        <v>8</v>
      </c>
      <c r="D12" s="472"/>
      <c r="E12" s="1">
        <f t="shared" ref="E12:J12" si="5">COUNTA(E4:E6)</f>
        <v>1</v>
      </c>
      <c r="F12" s="1">
        <f t="shared" si="5"/>
        <v>1</v>
      </c>
      <c r="G12" s="1">
        <f t="shared" si="5"/>
        <v>1</v>
      </c>
      <c r="H12" s="1">
        <f t="shared" si="5"/>
        <v>1</v>
      </c>
      <c r="I12" s="1">
        <f t="shared" si="5"/>
        <v>1</v>
      </c>
      <c r="J12" s="1">
        <f t="shared" si="5"/>
        <v>1</v>
      </c>
      <c r="K12" s="1"/>
      <c r="L12" s="1"/>
      <c r="M12" s="1"/>
      <c r="N12" s="1"/>
      <c r="O12" s="1"/>
      <c r="P12" s="1"/>
      <c r="Q12" s="320"/>
      <c r="R12" s="1">
        <f>COUNTA(R4:R6)</f>
        <v>1</v>
      </c>
      <c r="S12" s="1">
        <f>COUNTA(S4:S6)</f>
        <v>0</v>
      </c>
      <c r="T12" s="3"/>
      <c r="U12" s="462"/>
    </row>
    <row r="13" spans="1:21">
      <c r="A13" s="458"/>
      <c r="B13" s="459"/>
      <c r="C13" s="17" t="s">
        <v>9</v>
      </c>
      <c r="D13" s="472"/>
      <c r="E13" s="1">
        <f t="shared" ref="E13:J13" si="6">SUM(COUNTIF(E4:E6,"&gt;=40"))</f>
        <v>0</v>
      </c>
      <c r="F13" s="1">
        <f t="shared" si="6"/>
        <v>0</v>
      </c>
      <c r="G13" s="1">
        <f t="shared" si="6"/>
        <v>0</v>
      </c>
      <c r="H13" s="1">
        <f t="shared" si="6"/>
        <v>0</v>
      </c>
      <c r="I13" s="1">
        <f t="shared" si="6"/>
        <v>0</v>
      </c>
      <c r="J13" s="1">
        <f t="shared" si="6"/>
        <v>0</v>
      </c>
      <c r="K13" s="1"/>
      <c r="L13" s="1"/>
      <c r="M13" s="1"/>
      <c r="N13" s="1"/>
      <c r="O13" s="1"/>
      <c r="P13" s="1"/>
      <c r="Q13" s="320"/>
      <c r="R13" s="1">
        <f>SUM(COUNTIF(R4:R6,"&gt;=40"))</f>
        <v>0</v>
      </c>
      <c r="S13" s="1">
        <f>SUM(COUNTIF(S4:S6,"&gt;=40"))</f>
        <v>0</v>
      </c>
      <c r="T13" s="3"/>
      <c r="U13" s="462"/>
    </row>
    <row r="14" spans="1:21">
      <c r="A14" s="458"/>
      <c r="B14" s="459"/>
      <c r="C14" s="17" t="s">
        <v>10</v>
      </c>
      <c r="D14" s="472"/>
      <c r="E14" s="1">
        <f t="shared" ref="E14:J14" si="7">SUM(COUNTIF(E4:E6,"&lt;40"))</f>
        <v>0</v>
      </c>
      <c r="F14" s="1">
        <f t="shared" si="7"/>
        <v>0</v>
      </c>
      <c r="G14" s="1">
        <f t="shared" si="7"/>
        <v>0</v>
      </c>
      <c r="H14" s="1">
        <f t="shared" si="7"/>
        <v>0</v>
      </c>
      <c r="I14" s="1">
        <f t="shared" si="7"/>
        <v>0</v>
      </c>
      <c r="J14" s="1">
        <f t="shared" si="7"/>
        <v>1</v>
      </c>
      <c r="K14" s="1"/>
      <c r="L14" s="1"/>
      <c r="M14" s="1"/>
      <c r="N14" s="1"/>
      <c r="O14" s="1"/>
      <c r="P14" s="1"/>
      <c r="Q14" s="320"/>
      <c r="R14" s="1">
        <f>SUM(COUNTIF(R4:R6,"&lt;40"))</f>
        <v>1</v>
      </c>
      <c r="S14" s="1">
        <f>SUM(COUNTIF(S4:S6,"&lt;40"))</f>
        <v>0</v>
      </c>
      <c r="T14" s="3"/>
      <c r="U14" s="462"/>
    </row>
    <row r="15" spans="1:21">
      <c r="A15" s="458"/>
      <c r="B15" s="459"/>
      <c r="C15" s="17" t="s">
        <v>11</v>
      </c>
      <c r="D15" s="472"/>
      <c r="E15" s="1">
        <f t="shared" ref="E15:J15" si="8">COUNTIF(E4:E5,"")</f>
        <v>1</v>
      </c>
      <c r="F15" s="1">
        <f t="shared" si="8"/>
        <v>1</v>
      </c>
      <c r="G15" s="1">
        <f t="shared" si="8"/>
        <v>1</v>
      </c>
      <c r="H15" s="1">
        <f t="shared" si="8"/>
        <v>1</v>
      </c>
      <c r="I15" s="1">
        <f t="shared" si="8"/>
        <v>1</v>
      </c>
      <c r="J15" s="1">
        <f t="shared" si="8"/>
        <v>1</v>
      </c>
      <c r="K15" s="1"/>
      <c r="L15" s="1"/>
      <c r="M15" s="1"/>
      <c r="N15" s="1"/>
      <c r="O15" s="1"/>
      <c r="P15" s="1"/>
      <c r="Q15" s="320"/>
      <c r="R15" s="1">
        <f>COUNTIF(R4:R5,"")</f>
        <v>1</v>
      </c>
      <c r="S15" s="1">
        <f>COUNTIF(S4:S5,"")</f>
        <v>2</v>
      </c>
      <c r="T15" s="3"/>
      <c r="U15" s="462"/>
    </row>
    <row r="16" spans="1:21">
      <c r="A16" s="458"/>
      <c r="B16" s="459"/>
      <c r="C16" s="3"/>
      <c r="D16" s="458"/>
      <c r="E16" s="460"/>
      <c r="F16" s="460"/>
      <c r="G16" s="461"/>
      <c r="H16" s="460"/>
      <c r="I16" s="460"/>
      <c r="J16" s="460"/>
      <c r="K16" s="461"/>
      <c r="L16" s="460"/>
      <c r="M16" s="32"/>
      <c r="N16" s="3"/>
      <c r="O16" s="3"/>
      <c r="P16" s="3"/>
      <c r="Q16" s="3"/>
      <c r="R16" s="3"/>
      <c r="S16" s="3"/>
      <c r="T16" s="3"/>
      <c r="U16" s="462"/>
    </row>
    <row r="17" spans="1:21">
      <c r="A17" s="458"/>
      <c r="B17" s="459"/>
      <c r="C17" s="334" t="s">
        <v>26</v>
      </c>
      <c r="D17" s="19"/>
      <c r="E17" s="460"/>
      <c r="F17" s="460"/>
      <c r="G17" s="461"/>
      <c r="H17" s="460"/>
      <c r="I17" s="460"/>
      <c r="J17" s="460"/>
      <c r="K17" s="461"/>
      <c r="L17" s="460"/>
      <c r="M17" s="32"/>
      <c r="N17" s="3"/>
      <c r="O17" s="3"/>
      <c r="P17" s="3"/>
      <c r="Q17" s="3"/>
      <c r="R17" s="3"/>
      <c r="S17" s="3"/>
      <c r="T17" s="3"/>
      <c r="U17" s="462"/>
    </row>
    <row r="18" spans="1:21">
      <c r="A18" s="458"/>
      <c r="B18" s="459"/>
      <c r="C18" s="17" t="s">
        <v>4</v>
      </c>
      <c r="D18" s="14">
        <f>COUNTIF(T$4:T$9,C18)</f>
        <v>0</v>
      </c>
      <c r="E18" s="460"/>
      <c r="F18" s="460"/>
      <c r="G18" s="461"/>
      <c r="H18" s="460"/>
      <c r="I18" s="460"/>
      <c r="J18" s="460"/>
      <c r="K18" s="461"/>
      <c r="L18" s="460"/>
      <c r="M18" s="32"/>
      <c r="N18" s="3"/>
      <c r="O18" s="3"/>
      <c r="P18" s="3"/>
      <c r="Q18" s="3"/>
      <c r="R18" s="3"/>
      <c r="S18" s="3"/>
      <c r="T18" s="3"/>
      <c r="U18" s="462"/>
    </row>
    <row r="19" spans="1:21">
      <c r="A19" s="458"/>
      <c r="B19" s="459"/>
      <c r="C19" s="17" t="s">
        <v>383</v>
      </c>
      <c r="D19" s="14">
        <f>COUNTIF(T4:T5,"*FAIL*")</f>
        <v>1</v>
      </c>
      <c r="E19" s="460"/>
      <c r="F19" s="460"/>
      <c r="G19" s="461"/>
      <c r="H19" s="460"/>
      <c r="I19" s="460"/>
      <c r="J19" s="460"/>
      <c r="K19" s="461"/>
      <c r="L19" s="460"/>
      <c r="M19" s="32"/>
      <c r="N19" s="3"/>
      <c r="O19" s="3"/>
      <c r="P19" s="3"/>
      <c r="Q19" s="3"/>
      <c r="R19" s="3"/>
      <c r="S19" s="3"/>
      <c r="T19" s="3"/>
      <c r="U19" s="462"/>
    </row>
    <row r="20" spans="1:21">
      <c r="A20" s="458"/>
      <c r="B20" s="459"/>
      <c r="C20" s="17" t="s">
        <v>42</v>
      </c>
      <c r="D20" s="14">
        <f>COUNTIF(T4:T5,"*INCOMPLETE*")</f>
        <v>0</v>
      </c>
      <c r="E20" s="460"/>
      <c r="F20" s="460"/>
      <c r="G20" s="461"/>
      <c r="H20" s="460"/>
      <c r="I20" s="460"/>
      <c r="J20" s="460"/>
      <c r="K20" s="461"/>
      <c r="L20" s="460"/>
      <c r="M20" s="32"/>
      <c r="N20" s="3"/>
      <c r="O20" s="3"/>
      <c r="P20" s="3"/>
      <c r="Q20" s="3"/>
      <c r="R20" s="3"/>
      <c r="S20" s="3"/>
      <c r="T20" s="3"/>
      <c r="U20" s="462"/>
    </row>
    <row r="21" spans="1:21">
      <c r="A21" s="458"/>
      <c r="B21" s="459"/>
      <c r="C21" s="17" t="s">
        <v>34</v>
      </c>
      <c r="D21" s="14">
        <f>COUNTIF(T4:T5,"*SUPP*")</f>
        <v>0</v>
      </c>
      <c r="E21" s="460"/>
      <c r="F21" s="460"/>
      <c r="G21" s="461"/>
      <c r="H21" s="460"/>
      <c r="I21" s="460"/>
      <c r="J21" s="460"/>
      <c r="K21" s="461"/>
      <c r="L21" s="460"/>
      <c r="M21" s="32"/>
      <c r="N21" s="3"/>
      <c r="O21" s="3"/>
      <c r="P21" s="3"/>
      <c r="Q21" s="3"/>
      <c r="R21" s="3"/>
      <c r="S21" s="3"/>
      <c r="T21" s="3"/>
      <c r="U21" s="462"/>
    </row>
    <row r="22" spans="1:21">
      <c r="A22" s="458"/>
      <c r="B22" s="459"/>
      <c r="C22" s="17" t="s">
        <v>324</v>
      </c>
      <c r="D22" s="14">
        <f>COUNTIF(T4:T5,"*SPECIAL*")</f>
        <v>0</v>
      </c>
      <c r="E22" s="460"/>
      <c r="F22" s="460"/>
      <c r="G22" s="461"/>
      <c r="H22" s="460"/>
      <c r="I22" s="460"/>
      <c r="J22" s="460"/>
      <c r="K22" s="461"/>
      <c r="L22" s="460"/>
      <c r="M22" s="32"/>
      <c r="N22" s="3"/>
      <c r="O22" s="3"/>
      <c r="P22" s="3"/>
      <c r="Q22" s="3"/>
      <c r="R22" s="3"/>
      <c r="S22" s="3"/>
      <c r="T22" s="3"/>
      <c r="U22" s="462"/>
    </row>
    <row r="23" spans="1:21">
      <c r="A23" s="458"/>
      <c r="B23" s="459"/>
      <c r="C23" s="17" t="s">
        <v>33</v>
      </c>
      <c r="D23" s="14">
        <f>COUNTIF(T4:T5,"*ACADEMIC LEAVE*")</f>
        <v>1</v>
      </c>
      <c r="E23" s="460"/>
      <c r="F23" s="460"/>
      <c r="G23" s="461"/>
      <c r="H23" s="460"/>
      <c r="I23" s="460"/>
      <c r="J23" s="460"/>
      <c r="K23" s="461"/>
      <c r="L23" s="460"/>
      <c r="M23" s="32"/>
      <c r="N23" s="3"/>
      <c r="O23" s="3"/>
      <c r="P23" s="3"/>
      <c r="Q23" s="3"/>
      <c r="R23" s="3"/>
      <c r="S23" s="3"/>
      <c r="T23" s="3"/>
      <c r="U23" s="462"/>
    </row>
    <row r="24" spans="1:21">
      <c r="A24" s="458"/>
      <c r="B24" s="459"/>
      <c r="C24" s="17" t="s">
        <v>40</v>
      </c>
      <c r="D24" s="14">
        <f>COUNTIF(T4:T5,"*DEREGISTER*")</f>
        <v>0</v>
      </c>
      <c r="E24" s="460"/>
      <c r="F24" s="460"/>
      <c r="G24" s="461"/>
      <c r="H24" s="460"/>
      <c r="I24" s="460"/>
      <c r="J24" s="460"/>
      <c r="K24" s="461"/>
      <c r="L24" s="460"/>
      <c r="M24" s="32"/>
      <c r="N24" s="3"/>
      <c r="O24" s="3"/>
      <c r="P24" s="3"/>
      <c r="Q24" s="3"/>
      <c r="R24" s="3"/>
      <c r="S24" s="3"/>
      <c r="T24" s="3"/>
      <c r="U24" s="462"/>
    </row>
    <row r="25" spans="1:21">
      <c r="A25" s="458"/>
      <c r="B25" s="459"/>
      <c r="C25" s="17" t="s">
        <v>819</v>
      </c>
      <c r="D25" s="14">
        <f>COUNTIF(T4:T5,"*NULLIFY*")</f>
        <v>0</v>
      </c>
      <c r="E25" s="460"/>
      <c r="F25" s="460"/>
      <c r="G25" s="461"/>
      <c r="H25" s="460"/>
      <c r="I25" s="460"/>
      <c r="J25" s="460"/>
      <c r="K25" s="461"/>
      <c r="L25" s="460"/>
      <c r="M25" s="32"/>
      <c r="N25" s="3"/>
      <c r="O25" s="3"/>
      <c r="P25" s="3"/>
      <c r="Q25" s="3"/>
      <c r="R25" s="3"/>
      <c r="S25" s="3"/>
      <c r="T25" s="3"/>
      <c r="U25" s="462"/>
    </row>
    <row r="26" spans="1:21">
      <c r="A26" s="458"/>
      <c r="B26" s="459"/>
      <c r="C26" s="17" t="s">
        <v>38</v>
      </c>
      <c r="D26" s="14">
        <f>COUNTIF(T4:T5,"*STAY OUT*")</f>
        <v>0</v>
      </c>
      <c r="E26" s="460"/>
      <c r="F26" s="460"/>
      <c r="G26" s="461"/>
      <c r="H26" s="460"/>
      <c r="I26" s="460"/>
      <c r="J26" s="460"/>
      <c r="K26" s="461"/>
      <c r="L26" s="460"/>
      <c r="M26" s="32"/>
      <c r="N26" s="3"/>
      <c r="O26" s="3"/>
      <c r="P26" s="3"/>
      <c r="Q26" s="3"/>
      <c r="R26" s="3"/>
      <c r="S26" s="3"/>
      <c r="T26" s="3"/>
      <c r="U26" s="462"/>
    </row>
    <row r="27" spans="1:21">
      <c r="A27" s="458"/>
      <c r="B27" s="459"/>
      <c r="C27" s="17" t="s">
        <v>39</v>
      </c>
      <c r="D27" s="14">
        <f>COUNTIF(T4:T5,"*REPEAT*")</f>
        <v>0</v>
      </c>
      <c r="E27" s="460"/>
      <c r="F27" s="460"/>
      <c r="G27" s="461"/>
      <c r="H27" s="460"/>
      <c r="I27" s="460"/>
      <c r="J27" s="460"/>
      <c r="K27" s="461"/>
      <c r="L27" s="460"/>
      <c r="M27" s="32"/>
      <c r="N27" s="3"/>
      <c r="O27" s="3"/>
      <c r="P27" s="3"/>
      <c r="Q27" s="3"/>
      <c r="R27" s="3"/>
      <c r="S27" s="3"/>
      <c r="T27" s="3"/>
      <c r="U27" s="462"/>
    </row>
    <row r="28" spans="1:21">
      <c r="A28" s="458"/>
      <c r="B28" s="459"/>
      <c r="C28" s="335" t="s">
        <v>12</v>
      </c>
      <c r="D28" s="13">
        <v>102</v>
      </c>
      <c r="E28" s="460"/>
      <c r="F28" s="460"/>
      <c r="G28" s="461"/>
      <c r="H28" s="460"/>
      <c r="I28" s="460"/>
      <c r="J28" s="460"/>
      <c r="K28" s="461"/>
      <c r="L28" s="460"/>
      <c r="M28" s="32"/>
      <c r="N28" s="3"/>
      <c r="O28" s="3"/>
      <c r="P28" s="3"/>
      <c r="Q28" s="3"/>
      <c r="R28" s="3"/>
      <c r="S28" s="3"/>
      <c r="T28" s="3"/>
      <c r="U28" s="462"/>
    </row>
    <row r="29" spans="1:21">
      <c r="A29" s="35"/>
      <c r="B29" s="479"/>
      <c r="C29" s="3"/>
      <c r="D29" s="336"/>
      <c r="E29" s="35"/>
      <c r="F29" s="460"/>
      <c r="G29" s="461"/>
      <c r="H29" s="460"/>
      <c r="I29" s="460"/>
      <c r="J29" s="460"/>
      <c r="K29" s="461"/>
      <c r="L29" s="460"/>
      <c r="M29" s="32"/>
      <c r="N29" s="480" t="s">
        <v>14</v>
      </c>
      <c r="O29" s="340"/>
      <c r="P29" s="340"/>
      <c r="Q29" s="340"/>
      <c r="R29" s="340"/>
      <c r="S29" s="8"/>
      <c r="T29" s="8"/>
      <c r="U29" s="462"/>
    </row>
    <row r="30" spans="1:21">
      <c r="A30" s="35"/>
      <c r="B30" s="479"/>
      <c r="C30" s="8"/>
      <c r="D30" s="336"/>
      <c r="E30" s="479"/>
      <c r="F30" s="479"/>
      <c r="G30" s="479"/>
      <c r="H30" s="481"/>
      <c r="I30" s="460"/>
      <c r="J30" s="460"/>
      <c r="K30" s="482"/>
      <c r="L30" s="460"/>
      <c r="M30" s="32"/>
      <c r="N30" s="483" t="s">
        <v>16</v>
      </c>
      <c r="O30" s="340"/>
      <c r="P30" s="340"/>
      <c r="Q30" s="483" t="s">
        <v>17</v>
      </c>
      <c r="R30" s="340"/>
      <c r="S30" s="347"/>
      <c r="T30" s="347"/>
      <c r="U30" s="462"/>
    </row>
    <row r="31" spans="1:21">
      <c r="A31" s="35"/>
      <c r="B31" s="479"/>
      <c r="C31" s="8"/>
      <c r="D31" s="336"/>
      <c r="E31" s="1045"/>
      <c r="F31" s="1045"/>
      <c r="G31" s="1045"/>
      <c r="H31" s="1045"/>
      <c r="I31" s="460"/>
      <c r="J31" s="460"/>
      <c r="K31" s="482"/>
      <c r="L31" s="460"/>
      <c r="M31" s="32"/>
      <c r="N31" s="340"/>
      <c r="O31" s="340"/>
      <c r="P31" s="484" t="s">
        <v>729</v>
      </c>
      <c r="Q31" s="340"/>
      <c r="R31" s="340"/>
      <c r="S31" s="347"/>
      <c r="T31" s="347"/>
      <c r="U31" s="462"/>
    </row>
    <row r="32" spans="1:21">
      <c r="A32" s="35">
        <v>1</v>
      </c>
      <c r="B32" s="485" t="s">
        <v>261</v>
      </c>
      <c r="C32" s="9" t="s">
        <v>825</v>
      </c>
      <c r="D32" s="352"/>
      <c r="E32" s="1046"/>
      <c r="F32" s="1046"/>
      <c r="G32" s="1046"/>
      <c r="H32" s="1046"/>
      <c r="I32" s="460"/>
      <c r="J32" s="460"/>
      <c r="K32" s="482"/>
      <c r="L32" s="460"/>
      <c r="M32" s="32"/>
      <c r="N32" s="486"/>
      <c r="O32" s="340"/>
      <c r="P32" s="340"/>
      <c r="Q32" s="340"/>
      <c r="R32" s="340"/>
      <c r="S32" s="347"/>
      <c r="T32" s="347"/>
      <c r="U32" s="462"/>
    </row>
    <row r="33" spans="1:21">
      <c r="A33" s="35">
        <v>2</v>
      </c>
      <c r="B33" s="485" t="s">
        <v>268</v>
      </c>
      <c r="C33" s="9" t="s">
        <v>269</v>
      </c>
      <c r="D33" s="352"/>
      <c r="E33" s="487"/>
      <c r="F33" s="487"/>
      <c r="G33" s="488"/>
      <c r="H33" s="487"/>
      <c r="I33" s="460"/>
      <c r="J33" s="460"/>
      <c r="K33" s="482"/>
      <c r="L33" s="460"/>
      <c r="M33" s="32"/>
      <c r="N33" s="480" t="s">
        <v>20</v>
      </c>
      <c r="O33" s="340"/>
      <c r="P33" s="340"/>
      <c r="Q33" s="340"/>
      <c r="R33" s="340"/>
      <c r="S33" s="347"/>
      <c r="T33" s="453"/>
      <c r="U33" s="462"/>
    </row>
    <row r="34" spans="1:21">
      <c r="A34" s="35">
        <v>3</v>
      </c>
      <c r="B34" s="485" t="s">
        <v>708</v>
      </c>
      <c r="C34" s="9" t="s">
        <v>826</v>
      </c>
      <c r="D34" s="352"/>
      <c r="E34" s="350"/>
      <c r="F34" s="487"/>
      <c r="G34" s="488"/>
      <c r="H34" s="487"/>
      <c r="I34" s="460"/>
      <c r="J34" s="460"/>
      <c r="K34" s="488"/>
      <c r="L34" s="460"/>
      <c r="M34" s="32"/>
      <c r="N34" s="483" t="s">
        <v>16</v>
      </c>
      <c r="O34" s="340"/>
      <c r="P34" s="340"/>
      <c r="Q34" s="340"/>
      <c r="R34" s="340"/>
      <c r="S34" s="347"/>
      <c r="T34" s="3"/>
      <c r="U34" s="462"/>
    </row>
    <row r="35" spans="1:21">
      <c r="A35" s="35">
        <v>4</v>
      </c>
      <c r="B35" s="485" t="s">
        <v>274</v>
      </c>
      <c r="C35" s="9" t="s">
        <v>275</v>
      </c>
      <c r="D35" s="352"/>
      <c r="E35" s="487"/>
      <c r="F35" s="487"/>
      <c r="G35" s="488"/>
      <c r="H35" s="487"/>
      <c r="I35" s="460"/>
      <c r="J35" s="460"/>
      <c r="K35" s="488"/>
      <c r="L35" s="460"/>
      <c r="M35" s="32"/>
      <c r="N35" s="340"/>
      <c r="O35" s="340"/>
      <c r="P35" s="489" t="s">
        <v>731</v>
      </c>
      <c r="Q35" s="340"/>
      <c r="R35" s="340"/>
      <c r="S35" s="347"/>
      <c r="T35" s="347"/>
      <c r="U35" s="462"/>
    </row>
    <row r="36" spans="1:21">
      <c r="A36" s="35">
        <v>5</v>
      </c>
      <c r="B36" s="485" t="s">
        <v>278</v>
      </c>
      <c r="C36" s="9" t="s">
        <v>279</v>
      </c>
      <c r="D36" s="352"/>
      <c r="E36" s="487"/>
      <c r="F36" s="487"/>
      <c r="G36" s="488"/>
      <c r="H36" s="487"/>
      <c r="I36" s="460"/>
      <c r="J36" s="460"/>
      <c r="K36" s="461"/>
      <c r="L36" s="460"/>
      <c r="M36" s="32"/>
      <c r="N36" s="480" t="s">
        <v>30</v>
      </c>
      <c r="O36" s="340"/>
      <c r="P36" s="340"/>
      <c r="Q36" s="340"/>
      <c r="R36" s="340"/>
      <c r="S36" s="347"/>
      <c r="T36" s="347"/>
      <c r="U36" s="462"/>
    </row>
    <row r="37" spans="1:21">
      <c r="A37" s="35">
        <v>6</v>
      </c>
      <c r="B37" s="490" t="s">
        <v>264</v>
      </c>
      <c r="C37" s="9" t="s">
        <v>282</v>
      </c>
      <c r="D37" s="352"/>
      <c r="E37" s="487"/>
      <c r="F37" s="487"/>
      <c r="G37" s="488"/>
      <c r="H37" s="487"/>
      <c r="I37" s="460"/>
      <c r="J37" s="460"/>
      <c r="K37" s="461"/>
      <c r="L37" s="460"/>
      <c r="M37" s="32"/>
      <c r="N37" s="340"/>
      <c r="O37" s="340"/>
      <c r="P37" s="340"/>
      <c r="Q37" s="340"/>
      <c r="R37" s="340"/>
      <c r="S37" s="347"/>
      <c r="T37" s="347"/>
      <c r="U37" s="462"/>
    </row>
    <row r="38" spans="1:21">
      <c r="A38" s="35"/>
      <c r="B38" s="479"/>
      <c r="C38" s="8"/>
      <c r="D38" s="3"/>
      <c r="E38" s="460"/>
      <c r="F38" s="460"/>
      <c r="G38" s="461"/>
      <c r="H38" s="460"/>
      <c r="I38" s="460"/>
      <c r="J38" s="460"/>
      <c r="K38" s="461"/>
      <c r="L38" s="460"/>
      <c r="M38" s="32"/>
      <c r="N38" s="483" t="s">
        <v>16</v>
      </c>
      <c r="O38" s="340"/>
      <c r="P38" s="340"/>
      <c r="Q38" s="340"/>
      <c r="R38" s="340"/>
      <c r="S38" s="347"/>
      <c r="T38" s="347"/>
      <c r="U38" s="462"/>
    </row>
    <row r="39" spans="1:21">
      <c r="A39" s="35"/>
      <c r="B39" s="479"/>
      <c r="C39" s="8"/>
      <c r="D39" s="29" t="s">
        <v>37</v>
      </c>
      <c r="E39" s="35" t="s">
        <v>23</v>
      </c>
      <c r="F39" s="460"/>
      <c r="G39" s="461"/>
      <c r="H39" s="460"/>
      <c r="I39" s="460"/>
      <c r="J39" s="460"/>
      <c r="K39" s="461"/>
      <c r="L39" s="460"/>
      <c r="M39" s="32"/>
      <c r="N39" s="340"/>
      <c r="O39" s="340"/>
      <c r="P39" s="484" t="s">
        <v>732</v>
      </c>
      <c r="Q39" s="340"/>
      <c r="R39" s="340"/>
      <c r="S39" s="347"/>
      <c r="T39" s="347"/>
      <c r="U39" s="462"/>
    </row>
    <row r="40" spans="1:21"/>
    <row r="41" spans="1:21" hidden="1"/>
    <row r="42" spans="1:21" hidden="1"/>
    <row r="43" spans="1:21" hidden="1"/>
    <row r="44" spans="1:21" hidden="1"/>
    <row r="45" spans="1:21" hidden="1"/>
    <row r="46" spans="1:21" hidden="1"/>
    <row r="47" spans="1:21" hidden="1"/>
    <row r="48" spans="1:21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</sheetData>
  <mergeCells count="4">
    <mergeCell ref="D2:D3"/>
    <mergeCell ref="U2:U3"/>
    <mergeCell ref="E31:H31"/>
    <mergeCell ref="E32:H32"/>
  </mergeCells>
  <conditionalFormatting sqref="L4:P6 E4:J6">
    <cfRule type="cellIs" dxfId="29" priority="2" stopIfTrue="1" operator="lessThan">
      <formula>40</formula>
    </cfRule>
  </conditionalFormatting>
  <conditionalFormatting sqref="H6 K4:K6">
    <cfRule type="cellIs" dxfId="28" priority="1" operator="lessThan">
      <formula>40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opLeftCell="A101" zoomScale="68" zoomScaleNormal="68" workbookViewId="0">
      <selection activeCell="AA118" sqref="AA118"/>
    </sheetView>
  </sheetViews>
  <sheetFormatPr defaultColWidth="0" defaultRowHeight="12.75" zeroHeight="1"/>
  <cols>
    <col min="1" max="1" width="9.140625" customWidth="1"/>
    <col min="2" max="2" width="35.28515625" bestFit="1" customWidth="1"/>
    <col min="3" max="3" width="53.28515625" bestFit="1" customWidth="1"/>
    <col min="4" max="13" width="9.140625" customWidth="1"/>
    <col min="14" max="14" width="10.5703125" bestFit="1" customWidth="1"/>
    <col min="15" max="24" width="9.140625" customWidth="1"/>
    <col min="25" max="25" width="14.140625" customWidth="1"/>
    <col min="26" max="31" width="9.140625" customWidth="1"/>
    <col min="32" max="32" width="0" hidden="1" customWidth="1"/>
    <col min="33" max="16384" width="9.140625" hidden="1"/>
  </cols>
  <sheetData>
    <row r="1" spans="1:30">
      <c r="A1" s="96"/>
      <c r="B1" s="96"/>
      <c r="C1" s="96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9"/>
      <c r="W1" s="96"/>
      <c r="X1" s="96"/>
      <c r="Y1" s="96"/>
    </row>
    <row r="2" spans="1:30">
      <c r="A2" s="96"/>
      <c r="B2" s="96"/>
      <c r="C2" s="96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9"/>
      <c r="W2" s="96"/>
      <c r="X2" s="96"/>
      <c r="Y2" s="96"/>
    </row>
    <row r="3" spans="1:30">
      <c r="A3" s="96"/>
      <c r="B3" s="96"/>
      <c r="C3" s="96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9"/>
      <c r="W3" s="96"/>
      <c r="X3" s="96"/>
      <c r="Y3" s="96"/>
    </row>
    <row r="4" spans="1:30">
      <c r="A4" s="96"/>
      <c r="B4" s="96"/>
      <c r="C4" s="96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9"/>
      <c r="W4" s="96"/>
      <c r="X4" s="96"/>
      <c r="Y4" s="96"/>
    </row>
    <row r="5" spans="1:30">
      <c r="A5" s="96"/>
      <c r="B5" s="96"/>
      <c r="C5" s="96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9"/>
      <c r="W5" s="96"/>
      <c r="X5" s="96"/>
      <c r="Y5" s="96"/>
    </row>
    <row r="6" spans="1:30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</row>
    <row r="7" spans="1:30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</row>
    <row r="8" spans="1:30" ht="22.5">
      <c r="A8" s="1034" t="s">
        <v>410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</row>
    <row r="9" spans="1:30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</row>
    <row r="10" spans="1:30" ht="22.5">
      <c r="A10" s="226"/>
      <c r="B10" s="226"/>
      <c r="C10" s="226"/>
      <c r="D10" s="226"/>
      <c r="E10" s="1036" t="s">
        <v>297</v>
      </c>
      <c r="F10" s="1036"/>
      <c r="G10" s="1048" t="s">
        <v>411</v>
      </c>
      <c r="H10" s="1048"/>
      <c r="I10" s="228"/>
      <c r="J10" s="229"/>
      <c r="K10" s="229"/>
      <c r="L10" s="230"/>
      <c r="M10" s="230"/>
      <c r="N10" s="1036" t="s">
        <v>298</v>
      </c>
      <c r="O10" s="1036"/>
      <c r="P10" s="262" t="s">
        <v>412</v>
      </c>
      <c r="Q10" s="262"/>
      <c r="R10" s="262"/>
      <c r="S10" s="262"/>
      <c r="T10" s="229"/>
      <c r="U10" s="229"/>
      <c r="V10" s="229"/>
      <c r="W10" s="226"/>
      <c r="X10" s="226"/>
      <c r="Y10" s="226"/>
    </row>
    <row r="11" spans="1:30" ht="15.75">
      <c r="A11" s="226"/>
      <c r="B11" s="226"/>
      <c r="C11" s="226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32"/>
      <c r="W11" s="226"/>
      <c r="X11" s="226"/>
      <c r="Y11" s="226"/>
    </row>
    <row r="12" spans="1:30" ht="18">
      <c r="A12" s="1047" t="s">
        <v>300</v>
      </c>
      <c r="B12" s="1047" t="s">
        <v>301</v>
      </c>
      <c r="C12" s="1047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399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</row>
    <row r="13" spans="1:30" ht="105">
      <c r="A13" s="1047"/>
      <c r="B13" s="1047"/>
      <c r="C13" s="1047"/>
      <c r="D13" s="106" t="s">
        <v>311</v>
      </c>
      <c r="E13" s="106" t="s">
        <v>312</v>
      </c>
      <c r="F13" s="106" t="s">
        <v>313</v>
      </c>
      <c r="G13" s="107" t="s">
        <v>24</v>
      </c>
      <c r="H13" s="108" t="s">
        <v>314</v>
      </c>
      <c r="I13" s="108" t="s">
        <v>315</v>
      </c>
      <c r="J13" s="109" t="s">
        <v>24</v>
      </c>
      <c r="K13" s="108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  <c r="AA13" t="s">
        <v>808</v>
      </c>
      <c r="AB13" t="s">
        <v>809</v>
      </c>
      <c r="AC13" t="s">
        <v>810</v>
      </c>
      <c r="AD13" t="s">
        <v>811</v>
      </c>
    </row>
    <row r="14" spans="1:30" ht="20.25">
      <c r="A14" s="1047"/>
      <c r="B14" s="1047"/>
      <c r="C14" s="1047"/>
      <c r="D14" s="111">
        <v>10</v>
      </c>
      <c r="E14" s="111">
        <v>10</v>
      </c>
      <c r="F14" s="111">
        <v>10</v>
      </c>
      <c r="G14" s="112">
        <v>10</v>
      </c>
      <c r="H14" s="111">
        <v>5</v>
      </c>
      <c r="I14" s="111">
        <v>5</v>
      </c>
      <c r="J14" s="113">
        <v>5</v>
      </c>
      <c r="K14" s="111">
        <v>10</v>
      </c>
      <c r="L14" s="111">
        <v>10</v>
      </c>
      <c r="M14" s="111">
        <v>10</v>
      </c>
      <c r="N14" s="113">
        <v>15</v>
      </c>
      <c r="O14" s="1031"/>
      <c r="P14" s="115">
        <v>30</v>
      </c>
      <c r="Q14" s="115">
        <v>20</v>
      </c>
      <c r="R14" s="115">
        <v>20</v>
      </c>
      <c r="S14" s="115">
        <v>20</v>
      </c>
      <c r="T14" s="115">
        <v>20</v>
      </c>
      <c r="U14" s="116">
        <v>50</v>
      </c>
      <c r="V14" s="1032"/>
      <c r="W14" s="1026"/>
      <c r="X14" s="1026"/>
      <c r="Y14" s="1026"/>
    </row>
    <row r="15" spans="1:30" ht="26.25">
      <c r="A15" s="233">
        <v>1</v>
      </c>
      <c r="B15" s="118" t="s">
        <v>45</v>
      </c>
      <c r="C15" s="118" t="s">
        <v>46</v>
      </c>
      <c r="D15" s="234">
        <v>7.7142857142857144</v>
      </c>
      <c r="E15" s="234">
        <v>7</v>
      </c>
      <c r="F15" s="234"/>
      <c r="G15" s="120">
        <f>IF(COUNTA($D15:$F15)&gt;0,SUM($D15/$D$14,$E15/$E$14,$F15/$F$14)*$G$14/COUNTA($D15:$F15),0)</f>
        <v>7.3571428571428577</v>
      </c>
      <c r="H15" s="234">
        <v>3</v>
      </c>
      <c r="I15" s="234"/>
      <c r="J15" s="120">
        <f>IF(COUNTA($H15:$I15)&gt;0,SUM($H15/$H$14,$I15/$I$14)*$J$14/COUNTA($H15:$I15),0)</f>
        <v>3</v>
      </c>
      <c r="K15" s="234">
        <v>7</v>
      </c>
      <c r="L15" s="234">
        <v>6</v>
      </c>
      <c r="M15" s="234">
        <v>2.8</v>
      </c>
      <c r="N15" s="120">
        <f>IF(COUNTA($K15:$M15)&gt;0,SUM($K15/$K$14,$L15/$L$14,$M15/$M$14)*$N$14/COUNTA($K15:$M15),0)</f>
        <v>7.8999999999999995</v>
      </c>
      <c r="O15" s="121">
        <f>IF(ROUNDDOWN(SUM($G15,$J15,$N15,0.05),1)&gt;0,ROUNDDOWN(SUM($G15,$J15,$N15,0.05)*50/30,1),"")</f>
        <v>30.5</v>
      </c>
      <c r="P15" s="234">
        <v>17</v>
      </c>
      <c r="Q15" s="234">
        <v>10</v>
      </c>
      <c r="R15" s="234"/>
      <c r="S15" s="234">
        <v>3</v>
      </c>
      <c r="T15" s="234"/>
      <c r="U15" s="122">
        <f>IF(OR(COUNTIF($P15:$T15,"&gt;0")=0,COUNTA($P$14)=0),"",(IF(COUNTA($Q15:$T15)&lt;=2,SUM($P15:$T15),IF(COUNTA($Q15:$T15)=3,SUM($P15:$T15)-MIN($Q15:$T15),SUM($P15:$T15)-MIN($Q15:$T15)-SMALL($Q15:$T15,2))))*5/(SUM($P$14:$R$14)/10))</f>
        <v>21.428571428571427</v>
      </c>
      <c r="V15" s="235">
        <f>IF(ROUNDDOWN(SUM($O15,$U15,0.5),0)&gt;0,ROUNDDOWN(SUM($O15,$U15,0.5),0),"")</f>
        <v>52</v>
      </c>
      <c r="W15" s="235"/>
      <c r="X15" s="235"/>
      <c r="Y15" s="236" t="str">
        <f>IF(AND(N15&lt;$N$14/2,COUNTIF($P15:$T15,"&gt;0")&gt;0),"FAIL LABS",IF(OR($U15=0,$U15=""),"",IF($V15&gt;=70,"A",IF($V15&gt;=60,"B",IF($V15&gt;=50,"C",IF($V15&gt;=40,"D","E"))))))</f>
        <v>C</v>
      </c>
    </row>
    <row r="16" spans="1:30" ht="26.25">
      <c r="A16" s="233">
        <v>2</v>
      </c>
      <c r="B16" s="118" t="s">
        <v>47</v>
      </c>
      <c r="C16" s="118" t="s">
        <v>48</v>
      </c>
      <c r="D16" s="234">
        <v>7.7142857142857144</v>
      </c>
      <c r="E16" s="234">
        <v>8</v>
      </c>
      <c r="F16" s="234"/>
      <c r="G16" s="120">
        <f t="shared" ref="G16:G79" si="0">IF(COUNTA($D16:$F16)&gt;0,SUM($D16/$D$14,$E16/$E$14,$F16/$F$14)*$G$14/COUNTA($D16:$F16),0)</f>
        <v>7.8571428571428577</v>
      </c>
      <c r="H16" s="234">
        <v>4</v>
      </c>
      <c r="I16" s="234"/>
      <c r="J16" s="120">
        <f t="shared" ref="J16:J79" si="1">IF(COUNTA($H16:$I16)&gt;0,SUM($H16/$H$14,$I16/$I$14)*$J$14/COUNTA($H16:$I16),0)</f>
        <v>4</v>
      </c>
      <c r="K16" s="234">
        <v>6.5</v>
      </c>
      <c r="L16" s="234">
        <v>4</v>
      </c>
      <c r="M16" s="234">
        <v>5</v>
      </c>
      <c r="N16" s="120">
        <f t="shared" ref="N16:N79" si="2">IF(COUNTA($K16:$M16)&gt;0,SUM($K16/$K$14,$L16/$L$14,$M16/$M$14)*$N$14/COUNTA($K16:$M16),0)</f>
        <v>7.75</v>
      </c>
      <c r="O16" s="121">
        <f t="shared" ref="O16:O79" si="3">IF(ROUNDDOWN(SUM($G16,$J16,$N16,0.05),1)&gt;0,ROUNDDOWN(SUM($G16,$J16,$N16,0.05)*50/30,1),"")</f>
        <v>32.700000000000003</v>
      </c>
      <c r="P16" s="234">
        <v>17</v>
      </c>
      <c r="Q16" s="234">
        <v>13</v>
      </c>
      <c r="R16" s="234"/>
      <c r="S16" s="234">
        <v>17</v>
      </c>
      <c r="T16" s="234"/>
      <c r="U16" s="122">
        <f t="shared" ref="U16:U78" si="4">IF(OR(COUNTIF($P16:$T16,"&gt;0")=0,COUNTA($P$14)=0),"",(IF(COUNTA($Q16:$T16)&lt;=2,SUM($P16:$T16),IF(COUNTA($Q16:$T16)=3,SUM($P16:$T16)-MIN($Q16:$T16),SUM($P16:$T16)-MIN($Q16:$T16)-SMALL($Q16:$T16,2))))*5/(SUM($P$14:$R$14)/10))</f>
        <v>33.571428571428569</v>
      </c>
      <c r="V16" s="235">
        <f t="shared" ref="V16:V79" si="5">IF(ROUNDDOWN(SUM($O16,$U16,0.5),0)&gt;0,ROUNDDOWN(SUM($O16,$U16,0.5),0),"")</f>
        <v>66</v>
      </c>
      <c r="W16" s="235"/>
      <c r="X16" s="235"/>
      <c r="Y16" s="236" t="str">
        <f t="shared" ref="Y16:Y79" si="6">IF(AND(N16&lt;$N$14/2,COUNTIF($P16:$T16,"&gt;0")&gt;0),"FAIL LABS",IF(OR($U16=0,$U16=""),"",IF($V16&gt;=70,"A",IF($V16&gt;=60,"B",IF($V16&gt;=50,"C",IF($V16&gt;=40,"D","E"))))))</f>
        <v>B</v>
      </c>
    </row>
    <row r="17" spans="1:25" ht="26.25">
      <c r="A17" s="233">
        <v>3</v>
      </c>
      <c r="B17" s="118" t="s">
        <v>49</v>
      </c>
      <c r="C17" s="118" t="s">
        <v>50</v>
      </c>
      <c r="D17" s="234">
        <v>7.4285714285714288</v>
      </c>
      <c r="E17" s="234">
        <v>9.5</v>
      </c>
      <c r="F17" s="234"/>
      <c r="G17" s="120">
        <f t="shared" si="0"/>
        <v>8.4642857142857135</v>
      </c>
      <c r="H17" s="234">
        <v>5</v>
      </c>
      <c r="I17" s="234"/>
      <c r="J17" s="120">
        <f t="shared" si="1"/>
        <v>5</v>
      </c>
      <c r="K17" s="234">
        <v>7</v>
      </c>
      <c r="L17" s="234">
        <v>4</v>
      </c>
      <c r="M17" s="234">
        <v>5</v>
      </c>
      <c r="N17" s="120">
        <f t="shared" si="2"/>
        <v>8</v>
      </c>
      <c r="O17" s="121">
        <f t="shared" si="3"/>
        <v>35.799999999999997</v>
      </c>
      <c r="P17" s="234">
        <v>11</v>
      </c>
      <c r="Q17" s="234">
        <v>12</v>
      </c>
      <c r="R17" s="234"/>
      <c r="S17" s="234">
        <v>14</v>
      </c>
      <c r="T17" s="234"/>
      <c r="U17" s="122">
        <f t="shared" si="4"/>
        <v>26.428571428571427</v>
      </c>
      <c r="V17" s="235">
        <f t="shared" si="5"/>
        <v>62</v>
      </c>
      <c r="W17" s="235"/>
      <c r="X17" s="235"/>
      <c r="Y17" s="236" t="str">
        <f t="shared" si="6"/>
        <v>B</v>
      </c>
    </row>
    <row r="18" spans="1:25" ht="26.25">
      <c r="A18" s="233">
        <v>4</v>
      </c>
      <c r="B18" s="118" t="s">
        <v>51</v>
      </c>
      <c r="C18" s="118" t="s">
        <v>52</v>
      </c>
      <c r="D18" s="234">
        <v>4.8571428571428568</v>
      </c>
      <c r="E18" s="234">
        <v>8</v>
      </c>
      <c r="F18" s="234"/>
      <c r="G18" s="120">
        <f t="shared" si="0"/>
        <v>6.4285714285714279</v>
      </c>
      <c r="H18" s="234">
        <v>5</v>
      </c>
      <c r="I18" s="234"/>
      <c r="J18" s="120">
        <f t="shared" si="1"/>
        <v>5</v>
      </c>
      <c r="K18" s="234">
        <v>5</v>
      </c>
      <c r="L18" s="234">
        <v>5</v>
      </c>
      <c r="M18" s="234">
        <v>5</v>
      </c>
      <c r="N18" s="120">
        <f t="shared" si="2"/>
        <v>7.5</v>
      </c>
      <c r="O18" s="121">
        <f t="shared" si="3"/>
        <v>31.6</v>
      </c>
      <c r="P18" s="234">
        <v>20</v>
      </c>
      <c r="Q18" s="234">
        <v>13</v>
      </c>
      <c r="R18" s="234"/>
      <c r="S18" s="234">
        <v>17</v>
      </c>
      <c r="T18" s="234"/>
      <c r="U18" s="122">
        <f t="shared" si="4"/>
        <v>35.714285714285715</v>
      </c>
      <c r="V18" s="235">
        <f t="shared" si="5"/>
        <v>67</v>
      </c>
      <c r="W18" s="235"/>
      <c r="X18" s="235"/>
      <c r="Y18" s="236" t="str">
        <f t="shared" si="6"/>
        <v>B</v>
      </c>
    </row>
    <row r="19" spans="1:25" ht="26.25">
      <c r="A19" s="233">
        <v>5</v>
      </c>
      <c r="B19" s="118" t="s">
        <v>53</v>
      </c>
      <c r="C19" s="118" t="s">
        <v>54</v>
      </c>
      <c r="D19" s="234">
        <v>7.4285714285714288</v>
      </c>
      <c r="E19" s="234">
        <v>8.5</v>
      </c>
      <c r="F19" s="234"/>
      <c r="G19" s="120">
        <f t="shared" si="0"/>
        <v>7.9642857142857153</v>
      </c>
      <c r="H19" s="234">
        <v>4</v>
      </c>
      <c r="I19" s="234"/>
      <c r="J19" s="120">
        <f t="shared" si="1"/>
        <v>4</v>
      </c>
      <c r="K19" s="234">
        <v>6</v>
      </c>
      <c r="L19" s="234">
        <v>5</v>
      </c>
      <c r="M19" s="234">
        <v>5</v>
      </c>
      <c r="N19" s="120">
        <f t="shared" si="2"/>
        <v>8</v>
      </c>
      <c r="O19" s="121">
        <f t="shared" si="3"/>
        <v>33.299999999999997</v>
      </c>
      <c r="P19" s="234">
        <v>12</v>
      </c>
      <c r="Q19" s="234">
        <v>11</v>
      </c>
      <c r="R19" s="234"/>
      <c r="S19" s="234">
        <v>15</v>
      </c>
      <c r="T19" s="234"/>
      <c r="U19" s="122">
        <f t="shared" si="4"/>
        <v>27.142857142857142</v>
      </c>
      <c r="V19" s="235">
        <f t="shared" si="5"/>
        <v>60</v>
      </c>
      <c r="W19" s="235"/>
      <c r="X19" s="235"/>
      <c r="Y19" s="236" t="str">
        <f t="shared" si="6"/>
        <v>B</v>
      </c>
    </row>
    <row r="20" spans="1:25" ht="26.25">
      <c r="A20" s="233">
        <v>6</v>
      </c>
      <c r="B20" s="118" t="s">
        <v>55</v>
      </c>
      <c r="C20" s="118" t="s">
        <v>56</v>
      </c>
      <c r="D20" s="234">
        <v>7.1428571428571432</v>
      </c>
      <c r="E20" s="234">
        <v>8.5</v>
      </c>
      <c r="F20" s="234"/>
      <c r="G20" s="120">
        <f t="shared" si="0"/>
        <v>7.8214285714285712</v>
      </c>
      <c r="H20" s="234">
        <v>4</v>
      </c>
      <c r="I20" s="234"/>
      <c r="J20" s="120">
        <f t="shared" si="1"/>
        <v>4</v>
      </c>
      <c r="K20" s="234">
        <v>9</v>
      </c>
      <c r="L20" s="234">
        <v>6.333333333333333</v>
      </c>
      <c r="M20" s="234">
        <v>4</v>
      </c>
      <c r="N20" s="120">
        <f t="shared" si="2"/>
        <v>9.6666666666666661</v>
      </c>
      <c r="O20" s="121">
        <f t="shared" si="3"/>
        <v>35.799999999999997</v>
      </c>
      <c r="P20" s="234">
        <v>16</v>
      </c>
      <c r="Q20" s="234">
        <v>9.5</v>
      </c>
      <c r="R20" s="234"/>
      <c r="S20" s="234">
        <v>16.5</v>
      </c>
      <c r="T20" s="234"/>
      <c r="U20" s="122">
        <f t="shared" si="4"/>
        <v>30</v>
      </c>
      <c r="V20" s="235">
        <f t="shared" si="5"/>
        <v>66</v>
      </c>
      <c r="W20" s="235"/>
      <c r="X20" s="235"/>
      <c r="Y20" s="236" t="str">
        <f t="shared" si="6"/>
        <v>B</v>
      </c>
    </row>
    <row r="21" spans="1:25" ht="26.25">
      <c r="A21" s="233">
        <v>7</v>
      </c>
      <c r="B21" s="118" t="s">
        <v>57</v>
      </c>
      <c r="C21" s="118" t="s">
        <v>58</v>
      </c>
      <c r="D21" s="234">
        <v>4.8571428571428568</v>
      </c>
      <c r="E21" s="234">
        <v>8.5</v>
      </c>
      <c r="F21" s="234"/>
      <c r="G21" s="120">
        <f t="shared" si="0"/>
        <v>6.6785714285714279</v>
      </c>
      <c r="H21" s="234">
        <v>3</v>
      </c>
      <c r="I21" s="234"/>
      <c r="J21" s="120">
        <f t="shared" si="1"/>
        <v>3</v>
      </c>
      <c r="K21" s="234">
        <v>5</v>
      </c>
      <c r="L21" s="234">
        <v>5</v>
      </c>
      <c r="M21" s="234">
        <v>5</v>
      </c>
      <c r="N21" s="120">
        <f t="shared" si="2"/>
        <v>7.5</v>
      </c>
      <c r="O21" s="121">
        <f t="shared" si="3"/>
        <v>28.7</v>
      </c>
      <c r="P21" s="234">
        <v>17</v>
      </c>
      <c r="Q21" s="234"/>
      <c r="R21" s="234"/>
      <c r="S21" s="234">
        <v>8.5</v>
      </c>
      <c r="T21" s="234"/>
      <c r="U21" s="122">
        <f t="shared" si="4"/>
        <v>18.214285714285715</v>
      </c>
      <c r="V21" s="235">
        <f t="shared" si="5"/>
        <v>47</v>
      </c>
      <c r="W21" s="235"/>
      <c r="X21" s="235"/>
      <c r="Y21" s="236" t="str">
        <f t="shared" si="6"/>
        <v>D</v>
      </c>
    </row>
    <row r="22" spans="1:25" ht="26.25">
      <c r="A22" s="233">
        <v>8</v>
      </c>
      <c r="B22" s="118" t="s">
        <v>59</v>
      </c>
      <c r="C22" s="118" t="s">
        <v>60</v>
      </c>
      <c r="D22" s="234">
        <v>5.1428571428571432</v>
      </c>
      <c r="E22" s="234"/>
      <c r="F22" s="234"/>
      <c r="G22" s="120">
        <f t="shared" si="0"/>
        <v>5.1428571428571432</v>
      </c>
      <c r="H22" s="234">
        <v>4</v>
      </c>
      <c r="I22" s="234"/>
      <c r="J22" s="120">
        <f t="shared" si="1"/>
        <v>4</v>
      </c>
      <c r="K22" s="234">
        <v>6.5</v>
      </c>
      <c r="L22" s="234">
        <v>4</v>
      </c>
      <c r="M22" s="234">
        <v>5</v>
      </c>
      <c r="N22" s="120">
        <f t="shared" si="2"/>
        <v>7.75</v>
      </c>
      <c r="O22" s="121">
        <f t="shared" si="3"/>
        <v>28.2</v>
      </c>
      <c r="P22" s="234">
        <v>4</v>
      </c>
      <c r="Q22" s="234"/>
      <c r="R22" s="234">
        <v>7.5</v>
      </c>
      <c r="S22" s="234">
        <v>12</v>
      </c>
      <c r="T22" s="234"/>
      <c r="U22" s="122">
        <f t="shared" si="4"/>
        <v>16.785714285714285</v>
      </c>
      <c r="V22" s="235">
        <f t="shared" si="5"/>
        <v>45</v>
      </c>
      <c r="W22" s="235"/>
      <c r="X22" s="235"/>
      <c r="Y22" s="236" t="str">
        <f t="shared" si="6"/>
        <v>D</v>
      </c>
    </row>
    <row r="23" spans="1:25" ht="26.25">
      <c r="A23" s="233">
        <v>9</v>
      </c>
      <c r="B23" s="118" t="s">
        <v>61</v>
      </c>
      <c r="C23" s="118" t="s">
        <v>62</v>
      </c>
      <c r="D23" s="234">
        <v>7.1428571428571432</v>
      </c>
      <c r="E23" s="234">
        <v>9.5</v>
      </c>
      <c r="F23" s="234"/>
      <c r="G23" s="120">
        <f t="shared" si="0"/>
        <v>8.3214285714285712</v>
      </c>
      <c r="H23" s="234">
        <v>4</v>
      </c>
      <c r="I23" s="234"/>
      <c r="J23" s="120">
        <f t="shared" si="1"/>
        <v>4</v>
      </c>
      <c r="K23" s="234">
        <v>6.5</v>
      </c>
      <c r="L23" s="234">
        <v>4.333333333333333</v>
      </c>
      <c r="M23" s="234">
        <v>5.6</v>
      </c>
      <c r="N23" s="120">
        <f t="shared" si="2"/>
        <v>8.216666666666665</v>
      </c>
      <c r="O23" s="121">
        <f t="shared" si="3"/>
        <v>34.299999999999997</v>
      </c>
      <c r="P23" s="234">
        <v>16</v>
      </c>
      <c r="Q23" s="234">
        <v>15</v>
      </c>
      <c r="R23" s="234"/>
      <c r="S23" s="234">
        <v>9</v>
      </c>
      <c r="T23" s="234"/>
      <c r="U23" s="122">
        <f t="shared" si="4"/>
        <v>28.571428571428573</v>
      </c>
      <c r="V23" s="235">
        <f t="shared" si="5"/>
        <v>63</v>
      </c>
      <c r="W23" s="235"/>
      <c r="X23" s="235"/>
      <c r="Y23" s="236" t="str">
        <f t="shared" si="6"/>
        <v>B</v>
      </c>
    </row>
    <row r="24" spans="1:25" ht="26.25">
      <c r="A24" s="233">
        <v>10</v>
      </c>
      <c r="B24" s="118" t="s">
        <v>63</v>
      </c>
      <c r="C24" s="118" t="s">
        <v>64</v>
      </c>
      <c r="D24" s="234">
        <v>7.7142857142857144</v>
      </c>
      <c r="E24" s="234">
        <v>8</v>
      </c>
      <c r="F24" s="234"/>
      <c r="G24" s="120">
        <f t="shared" si="0"/>
        <v>7.8571428571428577</v>
      </c>
      <c r="H24" s="234">
        <v>4</v>
      </c>
      <c r="I24" s="234"/>
      <c r="J24" s="120">
        <f t="shared" si="1"/>
        <v>4</v>
      </c>
      <c r="K24" s="234">
        <v>6.5</v>
      </c>
      <c r="L24" s="234">
        <v>6.666666666666667</v>
      </c>
      <c r="M24" s="234">
        <v>5</v>
      </c>
      <c r="N24" s="120">
        <f t="shared" si="2"/>
        <v>9.0833333333333339</v>
      </c>
      <c r="O24" s="121">
        <f t="shared" si="3"/>
        <v>34.9</v>
      </c>
      <c r="P24" s="234">
        <v>17</v>
      </c>
      <c r="Q24" s="234"/>
      <c r="R24" s="234"/>
      <c r="S24" s="234">
        <v>9.5</v>
      </c>
      <c r="T24" s="234"/>
      <c r="U24" s="122">
        <f t="shared" si="4"/>
        <v>18.928571428571427</v>
      </c>
      <c r="V24" s="235">
        <f t="shared" si="5"/>
        <v>54</v>
      </c>
      <c r="W24" s="235"/>
      <c r="X24" s="235"/>
      <c r="Y24" s="236" t="str">
        <f t="shared" si="6"/>
        <v>C</v>
      </c>
    </row>
    <row r="25" spans="1:25" ht="26.25">
      <c r="A25" s="233">
        <v>11</v>
      </c>
      <c r="B25" s="118" t="s">
        <v>65</v>
      </c>
      <c r="C25" s="118" t="s">
        <v>66</v>
      </c>
      <c r="D25" s="234">
        <v>7.7142857142857144</v>
      </c>
      <c r="E25" s="234">
        <v>8</v>
      </c>
      <c r="F25" s="234"/>
      <c r="G25" s="120">
        <f t="shared" si="0"/>
        <v>7.8571428571428577</v>
      </c>
      <c r="H25" s="234">
        <v>5</v>
      </c>
      <c r="I25" s="234"/>
      <c r="J25" s="120">
        <f t="shared" si="1"/>
        <v>5</v>
      </c>
      <c r="K25" s="234">
        <v>6</v>
      </c>
      <c r="L25" s="234">
        <v>5</v>
      </c>
      <c r="M25" s="234">
        <v>4</v>
      </c>
      <c r="N25" s="120">
        <f t="shared" si="2"/>
        <v>7.5</v>
      </c>
      <c r="O25" s="121">
        <f t="shared" si="3"/>
        <v>34</v>
      </c>
      <c r="P25" s="234">
        <v>14</v>
      </c>
      <c r="Q25" s="234">
        <v>7</v>
      </c>
      <c r="R25" s="234"/>
      <c r="S25" s="234">
        <v>7</v>
      </c>
      <c r="T25" s="234"/>
      <c r="U25" s="122">
        <f t="shared" si="4"/>
        <v>20</v>
      </c>
      <c r="V25" s="235">
        <f t="shared" si="5"/>
        <v>54</v>
      </c>
      <c r="W25" s="235"/>
      <c r="X25" s="235"/>
      <c r="Y25" s="236" t="str">
        <f t="shared" si="6"/>
        <v>C</v>
      </c>
    </row>
    <row r="26" spans="1:25" ht="26.25">
      <c r="A26" s="233">
        <v>12</v>
      </c>
      <c r="B26" s="118" t="s">
        <v>67</v>
      </c>
      <c r="C26" s="118" t="s">
        <v>68</v>
      </c>
      <c r="D26" s="234">
        <v>8.6</v>
      </c>
      <c r="E26" s="234">
        <v>9.5</v>
      </c>
      <c r="F26" s="234"/>
      <c r="G26" s="120">
        <f t="shared" si="0"/>
        <v>9.0500000000000007</v>
      </c>
      <c r="H26" s="234">
        <v>5</v>
      </c>
      <c r="I26" s="234"/>
      <c r="J26" s="120">
        <f t="shared" si="1"/>
        <v>5</v>
      </c>
      <c r="K26" s="234">
        <v>8.5</v>
      </c>
      <c r="L26" s="234">
        <v>4.333333333333333</v>
      </c>
      <c r="M26" s="234">
        <v>8</v>
      </c>
      <c r="N26" s="120">
        <f t="shared" si="2"/>
        <v>10.416666666666666</v>
      </c>
      <c r="O26" s="121">
        <f t="shared" si="3"/>
        <v>40.799999999999997</v>
      </c>
      <c r="P26" s="234">
        <v>16</v>
      </c>
      <c r="Q26" s="234"/>
      <c r="R26" s="234">
        <v>17</v>
      </c>
      <c r="S26" s="234"/>
      <c r="T26" s="234">
        <v>16.5</v>
      </c>
      <c r="U26" s="122">
        <f t="shared" si="4"/>
        <v>35.357142857142854</v>
      </c>
      <c r="V26" s="235">
        <f t="shared" si="5"/>
        <v>76</v>
      </c>
      <c r="W26" s="235"/>
      <c r="X26" s="235"/>
      <c r="Y26" s="236" t="str">
        <f t="shared" si="6"/>
        <v>A</v>
      </c>
    </row>
    <row r="27" spans="1:25" ht="26.25">
      <c r="A27" s="233">
        <v>13</v>
      </c>
      <c r="B27" s="118" t="s">
        <v>69</v>
      </c>
      <c r="C27" s="118" t="s">
        <v>70</v>
      </c>
      <c r="D27" s="234">
        <v>7.1428571428571432</v>
      </c>
      <c r="E27" s="234">
        <v>8</v>
      </c>
      <c r="F27" s="234"/>
      <c r="G27" s="120">
        <f t="shared" si="0"/>
        <v>7.5714285714285712</v>
      </c>
      <c r="H27" s="234">
        <v>4</v>
      </c>
      <c r="I27" s="234"/>
      <c r="J27" s="120">
        <f t="shared" si="1"/>
        <v>4</v>
      </c>
      <c r="K27" s="234">
        <v>8</v>
      </c>
      <c r="L27" s="234">
        <v>3</v>
      </c>
      <c r="M27" s="234">
        <v>6.4</v>
      </c>
      <c r="N27" s="120">
        <f t="shared" si="2"/>
        <v>8.7000000000000011</v>
      </c>
      <c r="O27" s="121">
        <f t="shared" si="3"/>
        <v>33.799999999999997</v>
      </c>
      <c r="P27" s="234">
        <v>16</v>
      </c>
      <c r="Q27" s="234">
        <v>11</v>
      </c>
      <c r="R27" s="234"/>
      <c r="S27" s="234"/>
      <c r="T27" s="234">
        <v>7</v>
      </c>
      <c r="U27" s="122">
        <f t="shared" si="4"/>
        <v>24.285714285714285</v>
      </c>
      <c r="V27" s="235">
        <f t="shared" si="5"/>
        <v>58</v>
      </c>
      <c r="W27" s="235"/>
      <c r="X27" s="235"/>
      <c r="Y27" s="236" t="str">
        <f t="shared" si="6"/>
        <v>C</v>
      </c>
    </row>
    <row r="28" spans="1:25" ht="26.25">
      <c r="A28" s="233">
        <v>14</v>
      </c>
      <c r="B28" s="118" t="s">
        <v>71</v>
      </c>
      <c r="C28" s="118" t="s">
        <v>72</v>
      </c>
      <c r="D28" s="234">
        <v>8.2857142857142865</v>
      </c>
      <c r="E28" s="234">
        <v>7.5</v>
      </c>
      <c r="F28" s="234"/>
      <c r="G28" s="120">
        <f t="shared" si="0"/>
        <v>7.8928571428571441</v>
      </c>
      <c r="H28" s="234">
        <v>4</v>
      </c>
      <c r="I28" s="234"/>
      <c r="J28" s="120">
        <f t="shared" si="1"/>
        <v>4</v>
      </c>
      <c r="K28" s="234">
        <v>8.5</v>
      </c>
      <c r="L28" s="234">
        <v>2.6666666666666665</v>
      </c>
      <c r="M28" s="234">
        <v>6.4</v>
      </c>
      <c r="N28" s="120">
        <f t="shared" si="2"/>
        <v>8.7833333333333332</v>
      </c>
      <c r="O28" s="121">
        <f t="shared" si="3"/>
        <v>34.5</v>
      </c>
      <c r="P28" s="234">
        <v>18</v>
      </c>
      <c r="Q28" s="234">
        <v>14</v>
      </c>
      <c r="R28" s="234"/>
      <c r="S28" s="234"/>
      <c r="T28" s="234">
        <v>7.5</v>
      </c>
      <c r="U28" s="122">
        <f t="shared" si="4"/>
        <v>28.214285714285715</v>
      </c>
      <c r="V28" s="235">
        <f t="shared" si="5"/>
        <v>63</v>
      </c>
      <c r="W28" s="235"/>
      <c r="X28" s="235"/>
      <c r="Y28" s="236" t="str">
        <f t="shared" si="6"/>
        <v>B</v>
      </c>
    </row>
    <row r="29" spans="1:25" ht="26.25">
      <c r="A29" s="233">
        <v>15</v>
      </c>
      <c r="B29" s="118" t="s">
        <v>73</v>
      </c>
      <c r="C29" s="118" t="s">
        <v>74</v>
      </c>
      <c r="D29" s="234">
        <v>6.5714285714285712</v>
      </c>
      <c r="E29" s="234">
        <v>9</v>
      </c>
      <c r="F29" s="234"/>
      <c r="G29" s="120">
        <f t="shared" si="0"/>
        <v>7.7857142857142856</v>
      </c>
      <c r="H29" s="234">
        <v>5</v>
      </c>
      <c r="I29" s="234"/>
      <c r="J29" s="120">
        <f t="shared" si="1"/>
        <v>5</v>
      </c>
      <c r="K29" s="234">
        <v>5.5</v>
      </c>
      <c r="L29" s="234">
        <v>4</v>
      </c>
      <c r="M29" s="234">
        <v>4.4000000000000004</v>
      </c>
      <c r="N29" s="120">
        <f t="shared" si="2"/>
        <v>6.95</v>
      </c>
      <c r="O29" s="121">
        <f t="shared" si="3"/>
        <v>32.9</v>
      </c>
      <c r="P29" s="234"/>
      <c r="Q29" s="234"/>
      <c r="R29" s="234"/>
      <c r="S29" s="234"/>
      <c r="T29" s="234"/>
      <c r="U29" s="122" t="str">
        <f t="shared" si="4"/>
        <v/>
      </c>
      <c r="V29" s="235">
        <f t="shared" si="5"/>
        <v>33</v>
      </c>
      <c r="W29" s="235"/>
      <c r="X29" s="235"/>
      <c r="Y29" s="236" t="str">
        <f t="shared" si="6"/>
        <v/>
      </c>
    </row>
    <row r="30" spans="1:25" ht="26.25">
      <c r="A30" s="233">
        <v>16</v>
      </c>
      <c r="B30" s="118" t="s">
        <v>75</v>
      </c>
      <c r="C30" s="118" t="s">
        <v>76</v>
      </c>
      <c r="D30" s="234">
        <v>7.7142857142857144</v>
      </c>
      <c r="E30" s="234">
        <v>6.5</v>
      </c>
      <c r="F30" s="234"/>
      <c r="G30" s="120">
        <f t="shared" si="0"/>
        <v>7.1071428571428577</v>
      </c>
      <c r="H30" s="234">
        <v>3</v>
      </c>
      <c r="I30" s="234"/>
      <c r="J30" s="120">
        <f t="shared" si="1"/>
        <v>3</v>
      </c>
      <c r="K30" s="234">
        <v>6</v>
      </c>
      <c r="L30" s="234">
        <v>5</v>
      </c>
      <c r="M30" s="234">
        <v>4.4000000000000004</v>
      </c>
      <c r="N30" s="120">
        <f t="shared" si="2"/>
        <v>7.7</v>
      </c>
      <c r="O30" s="121">
        <f t="shared" si="3"/>
        <v>29.7</v>
      </c>
      <c r="P30" s="234">
        <v>15</v>
      </c>
      <c r="Q30" s="234">
        <v>10</v>
      </c>
      <c r="R30" s="234"/>
      <c r="S30" s="234"/>
      <c r="T30" s="234">
        <v>4</v>
      </c>
      <c r="U30" s="122">
        <f t="shared" si="4"/>
        <v>20.714285714285715</v>
      </c>
      <c r="V30" s="235">
        <f t="shared" si="5"/>
        <v>50</v>
      </c>
      <c r="W30" s="235"/>
      <c r="X30" s="235"/>
      <c r="Y30" s="236" t="str">
        <f t="shared" si="6"/>
        <v>C</v>
      </c>
    </row>
    <row r="31" spans="1:25" ht="26.25">
      <c r="A31" s="233">
        <v>17</v>
      </c>
      <c r="B31" s="118" t="s">
        <v>77</v>
      </c>
      <c r="C31" s="118" t="s">
        <v>78</v>
      </c>
      <c r="D31" s="234">
        <v>8.5714285714285712</v>
      </c>
      <c r="E31" s="234">
        <v>5.5</v>
      </c>
      <c r="F31" s="234"/>
      <c r="G31" s="120">
        <f t="shared" si="0"/>
        <v>7.0357142857142847</v>
      </c>
      <c r="H31" s="234">
        <v>5</v>
      </c>
      <c r="I31" s="234"/>
      <c r="J31" s="120">
        <f t="shared" si="1"/>
        <v>5</v>
      </c>
      <c r="K31" s="234">
        <v>5</v>
      </c>
      <c r="L31" s="234">
        <v>5.333333333333333</v>
      </c>
      <c r="M31" s="234">
        <v>5.2</v>
      </c>
      <c r="N31" s="120">
        <f t="shared" si="2"/>
        <v>7.7666666666666657</v>
      </c>
      <c r="O31" s="121">
        <f t="shared" si="3"/>
        <v>33</v>
      </c>
      <c r="P31" s="234">
        <v>14</v>
      </c>
      <c r="Q31" s="234"/>
      <c r="R31" s="234">
        <v>11.5</v>
      </c>
      <c r="S31" s="234">
        <v>13.5</v>
      </c>
      <c r="T31" s="234"/>
      <c r="U31" s="122">
        <f t="shared" si="4"/>
        <v>27.857142857142858</v>
      </c>
      <c r="V31" s="235">
        <f t="shared" si="5"/>
        <v>61</v>
      </c>
      <c r="W31" s="235"/>
      <c r="X31" s="235"/>
      <c r="Y31" s="236" t="str">
        <f t="shared" si="6"/>
        <v>B</v>
      </c>
    </row>
    <row r="32" spans="1:25" ht="26.25">
      <c r="A32" s="233">
        <v>18</v>
      </c>
      <c r="B32" s="118" t="s">
        <v>79</v>
      </c>
      <c r="C32" s="118" t="s">
        <v>80</v>
      </c>
      <c r="D32" s="234">
        <v>8.5714285714285712</v>
      </c>
      <c r="E32" s="234">
        <v>8.5</v>
      </c>
      <c r="F32" s="234"/>
      <c r="G32" s="120">
        <f t="shared" si="0"/>
        <v>8.5357142857142847</v>
      </c>
      <c r="H32" s="234">
        <v>4</v>
      </c>
      <c r="I32" s="234"/>
      <c r="J32" s="120">
        <f t="shared" si="1"/>
        <v>4</v>
      </c>
      <c r="K32" s="234">
        <v>5</v>
      </c>
      <c r="L32" s="234">
        <v>5</v>
      </c>
      <c r="M32" s="234">
        <v>5</v>
      </c>
      <c r="N32" s="120">
        <f t="shared" si="2"/>
        <v>7.5</v>
      </c>
      <c r="O32" s="121">
        <f t="shared" si="3"/>
        <v>33.4</v>
      </c>
      <c r="P32" s="234">
        <v>5</v>
      </c>
      <c r="Q32" s="234">
        <v>12</v>
      </c>
      <c r="R32" s="234"/>
      <c r="S32" s="234"/>
      <c r="T32" s="234">
        <v>13</v>
      </c>
      <c r="U32" s="122">
        <f t="shared" si="4"/>
        <v>21.428571428571427</v>
      </c>
      <c r="V32" s="235">
        <f t="shared" si="5"/>
        <v>55</v>
      </c>
      <c r="W32" s="235"/>
      <c r="X32" s="235"/>
      <c r="Y32" s="236" t="str">
        <f t="shared" si="6"/>
        <v>C</v>
      </c>
    </row>
    <row r="33" spans="1:25" ht="26.25">
      <c r="A33" s="233">
        <v>19</v>
      </c>
      <c r="B33" s="118" t="s">
        <v>81</v>
      </c>
      <c r="C33" s="118" t="s">
        <v>82</v>
      </c>
      <c r="D33" s="234">
        <v>6.8571428571428568</v>
      </c>
      <c r="E33" s="234">
        <v>8</v>
      </c>
      <c r="F33" s="234"/>
      <c r="G33" s="120">
        <f t="shared" si="0"/>
        <v>7.4285714285714288</v>
      </c>
      <c r="H33" s="234">
        <v>5</v>
      </c>
      <c r="I33" s="234"/>
      <c r="J33" s="120">
        <f t="shared" si="1"/>
        <v>5</v>
      </c>
      <c r="K33" s="234">
        <v>5</v>
      </c>
      <c r="L33" s="234">
        <v>5</v>
      </c>
      <c r="M33" s="234">
        <v>6.8</v>
      </c>
      <c r="N33" s="120">
        <f t="shared" si="2"/>
        <v>8.4</v>
      </c>
      <c r="O33" s="121">
        <f t="shared" si="3"/>
        <v>34.700000000000003</v>
      </c>
      <c r="P33" s="234">
        <v>13</v>
      </c>
      <c r="Q33" s="234"/>
      <c r="R33" s="234">
        <v>10</v>
      </c>
      <c r="S33" s="234">
        <v>11.5</v>
      </c>
      <c r="T33" s="234"/>
      <c r="U33" s="122">
        <f t="shared" si="4"/>
        <v>24.642857142857142</v>
      </c>
      <c r="V33" s="235">
        <f t="shared" si="5"/>
        <v>59</v>
      </c>
      <c r="W33" s="235"/>
      <c r="X33" s="235"/>
      <c r="Y33" s="236" t="str">
        <f t="shared" si="6"/>
        <v>C</v>
      </c>
    </row>
    <row r="34" spans="1:25" ht="26.25">
      <c r="A34" s="233">
        <v>20</v>
      </c>
      <c r="B34" s="118" t="s">
        <v>83</v>
      </c>
      <c r="C34" s="118" t="s">
        <v>84</v>
      </c>
      <c r="D34" s="234">
        <v>6</v>
      </c>
      <c r="E34" s="234">
        <v>8.5</v>
      </c>
      <c r="F34" s="234"/>
      <c r="G34" s="120">
        <f t="shared" si="0"/>
        <v>7.25</v>
      </c>
      <c r="H34" s="234">
        <v>5</v>
      </c>
      <c r="I34" s="234"/>
      <c r="J34" s="120">
        <f t="shared" si="1"/>
        <v>5</v>
      </c>
      <c r="K34" s="234">
        <v>5</v>
      </c>
      <c r="L34" s="234"/>
      <c r="M34" s="234"/>
      <c r="N34" s="120">
        <f t="shared" si="2"/>
        <v>7.5</v>
      </c>
      <c r="O34" s="121">
        <f t="shared" si="3"/>
        <v>33</v>
      </c>
      <c r="P34" s="234">
        <v>13</v>
      </c>
      <c r="Q34" s="234">
        <v>9</v>
      </c>
      <c r="R34" s="234"/>
      <c r="S34" s="234"/>
      <c r="T34" s="234"/>
      <c r="U34" s="122">
        <f t="shared" si="4"/>
        <v>15.714285714285714</v>
      </c>
      <c r="V34" s="235">
        <f t="shared" si="5"/>
        <v>49</v>
      </c>
      <c r="W34" s="235"/>
      <c r="X34" s="235"/>
      <c r="Y34" s="236" t="str">
        <f t="shared" si="6"/>
        <v>D</v>
      </c>
    </row>
    <row r="35" spans="1:25" ht="26.25">
      <c r="A35" s="233">
        <v>21</v>
      </c>
      <c r="B35" s="118" t="s">
        <v>85</v>
      </c>
      <c r="C35" s="118" t="s">
        <v>86</v>
      </c>
      <c r="D35" s="234">
        <v>7.1428571428571432</v>
      </c>
      <c r="E35" s="234">
        <v>7.5</v>
      </c>
      <c r="F35" s="234"/>
      <c r="G35" s="120">
        <f t="shared" si="0"/>
        <v>7.3214285714285721</v>
      </c>
      <c r="H35" s="234">
        <v>4</v>
      </c>
      <c r="I35" s="234"/>
      <c r="J35" s="120">
        <f t="shared" si="1"/>
        <v>4</v>
      </c>
      <c r="K35" s="234">
        <v>7</v>
      </c>
      <c r="L35" s="234">
        <v>5.333333333333333</v>
      </c>
      <c r="M35" s="234">
        <v>6</v>
      </c>
      <c r="N35" s="120">
        <f t="shared" si="2"/>
        <v>9.1666666666666679</v>
      </c>
      <c r="O35" s="121">
        <f t="shared" si="3"/>
        <v>34.200000000000003</v>
      </c>
      <c r="P35" s="234">
        <v>21</v>
      </c>
      <c r="Q35" s="234">
        <v>9</v>
      </c>
      <c r="R35" s="234"/>
      <c r="S35" s="234">
        <v>12</v>
      </c>
      <c r="T35" s="234"/>
      <c r="U35" s="122">
        <f t="shared" si="4"/>
        <v>30</v>
      </c>
      <c r="V35" s="235">
        <f t="shared" si="5"/>
        <v>64</v>
      </c>
      <c r="W35" s="235"/>
      <c r="X35" s="235"/>
      <c r="Y35" s="236" t="str">
        <f t="shared" si="6"/>
        <v>B</v>
      </c>
    </row>
    <row r="36" spans="1:25" ht="26.25">
      <c r="A36" s="233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0"/>
        <v>0</v>
      </c>
      <c r="H36" s="234"/>
      <c r="I36" s="234"/>
      <c r="J36" s="120">
        <f t="shared" si="1"/>
        <v>0</v>
      </c>
      <c r="K36" s="234"/>
      <c r="L36" s="234"/>
      <c r="M36" s="234"/>
      <c r="N36" s="120">
        <f t="shared" si="2"/>
        <v>0</v>
      </c>
      <c r="O36" s="121" t="str">
        <f t="shared" si="3"/>
        <v/>
      </c>
      <c r="P36" s="234"/>
      <c r="Q36" s="234"/>
      <c r="R36" s="234"/>
      <c r="S36" s="234"/>
      <c r="T36" s="234"/>
      <c r="U36" s="122" t="str">
        <f t="shared" si="4"/>
        <v/>
      </c>
      <c r="V36" s="235" t="str">
        <f t="shared" si="5"/>
        <v/>
      </c>
      <c r="W36" s="235"/>
      <c r="X36" s="235"/>
      <c r="Y36" s="236" t="str">
        <f t="shared" si="6"/>
        <v/>
      </c>
    </row>
    <row r="37" spans="1:25" ht="26.25">
      <c r="A37" s="233">
        <v>23</v>
      </c>
      <c r="B37" s="118" t="s">
        <v>87</v>
      </c>
      <c r="C37" s="118" t="s">
        <v>88</v>
      </c>
      <c r="D37" s="234">
        <v>8.6</v>
      </c>
      <c r="E37" s="234">
        <v>9.5</v>
      </c>
      <c r="F37" s="234"/>
      <c r="G37" s="120">
        <f t="shared" si="0"/>
        <v>9.0500000000000007</v>
      </c>
      <c r="H37" s="234">
        <v>5</v>
      </c>
      <c r="I37" s="234"/>
      <c r="J37" s="120">
        <f t="shared" si="1"/>
        <v>5</v>
      </c>
      <c r="K37" s="234">
        <v>7.5</v>
      </c>
      <c r="L37" s="234">
        <v>6.666666666666667</v>
      </c>
      <c r="M37" s="234">
        <v>10</v>
      </c>
      <c r="N37" s="120">
        <f t="shared" si="2"/>
        <v>12.083333333333336</v>
      </c>
      <c r="O37" s="121">
        <f t="shared" si="3"/>
        <v>43.6</v>
      </c>
      <c r="P37" s="234">
        <v>21</v>
      </c>
      <c r="Q37" s="234">
        <v>11.5</v>
      </c>
      <c r="R37" s="234"/>
      <c r="S37" s="234"/>
      <c r="T37" s="234"/>
      <c r="U37" s="122">
        <f t="shared" si="4"/>
        <v>23.214285714285715</v>
      </c>
      <c r="V37" s="235">
        <f t="shared" si="5"/>
        <v>67</v>
      </c>
      <c r="W37" s="235"/>
      <c r="X37" s="235"/>
      <c r="Y37" s="236" t="str">
        <f t="shared" si="6"/>
        <v>B</v>
      </c>
    </row>
    <row r="38" spans="1:25" ht="26.25">
      <c r="A38" s="233">
        <v>24</v>
      </c>
      <c r="B38" s="118" t="s">
        <v>89</v>
      </c>
      <c r="C38" s="118" t="s">
        <v>90</v>
      </c>
      <c r="D38" s="234">
        <v>8.5714285714285712</v>
      </c>
      <c r="E38" s="234">
        <v>9</v>
      </c>
      <c r="F38" s="234"/>
      <c r="G38" s="120">
        <f t="shared" si="0"/>
        <v>8.7857142857142847</v>
      </c>
      <c r="H38" s="234">
        <v>5</v>
      </c>
      <c r="I38" s="234"/>
      <c r="J38" s="120">
        <f t="shared" si="1"/>
        <v>5</v>
      </c>
      <c r="K38" s="234">
        <v>9</v>
      </c>
      <c r="L38" s="234">
        <v>6.333333333333333</v>
      </c>
      <c r="M38" s="234">
        <v>8.8000000000000007</v>
      </c>
      <c r="N38" s="120">
        <f t="shared" si="2"/>
        <v>12.066666666666665</v>
      </c>
      <c r="O38" s="121">
        <f t="shared" si="3"/>
        <v>43.1</v>
      </c>
      <c r="P38" s="234">
        <v>20</v>
      </c>
      <c r="Q38" s="234">
        <v>14.5</v>
      </c>
      <c r="R38" s="234"/>
      <c r="S38" s="234"/>
      <c r="T38" s="234"/>
      <c r="U38" s="122">
        <f t="shared" si="4"/>
        <v>24.642857142857142</v>
      </c>
      <c r="V38" s="235">
        <f t="shared" si="5"/>
        <v>68</v>
      </c>
      <c r="W38" s="235"/>
      <c r="X38" s="235"/>
      <c r="Y38" s="236" t="str">
        <f t="shared" si="6"/>
        <v>B</v>
      </c>
    </row>
    <row r="39" spans="1:25" ht="26.25">
      <c r="A39" s="233">
        <v>25</v>
      </c>
      <c r="B39" s="118" t="s">
        <v>91</v>
      </c>
      <c r="C39" s="118" t="s">
        <v>92</v>
      </c>
      <c r="D39" s="234">
        <v>6.8571428571428568</v>
      </c>
      <c r="E39" s="234">
        <v>9</v>
      </c>
      <c r="F39" s="234"/>
      <c r="G39" s="120">
        <f t="shared" si="0"/>
        <v>7.9285714285714288</v>
      </c>
      <c r="H39" s="234">
        <v>4</v>
      </c>
      <c r="I39" s="234"/>
      <c r="J39" s="120">
        <f t="shared" si="1"/>
        <v>4</v>
      </c>
      <c r="K39" s="234">
        <v>5.5</v>
      </c>
      <c r="L39" s="234">
        <v>5</v>
      </c>
      <c r="M39" s="234">
        <v>5</v>
      </c>
      <c r="N39" s="120">
        <f t="shared" si="2"/>
        <v>7.75</v>
      </c>
      <c r="O39" s="121">
        <f t="shared" si="3"/>
        <v>32.799999999999997</v>
      </c>
      <c r="P39" s="234">
        <v>15</v>
      </c>
      <c r="Q39" s="234">
        <v>11</v>
      </c>
      <c r="R39" s="234"/>
      <c r="S39" s="234"/>
      <c r="T39" s="234"/>
      <c r="U39" s="122">
        <f t="shared" si="4"/>
        <v>18.571428571428573</v>
      </c>
      <c r="V39" s="235">
        <f t="shared" si="5"/>
        <v>51</v>
      </c>
      <c r="W39" s="235"/>
      <c r="X39" s="235"/>
      <c r="Y39" s="236" t="str">
        <f t="shared" si="6"/>
        <v>C</v>
      </c>
    </row>
    <row r="40" spans="1:25" ht="26.25">
      <c r="A40" s="233">
        <v>26</v>
      </c>
      <c r="B40" s="118" t="s">
        <v>93</v>
      </c>
      <c r="C40" s="118" t="s">
        <v>94</v>
      </c>
      <c r="D40" s="234">
        <v>6.5714285714285712</v>
      </c>
      <c r="E40" s="234">
        <v>5.5</v>
      </c>
      <c r="F40" s="234"/>
      <c r="G40" s="120">
        <f t="shared" si="0"/>
        <v>6.0357142857142865</v>
      </c>
      <c r="H40" s="234">
        <v>4</v>
      </c>
      <c r="I40" s="234"/>
      <c r="J40" s="120">
        <f t="shared" si="1"/>
        <v>4</v>
      </c>
      <c r="K40" s="234">
        <v>9</v>
      </c>
      <c r="L40" s="234">
        <v>9</v>
      </c>
      <c r="M40" s="234">
        <v>9</v>
      </c>
      <c r="N40" s="120">
        <f t="shared" si="2"/>
        <v>13.5</v>
      </c>
      <c r="O40" s="121">
        <f t="shared" si="3"/>
        <v>39.299999999999997</v>
      </c>
      <c r="P40" s="234">
        <v>20</v>
      </c>
      <c r="Q40" s="234">
        <v>11.5</v>
      </c>
      <c r="R40" s="234"/>
      <c r="S40" s="234">
        <v>13</v>
      </c>
      <c r="T40" s="234"/>
      <c r="U40" s="122">
        <f t="shared" si="4"/>
        <v>31.785714285714285</v>
      </c>
      <c r="V40" s="235">
        <f t="shared" si="5"/>
        <v>71</v>
      </c>
      <c r="W40" s="235"/>
      <c r="X40" s="235"/>
      <c r="Y40" s="236" t="str">
        <f t="shared" si="6"/>
        <v>A</v>
      </c>
    </row>
    <row r="41" spans="1:25" ht="26.25">
      <c r="A41" s="233">
        <v>27</v>
      </c>
      <c r="B41" s="118" t="s">
        <v>95</v>
      </c>
      <c r="C41" s="118" t="s">
        <v>96</v>
      </c>
      <c r="D41" s="234">
        <v>7.4285714285714288</v>
      </c>
      <c r="E41" s="234">
        <v>8.5</v>
      </c>
      <c r="F41" s="234"/>
      <c r="G41" s="120">
        <f t="shared" si="0"/>
        <v>7.9642857142857153</v>
      </c>
      <c r="H41" s="234">
        <v>5</v>
      </c>
      <c r="I41" s="234"/>
      <c r="J41" s="120">
        <f t="shared" si="1"/>
        <v>5</v>
      </c>
      <c r="K41" s="234">
        <v>8</v>
      </c>
      <c r="L41" s="234">
        <v>5</v>
      </c>
      <c r="M41" s="234">
        <v>5</v>
      </c>
      <c r="N41" s="120">
        <f t="shared" si="2"/>
        <v>9</v>
      </c>
      <c r="O41" s="121">
        <f t="shared" si="3"/>
        <v>36.6</v>
      </c>
      <c r="P41" s="234">
        <v>16</v>
      </c>
      <c r="Q41" s="234">
        <v>10</v>
      </c>
      <c r="R41" s="234"/>
      <c r="S41" s="234">
        <v>6</v>
      </c>
      <c r="T41" s="234"/>
      <c r="U41" s="122">
        <f t="shared" si="4"/>
        <v>22.857142857142858</v>
      </c>
      <c r="V41" s="235">
        <f t="shared" si="5"/>
        <v>59</v>
      </c>
      <c r="W41" s="235"/>
      <c r="X41" s="235"/>
      <c r="Y41" s="236" t="str">
        <f t="shared" si="6"/>
        <v>C</v>
      </c>
    </row>
    <row r="42" spans="1:25" ht="26.25">
      <c r="A42" s="233">
        <v>28</v>
      </c>
      <c r="B42" s="118" t="s">
        <v>97</v>
      </c>
      <c r="C42" s="118" t="s">
        <v>98</v>
      </c>
      <c r="D42" s="234">
        <v>6</v>
      </c>
      <c r="E42" s="234">
        <v>9</v>
      </c>
      <c r="F42" s="234"/>
      <c r="G42" s="120">
        <f t="shared" si="0"/>
        <v>7.5</v>
      </c>
      <c r="H42" s="234">
        <v>3</v>
      </c>
      <c r="I42" s="234"/>
      <c r="J42" s="120">
        <f t="shared" si="1"/>
        <v>3</v>
      </c>
      <c r="K42" s="234">
        <v>5</v>
      </c>
      <c r="L42" s="234">
        <v>5</v>
      </c>
      <c r="M42" s="234">
        <v>5</v>
      </c>
      <c r="N42" s="120">
        <f t="shared" si="2"/>
        <v>7.5</v>
      </c>
      <c r="O42" s="121">
        <f t="shared" si="3"/>
        <v>30</v>
      </c>
      <c r="P42" s="234">
        <v>11</v>
      </c>
      <c r="Q42" s="234">
        <v>5</v>
      </c>
      <c r="R42" s="234"/>
      <c r="S42" s="234">
        <v>5</v>
      </c>
      <c r="T42" s="234"/>
      <c r="U42" s="122">
        <f t="shared" si="4"/>
        <v>15</v>
      </c>
      <c r="V42" s="235">
        <f t="shared" si="5"/>
        <v>45</v>
      </c>
      <c r="W42" s="235"/>
      <c r="X42" s="235"/>
      <c r="Y42" s="236" t="str">
        <f t="shared" si="6"/>
        <v>D</v>
      </c>
    </row>
    <row r="43" spans="1:25" ht="26.25">
      <c r="A43" s="233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0"/>
        <v>0</v>
      </c>
      <c r="H43" s="234"/>
      <c r="I43" s="234"/>
      <c r="J43" s="120">
        <f t="shared" si="1"/>
        <v>0</v>
      </c>
      <c r="K43" s="234"/>
      <c r="L43" s="234"/>
      <c r="M43" s="234"/>
      <c r="N43" s="120">
        <f t="shared" si="2"/>
        <v>0</v>
      </c>
      <c r="O43" s="121" t="str">
        <f t="shared" si="3"/>
        <v/>
      </c>
      <c r="P43" s="234"/>
      <c r="Q43" s="234"/>
      <c r="R43" s="234"/>
      <c r="S43" s="234"/>
      <c r="T43" s="234"/>
      <c r="U43" s="122" t="str">
        <f t="shared" si="4"/>
        <v/>
      </c>
      <c r="V43" s="235" t="str">
        <f t="shared" si="5"/>
        <v/>
      </c>
      <c r="W43" s="235"/>
      <c r="X43" s="235"/>
      <c r="Y43" s="236" t="str">
        <f t="shared" si="6"/>
        <v/>
      </c>
    </row>
    <row r="44" spans="1:25" ht="26.25">
      <c r="A44" s="233">
        <v>30</v>
      </c>
      <c r="B44" s="118" t="s">
        <v>99</v>
      </c>
      <c r="C44" s="118" t="s">
        <v>100</v>
      </c>
      <c r="D44" s="234">
        <v>7.7142857142857144</v>
      </c>
      <c r="E44" s="234">
        <v>7</v>
      </c>
      <c r="F44" s="234"/>
      <c r="G44" s="120">
        <f t="shared" si="0"/>
        <v>7.3571428571428577</v>
      </c>
      <c r="H44" s="234">
        <v>4</v>
      </c>
      <c r="I44" s="234"/>
      <c r="J44" s="120">
        <f t="shared" si="1"/>
        <v>4</v>
      </c>
      <c r="K44" s="234">
        <v>5</v>
      </c>
      <c r="L44" s="234">
        <v>5</v>
      </c>
      <c r="M44" s="234">
        <v>5</v>
      </c>
      <c r="N44" s="120">
        <f t="shared" si="2"/>
        <v>7.5</v>
      </c>
      <c r="O44" s="121">
        <f t="shared" si="3"/>
        <v>31.5</v>
      </c>
      <c r="P44" s="234">
        <v>14</v>
      </c>
      <c r="Q44" s="234"/>
      <c r="R44" s="234"/>
      <c r="S44" s="234">
        <v>8</v>
      </c>
      <c r="T44" s="234"/>
      <c r="U44" s="122">
        <f t="shared" si="4"/>
        <v>15.714285714285714</v>
      </c>
      <c r="V44" s="235">
        <f t="shared" si="5"/>
        <v>47</v>
      </c>
      <c r="W44" s="235"/>
      <c r="X44" s="235"/>
      <c r="Y44" s="236" t="str">
        <f t="shared" si="6"/>
        <v>D</v>
      </c>
    </row>
    <row r="45" spans="1:25" ht="26.25">
      <c r="A45" s="233">
        <v>31</v>
      </c>
      <c r="B45" s="118" t="s">
        <v>101</v>
      </c>
      <c r="C45" s="118" t="s">
        <v>102</v>
      </c>
      <c r="D45" s="234">
        <v>6.8571428571428568</v>
      </c>
      <c r="E45" s="234">
        <v>5.5</v>
      </c>
      <c r="F45" s="234"/>
      <c r="G45" s="120">
        <f t="shared" si="0"/>
        <v>6.1785714285714288</v>
      </c>
      <c r="H45" s="234">
        <v>4</v>
      </c>
      <c r="I45" s="234"/>
      <c r="J45" s="120">
        <f t="shared" si="1"/>
        <v>4</v>
      </c>
      <c r="K45" s="234">
        <v>8.5</v>
      </c>
      <c r="L45" s="234">
        <v>3.3333333333333335</v>
      </c>
      <c r="M45" s="234">
        <v>6.8</v>
      </c>
      <c r="N45" s="120">
        <f t="shared" si="2"/>
        <v>9.3166666666666664</v>
      </c>
      <c r="O45" s="121">
        <f t="shared" si="3"/>
        <v>32.5</v>
      </c>
      <c r="P45" s="234">
        <v>15</v>
      </c>
      <c r="Q45" s="234">
        <v>10</v>
      </c>
      <c r="R45" s="234"/>
      <c r="S45" s="234">
        <v>9</v>
      </c>
      <c r="T45" s="234"/>
      <c r="U45" s="122">
        <f t="shared" si="4"/>
        <v>24.285714285714285</v>
      </c>
      <c r="V45" s="235">
        <f t="shared" si="5"/>
        <v>57</v>
      </c>
      <c r="W45" s="235"/>
      <c r="X45" s="235"/>
      <c r="Y45" s="236" t="str">
        <f t="shared" si="6"/>
        <v>C</v>
      </c>
    </row>
    <row r="46" spans="1:25" ht="26.25">
      <c r="A46" s="233">
        <v>32</v>
      </c>
      <c r="B46" s="118" t="s">
        <v>103</v>
      </c>
      <c r="C46" s="118" t="s">
        <v>104</v>
      </c>
      <c r="D46" s="234">
        <v>6.2857142857142856</v>
      </c>
      <c r="E46" s="234">
        <v>8</v>
      </c>
      <c r="F46" s="234"/>
      <c r="G46" s="120">
        <f t="shared" si="0"/>
        <v>7.1428571428571432</v>
      </c>
      <c r="H46" s="234">
        <v>4</v>
      </c>
      <c r="I46" s="234"/>
      <c r="J46" s="120">
        <f t="shared" si="1"/>
        <v>4</v>
      </c>
      <c r="K46" s="234">
        <v>7</v>
      </c>
      <c r="L46" s="234">
        <v>3.6666666666666665</v>
      </c>
      <c r="M46" s="234">
        <v>6.8</v>
      </c>
      <c r="N46" s="120">
        <f t="shared" si="2"/>
        <v>8.7333333333333325</v>
      </c>
      <c r="O46" s="121">
        <f t="shared" si="3"/>
        <v>33.200000000000003</v>
      </c>
      <c r="P46" s="234">
        <v>15</v>
      </c>
      <c r="Q46" s="234">
        <v>11</v>
      </c>
      <c r="R46" s="234"/>
      <c r="S46" s="234">
        <v>16</v>
      </c>
      <c r="T46" s="234"/>
      <c r="U46" s="122">
        <f t="shared" si="4"/>
        <v>30</v>
      </c>
      <c r="V46" s="235">
        <f t="shared" si="5"/>
        <v>63</v>
      </c>
      <c r="W46" s="235"/>
      <c r="X46" s="235"/>
      <c r="Y46" s="236" t="str">
        <f t="shared" si="6"/>
        <v>B</v>
      </c>
    </row>
    <row r="47" spans="1:25" ht="26.25">
      <c r="A47" s="233">
        <v>33</v>
      </c>
      <c r="B47" s="118" t="s">
        <v>105</v>
      </c>
      <c r="C47" s="118" t="s">
        <v>106</v>
      </c>
      <c r="D47" s="234">
        <v>5.7142857142857144</v>
      </c>
      <c r="E47" s="234">
        <v>6.5</v>
      </c>
      <c r="F47" s="234"/>
      <c r="G47" s="120">
        <f t="shared" si="0"/>
        <v>6.1071428571428577</v>
      </c>
      <c r="H47" s="234">
        <v>3</v>
      </c>
      <c r="I47" s="234"/>
      <c r="J47" s="120">
        <f t="shared" si="1"/>
        <v>3</v>
      </c>
      <c r="K47" s="234">
        <v>5</v>
      </c>
      <c r="L47" s="234">
        <v>5</v>
      </c>
      <c r="M47" s="234">
        <v>6</v>
      </c>
      <c r="N47" s="120">
        <f t="shared" si="2"/>
        <v>8</v>
      </c>
      <c r="O47" s="121">
        <f t="shared" si="3"/>
        <v>28.5</v>
      </c>
      <c r="P47" s="234">
        <v>11</v>
      </c>
      <c r="Q47" s="234">
        <v>2</v>
      </c>
      <c r="R47" s="234"/>
      <c r="S47" s="234"/>
      <c r="T47" s="234">
        <v>5</v>
      </c>
      <c r="U47" s="122">
        <f t="shared" si="4"/>
        <v>12.857142857142858</v>
      </c>
      <c r="V47" s="235">
        <f t="shared" si="5"/>
        <v>41</v>
      </c>
      <c r="W47" s="235"/>
      <c r="X47" s="235"/>
      <c r="Y47" s="236" t="str">
        <f t="shared" si="6"/>
        <v>D</v>
      </c>
    </row>
    <row r="48" spans="1:25" ht="26.25">
      <c r="A48" s="233">
        <v>34</v>
      </c>
      <c r="B48" s="118" t="s">
        <v>107</v>
      </c>
      <c r="C48" s="118" t="s">
        <v>108</v>
      </c>
      <c r="D48" s="234">
        <v>8.2857142857142865</v>
      </c>
      <c r="E48" s="234">
        <v>8.5</v>
      </c>
      <c r="F48" s="234"/>
      <c r="G48" s="120">
        <f t="shared" si="0"/>
        <v>8.3928571428571423</v>
      </c>
      <c r="H48" s="234">
        <v>4</v>
      </c>
      <c r="I48" s="234"/>
      <c r="J48" s="120">
        <f t="shared" si="1"/>
        <v>4</v>
      </c>
      <c r="K48" s="234">
        <v>5</v>
      </c>
      <c r="L48" s="234">
        <v>5</v>
      </c>
      <c r="M48" s="234">
        <v>5</v>
      </c>
      <c r="N48" s="120">
        <f t="shared" si="2"/>
        <v>7.5</v>
      </c>
      <c r="O48" s="121">
        <f t="shared" si="3"/>
        <v>33.200000000000003</v>
      </c>
      <c r="P48" s="234">
        <v>14</v>
      </c>
      <c r="Q48" s="234">
        <v>6</v>
      </c>
      <c r="R48" s="234"/>
      <c r="S48" s="234">
        <v>12.5</v>
      </c>
      <c r="T48" s="234"/>
      <c r="U48" s="122">
        <f t="shared" si="4"/>
        <v>23.214285714285715</v>
      </c>
      <c r="V48" s="235">
        <f t="shared" si="5"/>
        <v>56</v>
      </c>
      <c r="W48" s="235"/>
      <c r="X48" s="235"/>
      <c r="Y48" s="236" t="str">
        <f t="shared" si="6"/>
        <v>C</v>
      </c>
    </row>
    <row r="49" spans="1:25" ht="26.25">
      <c r="A49" s="233">
        <v>35</v>
      </c>
      <c r="B49" s="118" t="s">
        <v>109</v>
      </c>
      <c r="C49" s="118" t="s">
        <v>110</v>
      </c>
      <c r="D49" s="234">
        <v>7.7142857142857144</v>
      </c>
      <c r="E49" s="234">
        <v>8</v>
      </c>
      <c r="F49" s="234"/>
      <c r="G49" s="120">
        <f t="shared" si="0"/>
        <v>7.8571428571428577</v>
      </c>
      <c r="H49" s="234">
        <v>5</v>
      </c>
      <c r="I49" s="234"/>
      <c r="J49" s="120">
        <f t="shared" si="1"/>
        <v>5</v>
      </c>
      <c r="K49" s="234">
        <v>6.5</v>
      </c>
      <c r="L49" s="234">
        <v>3.3333333333333335</v>
      </c>
      <c r="M49" s="234">
        <v>5.2</v>
      </c>
      <c r="N49" s="120">
        <f t="shared" si="2"/>
        <v>7.5166666666666666</v>
      </c>
      <c r="O49" s="121">
        <f t="shared" si="3"/>
        <v>34</v>
      </c>
      <c r="P49" s="234">
        <v>15</v>
      </c>
      <c r="Q49" s="234">
        <v>11</v>
      </c>
      <c r="R49" s="234"/>
      <c r="S49" s="234">
        <v>13</v>
      </c>
      <c r="T49" s="234"/>
      <c r="U49" s="122">
        <f t="shared" si="4"/>
        <v>27.857142857142858</v>
      </c>
      <c r="V49" s="235">
        <f t="shared" si="5"/>
        <v>62</v>
      </c>
      <c r="W49" s="235"/>
      <c r="X49" s="235"/>
      <c r="Y49" s="236" t="str">
        <f t="shared" si="6"/>
        <v>B</v>
      </c>
    </row>
    <row r="50" spans="1:25" ht="26.25">
      <c r="A50" s="233">
        <v>36</v>
      </c>
      <c r="B50" s="118" t="s">
        <v>111</v>
      </c>
      <c r="C50" s="118" t="s">
        <v>112</v>
      </c>
      <c r="D50" s="234">
        <v>8.2857142857142865</v>
      </c>
      <c r="E50" s="234">
        <v>8</v>
      </c>
      <c r="F50" s="234"/>
      <c r="G50" s="120">
        <f t="shared" si="0"/>
        <v>8.1428571428571423</v>
      </c>
      <c r="H50" s="234">
        <v>4</v>
      </c>
      <c r="I50" s="234"/>
      <c r="J50" s="120">
        <f t="shared" si="1"/>
        <v>4</v>
      </c>
      <c r="K50" s="234">
        <v>8.5</v>
      </c>
      <c r="L50" s="234">
        <v>4</v>
      </c>
      <c r="M50" s="234">
        <v>4</v>
      </c>
      <c r="N50" s="120">
        <f t="shared" si="2"/>
        <v>8.25</v>
      </c>
      <c r="O50" s="121">
        <f t="shared" si="3"/>
        <v>34</v>
      </c>
      <c r="P50" s="234">
        <v>19</v>
      </c>
      <c r="Q50" s="234">
        <v>8</v>
      </c>
      <c r="R50" s="234"/>
      <c r="S50" s="234">
        <v>4</v>
      </c>
      <c r="T50" s="234"/>
      <c r="U50" s="122">
        <f t="shared" si="4"/>
        <v>22.142857142857142</v>
      </c>
      <c r="V50" s="235">
        <f t="shared" si="5"/>
        <v>56</v>
      </c>
      <c r="W50" s="235"/>
      <c r="X50" s="235"/>
      <c r="Y50" s="236" t="str">
        <f t="shared" si="6"/>
        <v>C</v>
      </c>
    </row>
    <row r="51" spans="1:25" ht="26.25">
      <c r="A51" s="233">
        <v>37</v>
      </c>
      <c r="B51" s="118" t="s">
        <v>113</v>
      </c>
      <c r="C51" s="118" t="s">
        <v>114</v>
      </c>
      <c r="D51" s="234"/>
      <c r="E51" s="234"/>
      <c r="F51" s="234"/>
      <c r="G51" s="120">
        <f t="shared" si="0"/>
        <v>0</v>
      </c>
      <c r="H51" s="234"/>
      <c r="I51" s="234"/>
      <c r="J51" s="120">
        <f t="shared" si="1"/>
        <v>0</v>
      </c>
      <c r="K51" s="234">
        <v>7</v>
      </c>
      <c r="L51" s="234">
        <v>3.3333333333333335</v>
      </c>
      <c r="M51" s="234">
        <v>5.6</v>
      </c>
      <c r="N51" s="120">
        <f t="shared" si="2"/>
        <v>7.9666666666666659</v>
      </c>
      <c r="O51" s="121">
        <f t="shared" si="3"/>
        <v>13.3</v>
      </c>
      <c r="P51" s="234"/>
      <c r="Q51" s="234"/>
      <c r="R51" s="234"/>
      <c r="S51" s="234"/>
      <c r="T51" s="234"/>
      <c r="U51" s="122" t="str">
        <f t="shared" si="4"/>
        <v/>
      </c>
      <c r="V51" s="235">
        <f t="shared" si="5"/>
        <v>13</v>
      </c>
      <c r="W51" s="235"/>
      <c r="X51" s="235"/>
      <c r="Y51" s="236" t="str">
        <f t="shared" si="6"/>
        <v/>
      </c>
    </row>
    <row r="52" spans="1:25" ht="26.25">
      <c r="A52" s="233">
        <v>38</v>
      </c>
      <c r="B52" s="118" t="s">
        <v>115</v>
      </c>
      <c r="C52" s="118" t="s">
        <v>116</v>
      </c>
      <c r="D52" s="234">
        <v>7.4285714285714288</v>
      </c>
      <c r="E52" s="234">
        <v>9</v>
      </c>
      <c r="F52" s="234"/>
      <c r="G52" s="120">
        <f t="shared" si="0"/>
        <v>8.2142857142857135</v>
      </c>
      <c r="H52" s="234">
        <v>4</v>
      </c>
      <c r="I52" s="234"/>
      <c r="J52" s="120">
        <f t="shared" si="1"/>
        <v>4</v>
      </c>
      <c r="K52" s="234">
        <v>7.5</v>
      </c>
      <c r="L52" s="234">
        <v>6.333333333333333</v>
      </c>
      <c r="M52" s="234">
        <v>4.8</v>
      </c>
      <c r="N52" s="120">
        <f t="shared" si="2"/>
        <v>9.3166666666666664</v>
      </c>
      <c r="O52" s="121">
        <f t="shared" si="3"/>
        <v>35.9</v>
      </c>
      <c r="P52" s="234">
        <v>18</v>
      </c>
      <c r="Q52" s="234">
        <v>11.5</v>
      </c>
      <c r="R52" s="234"/>
      <c r="S52" s="234">
        <v>12.5</v>
      </c>
      <c r="T52" s="234"/>
      <c r="U52" s="122">
        <f t="shared" si="4"/>
        <v>30</v>
      </c>
      <c r="V52" s="235">
        <f t="shared" si="5"/>
        <v>66</v>
      </c>
      <c r="W52" s="235"/>
      <c r="X52" s="235"/>
      <c r="Y52" s="236" t="str">
        <f t="shared" si="6"/>
        <v>B</v>
      </c>
    </row>
    <row r="53" spans="1:25" ht="26.25">
      <c r="A53" s="233">
        <v>39</v>
      </c>
      <c r="B53" s="118" t="s">
        <v>117</v>
      </c>
      <c r="C53" s="118" t="s">
        <v>118</v>
      </c>
      <c r="D53" s="234">
        <v>7.4285714285714288</v>
      </c>
      <c r="E53" s="234">
        <v>8.5</v>
      </c>
      <c r="F53" s="234"/>
      <c r="G53" s="120">
        <f t="shared" si="0"/>
        <v>7.9642857142857153</v>
      </c>
      <c r="H53" s="234">
        <v>4</v>
      </c>
      <c r="I53" s="234"/>
      <c r="J53" s="120">
        <f t="shared" si="1"/>
        <v>4</v>
      </c>
      <c r="K53" s="234">
        <v>7.5</v>
      </c>
      <c r="L53" s="234">
        <v>5</v>
      </c>
      <c r="M53" s="234">
        <v>3.2</v>
      </c>
      <c r="N53" s="120">
        <f t="shared" si="2"/>
        <v>7.8500000000000005</v>
      </c>
      <c r="O53" s="121">
        <f t="shared" si="3"/>
        <v>33.1</v>
      </c>
      <c r="P53" s="234">
        <v>15</v>
      </c>
      <c r="Q53" s="234">
        <v>11</v>
      </c>
      <c r="R53" s="234"/>
      <c r="S53" s="234"/>
      <c r="T53" s="234">
        <v>14</v>
      </c>
      <c r="U53" s="122">
        <f t="shared" si="4"/>
        <v>28.571428571428573</v>
      </c>
      <c r="V53" s="235">
        <f t="shared" si="5"/>
        <v>62</v>
      </c>
      <c r="W53" s="235"/>
      <c r="X53" s="235"/>
      <c r="Y53" s="236" t="str">
        <f t="shared" si="6"/>
        <v>B</v>
      </c>
    </row>
    <row r="54" spans="1:25" ht="26.25">
      <c r="A54" s="233">
        <v>40</v>
      </c>
      <c r="B54" s="118" t="s">
        <v>119</v>
      </c>
      <c r="C54" s="118" t="s">
        <v>120</v>
      </c>
      <c r="D54" s="234">
        <v>7.7142857142857144</v>
      </c>
      <c r="E54" s="234">
        <v>5</v>
      </c>
      <c r="F54" s="234"/>
      <c r="G54" s="120">
        <f t="shared" si="0"/>
        <v>6.3571428571428568</v>
      </c>
      <c r="H54" s="234">
        <v>3</v>
      </c>
      <c r="I54" s="234"/>
      <c r="J54" s="120">
        <f t="shared" si="1"/>
        <v>3</v>
      </c>
      <c r="K54" s="234">
        <v>5</v>
      </c>
      <c r="L54" s="234">
        <v>5</v>
      </c>
      <c r="M54" s="234">
        <v>5</v>
      </c>
      <c r="N54" s="120">
        <f t="shared" si="2"/>
        <v>7.5</v>
      </c>
      <c r="O54" s="121">
        <f t="shared" si="3"/>
        <v>28.1</v>
      </c>
      <c r="P54" s="234">
        <v>12</v>
      </c>
      <c r="Q54" s="234">
        <v>10</v>
      </c>
      <c r="R54" s="234"/>
      <c r="S54" s="234"/>
      <c r="T54" s="234">
        <v>12</v>
      </c>
      <c r="U54" s="122">
        <f t="shared" si="4"/>
        <v>24.285714285714285</v>
      </c>
      <c r="V54" s="235">
        <f t="shared" si="5"/>
        <v>52</v>
      </c>
      <c r="W54" s="235"/>
      <c r="X54" s="235"/>
      <c r="Y54" s="236" t="str">
        <f t="shared" si="6"/>
        <v>C</v>
      </c>
    </row>
    <row r="55" spans="1:25" ht="26.25">
      <c r="A55" s="233">
        <v>41</v>
      </c>
      <c r="B55" s="118" t="s">
        <v>121</v>
      </c>
      <c r="C55" s="118" t="s">
        <v>122</v>
      </c>
      <c r="D55" s="234">
        <v>6.8571428571428568</v>
      </c>
      <c r="E55" s="234">
        <v>6.5</v>
      </c>
      <c r="F55" s="234"/>
      <c r="G55" s="120">
        <f t="shared" si="0"/>
        <v>6.6785714285714288</v>
      </c>
      <c r="H55" s="234">
        <v>4</v>
      </c>
      <c r="I55" s="234"/>
      <c r="J55" s="120">
        <f t="shared" si="1"/>
        <v>4</v>
      </c>
      <c r="K55" s="234">
        <v>6.5</v>
      </c>
      <c r="L55" s="234">
        <v>4</v>
      </c>
      <c r="M55" s="234">
        <v>5</v>
      </c>
      <c r="N55" s="120">
        <f t="shared" si="2"/>
        <v>7.75</v>
      </c>
      <c r="O55" s="121">
        <f t="shared" si="3"/>
        <v>30.7</v>
      </c>
      <c r="P55" s="234">
        <v>9</v>
      </c>
      <c r="Q55" s="234">
        <v>12</v>
      </c>
      <c r="R55" s="234"/>
      <c r="S55" s="234"/>
      <c r="T55" s="234">
        <v>13.5</v>
      </c>
      <c r="U55" s="122">
        <f t="shared" si="4"/>
        <v>24.642857142857142</v>
      </c>
      <c r="V55" s="235">
        <f t="shared" si="5"/>
        <v>55</v>
      </c>
      <c r="W55" s="235"/>
      <c r="X55" s="235"/>
      <c r="Y55" s="236" t="str">
        <f t="shared" si="6"/>
        <v>C</v>
      </c>
    </row>
    <row r="56" spans="1:25" ht="26.25">
      <c r="A56" s="233">
        <v>42</v>
      </c>
      <c r="B56" s="118" t="s">
        <v>123</v>
      </c>
      <c r="C56" s="118" t="s">
        <v>124</v>
      </c>
      <c r="D56" s="234">
        <v>6.5714285714285712</v>
      </c>
      <c r="E56" s="234">
        <v>9</v>
      </c>
      <c r="F56" s="234"/>
      <c r="G56" s="120">
        <f t="shared" si="0"/>
        <v>7.7857142857142856</v>
      </c>
      <c r="H56" s="234">
        <v>5</v>
      </c>
      <c r="I56" s="234"/>
      <c r="J56" s="120">
        <f t="shared" si="1"/>
        <v>5</v>
      </c>
      <c r="K56" s="234">
        <v>5.5</v>
      </c>
      <c r="L56" s="234">
        <v>5</v>
      </c>
      <c r="M56" s="234">
        <v>4.8</v>
      </c>
      <c r="N56" s="120">
        <f t="shared" si="2"/>
        <v>7.6499999999999995</v>
      </c>
      <c r="O56" s="121">
        <f t="shared" si="3"/>
        <v>34.1</v>
      </c>
      <c r="P56" s="234">
        <v>12</v>
      </c>
      <c r="Q56" s="234">
        <v>12</v>
      </c>
      <c r="R56" s="234"/>
      <c r="S56" s="234">
        <v>14</v>
      </c>
      <c r="T56" s="234"/>
      <c r="U56" s="122">
        <f t="shared" si="4"/>
        <v>27.142857142857142</v>
      </c>
      <c r="V56" s="235">
        <f t="shared" si="5"/>
        <v>61</v>
      </c>
      <c r="W56" s="235"/>
      <c r="X56" s="235"/>
      <c r="Y56" s="236" t="str">
        <f t="shared" si="6"/>
        <v>B</v>
      </c>
    </row>
    <row r="57" spans="1:25" ht="26.25">
      <c r="A57" s="233">
        <v>43</v>
      </c>
      <c r="B57" s="118" t="s">
        <v>125</v>
      </c>
      <c r="C57" s="118" t="s">
        <v>126</v>
      </c>
      <c r="D57" s="234">
        <v>7.4285714285714288</v>
      </c>
      <c r="E57" s="234">
        <v>8.5</v>
      </c>
      <c r="F57" s="234"/>
      <c r="G57" s="120">
        <f t="shared" si="0"/>
        <v>7.9642857142857153</v>
      </c>
      <c r="H57" s="234">
        <v>5</v>
      </c>
      <c r="I57" s="234"/>
      <c r="J57" s="120">
        <f t="shared" si="1"/>
        <v>5</v>
      </c>
      <c r="K57" s="234">
        <v>8</v>
      </c>
      <c r="L57" s="234">
        <v>4.3333333333333304</v>
      </c>
      <c r="M57" s="234">
        <v>8.4</v>
      </c>
      <c r="N57" s="120">
        <f t="shared" si="2"/>
        <v>10.366666666666665</v>
      </c>
      <c r="O57" s="121">
        <f t="shared" si="3"/>
        <v>38.9</v>
      </c>
      <c r="P57" s="234">
        <v>17</v>
      </c>
      <c r="Q57" s="234">
        <v>8</v>
      </c>
      <c r="R57" s="234"/>
      <c r="S57" s="234">
        <v>4</v>
      </c>
      <c r="T57" s="234"/>
      <c r="U57" s="122">
        <f t="shared" si="4"/>
        <v>20.714285714285715</v>
      </c>
      <c r="V57" s="235">
        <f t="shared" si="5"/>
        <v>60</v>
      </c>
      <c r="W57" s="235"/>
      <c r="X57" s="235"/>
      <c r="Y57" s="236" t="str">
        <f t="shared" si="6"/>
        <v>B</v>
      </c>
    </row>
    <row r="58" spans="1:25" ht="26.25">
      <c r="A58" s="233">
        <v>44</v>
      </c>
      <c r="B58" s="118" t="s">
        <v>127</v>
      </c>
      <c r="C58" s="118" t="s">
        <v>128</v>
      </c>
      <c r="D58" s="234">
        <v>6.5714285714285712</v>
      </c>
      <c r="E58" s="234">
        <v>8</v>
      </c>
      <c r="F58" s="234"/>
      <c r="G58" s="120">
        <f t="shared" si="0"/>
        <v>7.2857142857142865</v>
      </c>
      <c r="H58" s="234">
        <v>4</v>
      </c>
      <c r="I58" s="234"/>
      <c r="J58" s="120">
        <f t="shared" si="1"/>
        <v>4</v>
      </c>
      <c r="K58" s="234">
        <v>5.5</v>
      </c>
      <c r="L58" s="234">
        <v>4.666666666666667</v>
      </c>
      <c r="M58" s="234">
        <v>5</v>
      </c>
      <c r="N58" s="120">
        <f t="shared" si="2"/>
        <v>7.583333333333333</v>
      </c>
      <c r="O58" s="121">
        <f t="shared" si="3"/>
        <v>31.5</v>
      </c>
      <c r="P58" s="234">
        <v>18</v>
      </c>
      <c r="Q58" s="234">
        <v>7</v>
      </c>
      <c r="R58" s="234"/>
      <c r="S58" s="234"/>
      <c r="T58" s="234"/>
      <c r="U58" s="122">
        <f t="shared" si="4"/>
        <v>17.857142857142858</v>
      </c>
      <c r="V58" s="235">
        <f t="shared" si="5"/>
        <v>49</v>
      </c>
      <c r="W58" s="235"/>
      <c r="X58" s="235"/>
      <c r="Y58" s="236" t="str">
        <f t="shared" si="6"/>
        <v>D</v>
      </c>
    </row>
    <row r="59" spans="1:25" ht="26.25">
      <c r="A59" s="233">
        <v>45</v>
      </c>
      <c r="B59" s="118" t="s">
        <v>129</v>
      </c>
      <c r="C59" s="118" t="s">
        <v>130</v>
      </c>
      <c r="D59" s="234">
        <v>6.2857142857142856</v>
      </c>
      <c r="E59" s="234">
        <v>7.5</v>
      </c>
      <c r="F59" s="234"/>
      <c r="G59" s="120">
        <f t="shared" si="0"/>
        <v>6.8928571428571423</v>
      </c>
      <c r="H59" s="234">
        <v>5</v>
      </c>
      <c r="I59" s="234"/>
      <c r="J59" s="120">
        <f t="shared" si="1"/>
        <v>5</v>
      </c>
      <c r="K59" s="234">
        <v>6.5</v>
      </c>
      <c r="L59" s="234">
        <v>4.666666666666667</v>
      </c>
      <c r="M59" s="234">
        <v>5</v>
      </c>
      <c r="N59" s="120">
        <f t="shared" si="2"/>
        <v>8.0833333333333339</v>
      </c>
      <c r="O59" s="121">
        <f t="shared" si="3"/>
        <v>33.299999999999997</v>
      </c>
      <c r="P59" s="234">
        <v>14</v>
      </c>
      <c r="Q59" s="234">
        <v>7</v>
      </c>
      <c r="R59" s="234"/>
      <c r="S59" s="234">
        <v>13</v>
      </c>
      <c r="T59" s="234"/>
      <c r="U59" s="122">
        <f t="shared" si="4"/>
        <v>24.285714285714285</v>
      </c>
      <c r="V59" s="235">
        <f t="shared" si="5"/>
        <v>58</v>
      </c>
      <c r="W59" s="235"/>
      <c r="X59" s="235"/>
      <c r="Y59" s="236" t="str">
        <f t="shared" si="6"/>
        <v>C</v>
      </c>
    </row>
    <row r="60" spans="1:25" ht="26.25">
      <c r="A60" s="233">
        <v>46</v>
      </c>
      <c r="B60" s="118" t="s">
        <v>131</v>
      </c>
      <c r="C60" s="118" t="s">
        <v>132</v>
      </c>
      <c r="D60" s="234">
        <v>6.5714285714285712</v>
      </c>
      <c r="E60" s="234">
        <v>9</v>
      </c>
      <c r="F60" s="234"/>
      <c r="G60" s="120">
        <f t="shared" si="0"/>
        <v>7.7857142857142856</v>
      </c>
      <c r="H60" s="234">
        <v>4</v>
      </c>
      <c r="I60" s="234"/>
      <c r="J60" s="120">
        <f t="shared" si="1"/>
        <v>4</v>
      </c>
      <c r="K60" s="234">
        <v>7</v>
      </c>
      <c r="L60" s="234">
        <v>3</v>
      </c>
      <c r="M60" s="234">
        <v>5.6</v>
      </c>
      <c r="N60" s="120">
        <f t="shared" si="2"/>
        <v>7.8000000000000007</v>
      </c>
      <c r="O60" s="121">
        <f t="shared" si="3"/>
        <v>32.700000000000003</v>
      </c>
      <c r="P60" s="234">
        <v>17</v>
      </c>
      <c r="Q60" s="234">
        <v>11</v>
      </c>
      <c r="R60" s="234"/>
      <c r="S60" s="234">
        <v>7.5</v>
      </c>
      <c r="T60" s="234"/>
      <c r="U60" s="122">
        <f t="shared" si="4"/>
        <v>25.357142857142858</v>
      </c>
      <c r="V60" s="235">
        <f t="shared" si="5"/>
        <v>58</v>
      </c>
      <c r="W60" s="235"/>
      <c r="X60" s="235"/>
      <c r="Y60" s="236" t="str">
        <f t="shared" si="6"/>
        <v>C</v>
      </c>
    </row>
    <row r="61" spans="1:25" ht="26.25">
      <c r="A61" s="233">
        <v>47</v>
      </c>
      <c r="B61" s="118" t="s">
        <v>133</v>
      </c>
      <c r="C61" s="118" t="s">
        <v>134</v>
      </c>
      <c r="D61" s="234">
        <v>4.5714285714285712</v>
      </c>
      <c r="E61" s="234">
        <v>6.5</v>
      </c>
      <c r="F61" s="234"/>
      <c r="G61" s="120">
        <f t="shared" si="0"/>
        <v>5.5357142857142865</v>
      </c>
      <c r="H61" s="234">
        <v>4</v>
      </c>
      <c r="I61" s="234"/>
      <c r="J61" s="120">
        <f t="shared" si="1"/>
        <v>4</v>
      </c>
      <c r="K61" s="234">
        <v>6</v>
      </c>
      <c r="L61" s="234">
        <v>5.333333333333333</v>
      </c>
      <c r="M61" s="234">
        <v>4.4000000000000004</v>
      </c>
      <c r="N61" s="120">
        <f t="shared" si="2"/>
        <v>7.8666666666666663</v>
      </c>
      <c r="O61" s="121">
        <f t="shared" si="3"/>
        <v>29</v>
      </c>
      <c r="P61" s="234">
        <v>19</v>
      </c>
      <c r="Q61" s="234">
        <v>13</v>
      </c>
      <c r="R61" s="234"/>
      <c r="S61" s="234"/>
      <c r="T61" s="234">
        <v>13</v>
      </c>
      <c r="U61" s="122">
        <f t="shared" si="4"/>
        <v>32.142857142857146</v>
      </c>
      <c r="V61" s="235">
        <f t="shared" si="5"/>
        <v>61</v>
      </c>
      <c r="W61" s="235"/>
      <c r="X61" s="235"/>
      <c r="Y61" s="236" t="str">
        <f t="shared" si="6"/>
        <v>B</v>
      </c>
    </row>
    <row r="62" spans="1:25" ht="26.25">
      <c r="A62" s="117">
        <v>48</v>
      </c>
      <c r="B62" s="449" t="s">
        <v>135</v>
      </c>
      <c r="C62" s="449" t="s">
        <v>136</v>
      </c>
      <c r="D62" s="119"/>
      <c r="E62" s="119"/>
      <c r="F62" s="119"/>
      <c r="G62" s="450">
        <f t="shared" si="0"/>
        <v>0</v>
      </c>
      <c r="H62" s="119"/>
      <c r="I62" s="119"/>
      <c r="J62" s="450">
        <f t="shared" si="1"/>
        <v>0</v>
      </c>
      <c r="K62" s="119"/>
      <c r="L62" s="119">
        <v>5</v>
      </c>
      <c r="M62" s="119">
        <v>5</v>
      </c>
      <c r="N62" s="450">
        <f t="shared" si="2"/>
        <v>7.5</v>
      </c>
      <c r="O62" s="451">
        <f t="shared" si="3"/>
        <v>12.5</v>
      </c>
      <c r="P62" s="119"/>
      <c r="Q62" s="119"/>
      <c r="R62" s="119"/>
      <c r="S62" s="119"/>
      <c r="T62" s="119"/>
      <c r="U62" s="452" t="str">
        <f t="shared" si="4"/>
        <v/>
      </c>
      <c r="V62" s="123">
        <f t="shared" si="5"/>
        <v>13</v>
      </c>
      <c r="W62" s="123"/>
      <c r="X62" s="123"/>
      <c r="Y62" s="124" t="str">
        <f t="shared" si="6"/>
        <v/>
      </c>
    </row>
    <row r="63" spans="1:25" ht="26.25">
      <c r="A63" s="117">
        <v>49</v>
      </c>
      <c r="B63" s="449" t="s">
        <v>137</v>
      </c>
      <c r="C63" s="449" t="s">
        <v>138</v>
      </c>
      <c r="D63" s="119">
        <v>6.5714285714285712</v>
      </c>
      <c r="E63" s="119">
        <v>7</v>
      </c>
      <c r="F63" s="119"/>
      <c r="G63" s="450">
        <f t="shared" si="0"/>
        <v>6.7857142857142865</v>
      </c>
      <c r="H63" s="119">
        <v>5</v>
      </c>
      <c r="I63" s="119"/>
      <c r="J63" s="450">
        <f t="shared" si="1"/>
        <v>5</v>
      </c>
      <c r="K63" s="119">
        <v>7.5</v>
      </c>
      <c r="L63" s="119">
        <v>4.333333333333333</v>
      </c>
      <c r="M63" s="119">
        <v>5.6</v>
      </c>
      <c r="N63" s="450">
        <f t="shared" si="2"/>
        <v>8.7166666666666668</v>
      </c>
      <c r="O63" s="451">
        <f t="shared" si="3"/>
        <v>34.200000000000003</v>
      </c>
      <c r="P63" s="119">
        <v>22</v>
      </c>
      <c r="Q63" s="119">
        <v>13</v>
      </c>
      <c r="R63" s="119"/>
      <c r="S63" s="119">
        <v>5</v>
      </c>
      <c r="T63" s="119"/>
      <c r="U63" s="452">
        <f t="shared" si="4"/>
        <v>28.571428571428573</v>
      </c>
      <c r="V63" s="123">
        <f t="shared" si="5"/>
        <v>63</v>
      </c>
      <c r="W63" s="123"/>
      <c r="X63" s="123"/>
      <c r="Y63" s="124" t="str">
        <f t="shared" si="6"/>
        <v>B</v>
      </c>
    </row>
    <row r="64" spans="1:25" ht="26.25">
      <c r="A64" s="233">
        <v>50</v>
      </c>
      <c r="B64" s="118" t="s">
        <v>139</v>
      </c>
      <c r="C64" s="118" t="s">
        <v>140</v>
      </c>
      <c r="D64" s="234">
        <v>7.1428571428571432</v>
      </c>
      <c r="E64" s="234">
        <v>7</v>
      </c>
      <c r="F64" s="234"/>
      <c r="G64" s="120">
        <f t="shared" si="0"/>
        <v>7.0714285714285712</v>
      </c>
      <c r="H64" s="234">
        <v>4</v>
      </c>
      <c r="I64" s="234"/>
      <c r="J64" s="120">
        <f t="shared" si="1"/>
        <v>4</v>
      </c>
      <c r="K64" s="234">
        <v>8</v>
      </c>
      <c r="L64" s="234">
        <v>3.3333333333333335</v>
      </c>
      <c r="M64" s="234">
        <v>6</v>
      </c>
      <c r="N64" s="120">
        <f t="shared" si="2"/>
        <v>8.6666666666666661</v>
      </c>
      <c r="O64" s="121">
        <f t="shared" si="3"/>
        <v>32.9</v>
      </c>
      <c r="P64" s="234">
        <v>23</v>
      </c>
      <c r="Q64" s="234"/>
      <c r="R64" s="234"/>
      <c r="S64" s="234">
        <v>12</v>
      </c>
      <c r="T64" s="234"/>
      <c r="U64" s="122">
        <f t="shared" si="4"/>
        <v>25</v>
      </c>
      <c r="V64" s="235">
        <f t="shared" si="5"/>
        <v>58</v>
      </c>
      <c r="W64" s="235"/>
      <c r="X64" s="235"/>
      <c r="Y64" s="236" t="str">
        <f t="shared" si="6"/>
        <v>C</v>
      </c>
    </row>
    <row r="65" spans="1:25" ht="26.25">
      <c r="A65" s="233">
        <v>51</v>
      </c>
      <c r="B65" s="118" t="s">
        <v>141</v>
      </c>
      <c r="C65" s="118" t="s">
        <v>142</v>
      </c>
      <c r="D65" s="234">
        <v>7.4285714285714288</v>
      </c>
      <c r="E65" s="234">
        <v>7</v>
      </c>
      <c r="F65" s="234"/>
      <c r="G65" s="120">
        <f t="shared" si="0"/>
        <v>7.2142857142857144</v>
      </c>
      <c r="H65" s="234">
        <v>4</v>
      </c>
      <c r="I65" s="234"/>
      <c r="J65" s="120">
        <f t="shared" si="1"/>
        <v>4</v>
      </c>
      <c r="K65" s="234">
        <v>5</v>
      </c>
      <c r="L65" s="234">
        <v>5</v>
      </c>
      <c r="M65" s="234">
        <v>5.2</v>
      </c>
      <c r="N65" s="120">
        <f t="shared" si="2"/>
        <v>7.6000000000000005</v>
      </c>
      <c r="O65" s="121">
        <f t="shared" si="3"/>
        <v>31.4</v>
      </c>
      <c r="P65" s="234">
        <v>17</v>
      </c>
      <c r="Q65" s="234"/>
      <c r="R65" s="234">
        <v>9</v>
      </c>
      <c r="S65" s="234"/>
      <c r="T65" s="234">
        <v>5.5</v>
      </c>
      <c r="U65" s="122">
        <f t="shared" si="4"/>
        <v>22.5</v>
      </c>
      <c r="V65" s="235">
        <f t="shared" si="5"/>
        <v>54</v>
      </c>
      <c r="W65" s="235"/>
      <c r="X65" s="235"/>
      <c r="Y65" s="236" t="str">
        <f t="shared" si="6"/>
        <v>C</v>
      </c>
    </row>
    <row r="66" spans="1:25" ht="26.25">
      <c r="A66" s="233">
        <v>52</v>
      </c>
      <c r="B66" s="118" t="s">
        <v>143</v>
      </c>
      <c r="C66" s="118" t="s">
        <v>144</v>
      </c>
      <c r="D66" s="234">
        <v>6.5714285714285712</v>
      </c>
      <c r="E66" s="234">
        <v>6</v>
      </c>
      <c r="F66" s="234"/>
      <c r="G66" s="120">
        <f t="shared" si="0"/>
        <v>6.2857142857142856</v>
      </c>
      <c r="H66" s="234">
        <v>4</v>
      </c>
      <c r="I66" s="234"/>
      <c r="J66" s="120">
        <f t="shared" si="1"/>
        <v>4</v>
      </c>
      <c r="K66" s="234">
        <v>8.5</v>
      </c>
      <c r="L66" s="234">
        <v>3.3333333333333335</v>
      </c>
      <c r="M66" s="234">
        <v>5.2</v>
      </c>
      <c r="N66" s="120">
        <f t="shared" si="2"/>
        <v>8.5166666666666675</v>
      </c>
      <c r="O66" s="121">
        <f t="shared" si="3"/>
        <v>31.4</v>
      </c>
      <c r="P66" s="234">
        <v>16</v>
      </c>
      <c r="Q66" s="234">
        <v>8</v>
      </c>
      <c r="R66" s="234"/>
      <c r="S66" s="234">
        <v>13</v>
      </c>
      <c r="T66" s="234"/>
      <c r="U66" s="122">
        <f t="shared" si="4"/>
        <v>26.428571428571427</v>
      </c>
      <c r="V66" s="235">
        <f t="shared" si="5"/>
        <v>58</v>
      </c>
      <c r="W66" s="235"/>
      <c r="X66" s="235"/>
      <c r="Y66" s="236" t="str">
        <f t="shared" si="6"/>
        <v>C</v>
      </c>
    </row>
    <row r="67" spans="1:25" ht="26.25">
      <c r="A67" s="233">
        <v>53</v>
      </c>
      <c r="B67" s="118" t="s">
        <v>145</v>
      </c>
      <c r="C67" s="118" t="s">
        <v>146</v>
      </c>
      <c r="D67" s="234">
        <v>6.2857142857142856</v>
      </c>
      <c r="E67" s="234">
        <v>7</v>
      </c>
      <c r="F67" s="234"/>
      <c r="G67" s="120">
        <f t="shared" si="0"/>
        <v>6.6428571428571423</v>
      </c>
      <c r="H67" s="234">
        <v>0</v>
      </c>
      <c r="I67" s="234"/>
      <c r="J67" s="120">
        <f t="shared" si="1"/>
        <v>0</v>
      </c>
      <c r="K67" s="234">
        <v>7</v>
      </c>
      <c r="L67" s="234">
        <v>3.6666666666666665</v>
      </c>
      <c r="M67" s="234"/>
      <c r="N67" s="120">
        <f t="shared" si="2"/>
        <v>8</v>
      </c>
      <c r="O67" s="121">
        <f t="shared" si="3"/>
        <v>24.4</v>
      </c>
      <c r="P67" s="234">
        <v>16</v>
      </c>
      <c r="Q67" s="234">
        <v>11</v>
      </c>
      <c r="R67" s="234"/>
      <c r="S67" s="234">
        <v>6</v>
      </c>
      <c r="T67" s="234"/>
      <c r="U67" s="122">
        <f t="shared" si="4"/>
        <v>23.571428571428573</v>
      </c>
      <c r="V67" s="235">
        <f t="shared" si="5"/>
        <v>48</v>
      </c>
      <c r="W67" s="235"/>
      <c r="X67" s="235"/>
      <c r="Y67" s="236" t="str">
        <f t="shared" si="6"/>
        <v>D</v>
      </c>
    </row>
    <row r="68" spans="1:25" ht="26.25">
      <c r="A68" s="233">
        <v>54</v>
      </c>
      <c r="B68" s="118" t="s">
        <v>147</v>
      </c>
      <c r="C68" s="118" t="s">
        <v>148</v>
      </c>
      <c r="D68" s="234"/>
      <c r="E68" s="234"/>
      <c r="F68" s="234"/>
      <c r="G68" s="120">
        <f t="shared" si="0"/>
        <v>0</v>
      </c>
      <c r="H68" s="234"/>
      <c r="I68" s="234"/>
      <c r="J68" s="120">
        <f t="shared" si="1"/>
        <v>0</v>
      </c>
      <c r="K68" s="234"/>
      <c r="L68" s="234"/>
      <c r="M68" s="234"/>
      <c r="N68" s="120">
        <f t="shared" si="2"/>
        <v>0</v>
      </c>
      <c r="O68" s="121" t="str">
        <f t="shared" si="3"/>
        <v/>
      </c>
      <c r="P68" s="234"/>
      <c r="Q68" s="234"/>
      <c r="R68" s="234"/>
      <c r="S68" s="234"/>
      <c r="T68" s="234"/>
      <c r="U68" s="122" t="str">
        <f t="shared" si="4"/>
        <v/>
      </c>
      <c r="V68" s="235" t="str">
        <f t="shared" si="5"/>
        <v/>
      </c>
      <c r="W68" s="235"/>
      <c r="X68" s="235"/>
      <c r="Y68" s="236" t="str">
        <f t="shared" si="6"/>
        <v/>
      </c>
    </row>
    <row r="69" spans="1:25" ht="26.25">
      <c r="A69" s="233">
        <v>55</v>
      </c>
      <c r="B69" s="118" t="s">
        <v>149</v>
      </c>
      <c r="C69" s="118" t="s">
        <v>150</v>
      </c>
      <c r="D69" s="234">
        <v>6.2857142857142856</v>
      </c>
      <c r="E69" s="234">
        <v>6</v>
      </c>
      <c r="F69" s="234"/>
      <c r="G69" s="120">
        <f t="shared" si="0"/>
        <v>6.1428571428571432</v>
      </c>
      <c r="H69" s="234">
        <v>0</v>
      </c>
      <c r="I69" s="234"/>
      <c r="J69" s="120">
        <f t="shared" si="1"/>
        <v>0</v>
      </c>
      <c r="K69" s="234">
        <v>8.5</v>
      </c>
      <c r="L69" s="234">
        <v>4.333333333333333</v>
      </c>
      <c r="M69" s="234"/>
      <c r="N69" s="120">
        <f t="shared" si="2"/>
        <v>9.625</v>
      </c>
      <c r="O69" s="121">
        <f t="shared" si="3"/>
        <v>26.3</v>
      </c>
      <c r="P69" s="234"/>
      <c r="Q69" s="234"/>
      <c r="R69" s="234"/>
      <c r="S69" s="234"/>
      <c r="T69" s="234"/>
      <c r="U69" s="122" t="str">
        <f t="shared" si="4"/>
        <v/>
      </c>
      <c r="V69" s="235">
        <f t="shared" si="5"/>
        <v>26</v>
      </c>
      <c r="W69" s="235"/>
      <c r="X69" s="235"/>
      <c r="Y69" s="236" t="str">
        <f t="shared" si="6"/>
        <v/>
      </c>
    </row>
    <row r="70" spans="1:25" ht="26.25">
      <c r="A70" s="233">
        <v>56</v>
      </c>
      <c r="B70" s="118" t="s">
        <v>151</v>
      </c>
      <c r="C70" s="118" t="s">
        <v>152</v>
      </c>
      <c r="D70" s="234">
        <v>7.4285714285714288</v>
      </c>
      <c r="E70" s="234">
        <v>9.5</v>
      </c>
      <c r="F70" s="234"/>
      <c r="G70" s="120">
        <f t="shared" si="0"/>
        <v>8.4642857142857135</v>
      </c>
      <c r="H70" s="234">
        <v>5</v>
      </c>
      <c r="I70" s="234"/>
      <c r="J70" s="120">
        <f t="shared" si="1"/>
        <v>5</v>
      </c>
      <c r="K70" s="234">
        <v>10</v>
      </c>
      <c r="L70" s="234">
        <v>5.666666666666667</v>
      </c>
      <c r="M70" s="234">
        <v>9.6</v>
      </c>
      <c r="N70" s="120">
        <f t="shared" si="2"/>
        <v>12.633333333333333</v>
      </c>
      <c r="O70" s="121">
        <f t="shared" si="3"/>
        <v>43.5</v>
      </c>
      <c r="P70" s="234">
        <v>22</v>
      </c>
      <c r="Q70" s="234">
        <v>13</v>
      </c>
      <c r="R70" s="234"/>
      <c r="S70" s="234">
        <v>15.5</v>
      </c>
      <c r="T70" s="234"/>
      <c r="U70" s="122">
        <f t="shared" si="4"/>
        <v>36.071428571428569</v>
      </c>
      <c r="V70" s="235">
        <f t="shared" si="5"/>
        <v>80</v>
      </c>
      <c r="W70" s="235"/>
      <c r="X70" s="235"/>
      <c r="Y70" s="236" t="str">
        <f t="shared" si="6"/>
        <v>A</v>
      </c>
    </row>
    <row r="71" spans="1:25" ht="26.25">
      <c r="A71" s="233">
        <v>57</v>
      </c>
      <c r="B71" s="118" t="s">
        <v>153</v>
      </c>
      <c r="C71" s="118" t="s">
        <v>154</v>
      </c>
      <c r="D71" s="234">
        <v>6.8571428571428568</v>
      </c>
      <c r="E71" s="234">
        <v>7</v>
      </c>
      <c r="F71" s="234"/>
      <c r="G71" s="120">
        <f t="shared" si="0"/>
        <v>6.9285714285714288</v>
      </c>
      <c r="H71" s="234">
        <v>3</v>
      </c>
      <c r="I71" s="234"/>
      <c r="J71" s="120">
        <f t="shared" si="1"/>
        <v>3</v>
      </c>
      <c r="K71" s="234">
        <v>6.5</v>
      </c>
      <c r="L71" s="234">
        <v>5</v>
      </c>
      <c r="M71" s="234">
        <v>5</v>
      </c>
      <c r="N71" s="120">
        <f t="shared" si="2"/>
        <v>8.25</v>
      </c>
      <c r="O71" s="121">
        <f t="shared" si="3"/>
        <v>30.3</v>
      </c>
      <c r="P71" s="234">
        <v>16</v>
      </c>
      <c r="Q71" s="234">
        <v>7</v>
      </c>
      <c r="R71" s="234"/>
      <c r="S71" s="234">
        <v>14</v>
      </c>
      <c r="T71" s="234"/>
      <c r="U71" s="122">
        <f t="shared" si="4"/>
        <v>26.428571428571427</v>
      </c>
      <c r="V71" s="235">
        <f t="shared" si="5"/>
        <v>57</v>
      </c>
      <c r="W71" s="235"/>
      <c r="X71" s="235"/>
      <c r="Y71" s="236" t="str">
        <f t="shared" si="6"/>
        <v>C</v>
      </c>
    </row>
    <row r="72" spans="1:25" ht="26.25">
      <c r="A72" s="233">
        <v>58</v>
      </c>
      <c r="B72" s="118" t="s">
        <v>155</v>
      </c>
      <c r="C72" s="118" t="s">
        <v>156</v>
      </c>
      <c r="D72" s="234">
        <v>8</v>
      </c>
      <c r="E72" s="234">
        <v>8.5</v>
      </c>
      <c r="F72" s="234"/>
      <c r="G72" s="120">
        <f t="shared" si="0"/>
        <v>8.25</v>
      </c>
      <c r="H72" s="234">
        <v>5</v>
      </c>
      <c r="I72" s="234"/>
      <c r="J72" s="120">
        <f t="shared" si="1"/>
        <v>5</v>
      </c>
      <c r="K72" s="234">
        <v>5</v>
      </c>
      <c r="L72" s="234">
        <v>5</v>
      </c>
      <c r="M72" s="234">
        <v>5.2</v>
      </c>
      <c r="N72" s="120">
        <f t="shared" si="2"/>
        <v>7.6000000000000005</v>
      </c>
      <c r="O72" s="121">
        <f t="shared" si="3"/>
        <v>34.799999999999997</v>
      </c>
      <c r="P72" s="234">
        <v>14</v>
      </c>
      <c r="Q72" s="234">
        <v>12</v>
      </c>
      <c r="R72" s="234"/>
      <c r="S72" s="234">
        <v>18</v>
      </c>
      <c r="T72" s="234"/>
      <c r="U72" s="122">
        <f t="shared" si="4"/>
        <v>31.428571428571427</v>
      </c>
      <c r="V72" s="235">
        <f t="shared" si="5"/>
        <v>66</v>
      </c>
      <c r="W72" s="235"/>
      <c r="X72" s="235"/>
      <c r="Y72" s="236" t="str">
        <f t="shared" si="6"/>
        <v>B</v>
      </c>
    </row>
    <row r="73" spans="1:25" ht="26.25">
      <c r="A73" s="233">
        <v>59</v>
      </c>
      <c r="B73" s="118" t="s">
        <v>157</v>
      </c>
      <c r="C73" s="118" t="s">
        <v>158</v>
      </c>
      <c r="D73" s="234">
        <v>7.4285714285714288</v>
      </c>
      <c r="E73" s="234">
        <v>9</v>
      </c>
      <c r="F73" s="234"/>
      <c r="G73" s="120">
        <f t="shared" si="0"/>
        <v>8.2142857142857135</v>
      </c>
      <c r="H73" s="234">
        <v>4</v>
      </c>
      <c r="I73" s="234"/>
      <c r="J73" s="120">
        <f t="shared" si="1"/>
        <v>4</v>
      </c>
      <c r="K73" s="234">
        <v>7</v>
      </c>
      <c r="L73" s="234">
        <v>5</v>
      </c>
      <c r="M73" s="234">
        <v>5</v>
      </c>
      <c r="N73" s="120">
        <f t="shared" si="2"/>
        <v>8.5</v>
      </c>
      <c r="O73" s="121">
        <f t="shared" si="3"/>
        <v>34.6</v>
      </c>
      <c r="P73" s="234">
        <v>16</v>
      </c>
      <c r="Q73" s="234">
        <v>10</v>
      </c>
      <c r="R73" s="234"/>
      <c r="S73" s="234">
        <v>11.5</v>
      </c>
      <c r="T73" s="234"/>
      <c r="U73" s="122">
        <f t="shared" si="4"/>
        <v>26.785714285714285</v>
      </c>
      <c r="V73" s="235">
        <f t="shared" si="5"/>
        <v>61</v>
      </c>
      <c r="W73" s="235"/>
      <c r="X73" s="235"/>
      <c r="Y73" s="236" t="str">
        <f t="shared" si="6"/>
        <v>B</v>
      </c>
    </row>
    <row r="74" spans="1:25" ht="26.25">
      <c r="A74" s="233">
        <v>60</v>
      </c>
      <c r="B74" s="118" t="s">
        <v>159</v>
      </c>
      <c r="C74" s="118" t="s">
        <v>160</v>
      </c>
      <c r="D74" s="234">
        <v>8</v>
      </c>
      <c r="E74" s="234">
        <v>7</v>
      </c>
      <c r="F74" s="234"/>
      <c r="G74" s="120">
        <f t="shared" si="0"/>
        <v>7.5</v>
      </c>
      <c r="H74" s="234">
        <v>4</v>
      </c>
      <c r="I74" s="234"/>
      <c r="J74" s="120">
        <f t="shared" si="1"/>
        <v>4</v>
      </c>
      <c r="K74" s="234">
        <v>7.5</v>
      </c>
      <c r="L74" s="234">
        <v>2</v>
      </c>
      <c r="M74" s="234">
        <v>7.2</v>
      </c>
      <c r="N74" s="120">
        <f t="shared" si="2"/>
        <v>8.35</v>
      </c>
      <c r="O74" s="121">
        <f t="shared" si="3"/>
        <v>33.1</v>
      </c>
      <c r="P74" s="234">
        <v>16</v>
      </c>
      <c r="Q74" s="234">
        <v>8</v>
      </c>
      <c r="R74" s="234"/>
      <c r="S74" s="234">
        <v>2</v>
      </c>
      <c r="T74" s="234"/>
      <c r="U74" s="122">
        <f t="shared" si="4"/>
        <v>18.571428571428573</v>
      </c>
      <c r="V74" s="235">
        <f t="shared" si="5"/>
        <v>52</v>
      </c>
      <c r="W74" s="235"/>
      <c r="X74" s="235"/>
      <c r="Y74" s="236" t="str">
        <f t="shared" si="6"/>
        <v>C</v>
      </c>
    </row>
    <row r="75" spans="1:25" ht="26.25">
      <c r="A75" s="233">
        <v>61</v>
      </c>
      <c r="B75" s="118" t="s">
        <v>161</v>
      </c>
      <c r="C75" s="118" t="s">
        <v>162</v>
      </c>
      <c r="D75" s="234">
        <v>8.2857142857142865</v>
      </c>
      <c r="E75" s="234">
        <v>8</v>
      </c>
      <c r="F75" s="234"/>
      <c r="G75" s="120">
        <f t="shared" si="0"/>
        <v>8.1428571428571423</v>
      </c>
      <c r="H75" s="234">
        <v>5</v>
      </c>
      <c r="I75" s="234"/>
      <c r="J75" s="120">
        <f t="shared" si="1"/>
        <v>5</v>
      </c>
      <c r="K75" s="234">
        <v>8</v>
      </c>
      <c r="L75" s="234">
        <v>4.666666666666667</v>
      </c>
      <c r="M75" s="234">
        <v>5.6</v>
      </c>
      <c r="N75" s="120">
        <f t="shared" si="2"/>
        <v>9.1333333333333329</v>
      </c>
      <c r="O75" s="121">
        <f t="shared" si="3"/>
        <v>37.200000000000003</v>
      </c>
      <c r="P75" s="234">
        <v>19</v>
      </c>
      <c r="Q75" s="234">
        <v>11</v>
      </c>
      <c r="R75" s="234"/>
      <c r="S75" s="234"/>
      <c r="T75" s="234"/>
      <c r="U75" s="122">
        <f t="shared" si="4"/>
        <v>21.428571428571427</v>
      </c>
      <c r="V75" s="235">
        <f t="shared" si="5"/>
        <v>59</v>
      </c>
      <c r="W75" s="235"/>
      <c r="X75" s="235"/>
      <c r="Y75" s="236" t="str">
        <f t="shared" si="6"/>
        <v>C</v>
      </c>
    </row>
    <row r="76" spans="1:25" ht="26.25">
      <c r="A76" s="233">
        <v>62</v>
      </c>
      <c r="B76" s="118" t="s">
        <v>342</v>
      </c>
      <c r="C76" s="118" t="s">
        <v>343</v>
      </c>
      <c r="D76" s="234"/>
      <c r="E76" s="234"/>
      <c r="F76" s="234"/>
      <c r="G76" s="120">
        <f t="shared" si="0"/>
        <v>0</v>
      </c>
      <c r="H76" s="234"/>
      <c r="I76" s="234"/>
      <c r="J76" s="120">
        <f t="shared" si="1"/>
        <v>0</v>
      </c>
      <c r="K76" s="234"/>
      <c r="L76" s="234"/>
      <c r="M76" s="234"/>
      <c r="N76" s="120">
        <f t="shared" si="2"/>
        <v>0</v>
      </c>
      <c r="O76" s="121" t="str">
        <f t="shared" si="3"/>
        <v/>
      </c>
      <c r="P76" s="234"/>
      <c r="Q76" s="234"/>
      <c r="R76" s="234"/>
      <c r="S76" s="234"/>
      <c r="T76" s="234"/>
      <c r="U76" s="122" t="str">
        <f t="shared" si="4"/>
        <v/>
      </c>
      <c r="V76" s="235" t="str">
        <f t="shared" si="5"/>
        <v/>
      </c>
      <c r="W76" s="235"/>
      <c r="X76" s="235"/>
      <c r="Y76" s="236" t="str">
        <f t="shared" si="6"/>
        <v/>
      </c>
    </row>
    <row r="77" spans="1:25" ht="26.25">
      <c r="A77" s="233">
        <v>63</v>
      </c>
      <c r="B77" s="118" t="s">
        <v>163</v>
      </c>
      <c r="C77" s="118" t="s">
        <v>164</v>
      </c>
      <c r="D77" s="234">
        <v>7.7142857142857144</v>
      </c>
      <c r="E77" s="234">
        <v>8.5</v>
      </c>
      <c r="F77" s="234"/>
      <c r="G77" s="120">
        <f t="shared" si="0"/>
        <v>8.1071428571428577</v>
      </c>
      <c r="H77" s="234">
        <v>5</v>
      </c>
      <c r="I77" s="234"/>
      <c r="J77" s="120">
        <f t="shared" si="1"/>
        <v>5</v>
      </c>
      <c r="K77" s="234">
        <v>5</v>
      </c>
      <c r="L77" s="234">
        <v>5</v>
      </c>
      <c r="M77" s="234">
        <v>5.6</v>
      </c>
      <c r="N77" s="120">
        <f t="shared" si="2"/>
        <v>7.8000000000000007</v>
      </c>
      <c r="O77" s="121">
        <f t="shared" si="3"/>
        <v>34.9</v>
      </c>
      <c r="P77" s="234">
        <v>17</v>
      </c>
      <c r="Q77" s="234"/>
      <c r="R77" s="234"/>
      <c r="S77" s="234">
        <v>5</v>
      </c>
      <c r="T77" s="234"/>
      <c r="U77" s="122">
        <f t="shared" si="4"/>
        <v>15.714285714285714</v>
      </c>
      <c r="V77" s="235">
        <f t="shared" si="5"/>
        <v>51</v>
      </c>
      <c r="W77" s="235"/>
      <c r="X77" s="235"/>
      <c r="Y77" s="236" t="str">
        <f t="shared" si="6"/>
        <v>C</v>
      </c>
    </row>
    <row r="78" spans="1:25" ht="26.25">
      <c r="A78" s="233">
        <v>64</v>
      </c>
      <c r="B78" s="118" t="s">
        <v>165</v>
      </c>
      <c r="C78" s="118" t="s">
        <v>166</v>
      </c>
      <c r="D78" s="234">
        <v>6.5714285714285712</v>
      </c>
      <c r="E78" s="234">
        <v>7</v>
      </c>
      <c r="F78" s="234"/>
      <c r="G78" s="120">
        <f t="shared" si="0"/>
        <v>6.7857142857142865</v>
      </c>
      <c r="H78" s="234">
        <v>3</v>
      </c>
      <c r="I78" s="234"/>
      <c r="J78" s="120">
        <f t="shared" si="1"/>
        <v>3</v>
      </c>
      <c r="K78" s="234">
        <v>7.5</v>
      </c>
      <c r="L78" s="234">
        <v>5</v>
      </c>
      <c r="M78" s="234">
        <v>5</v>
      </c>
      <c r="N78" s="120">
        <f t="shared" si="2"/>
        <v>8.75</v>
      </c>
      <c r="O78" s="121">
        <f t="shared" si="3"/>
        <v>30.9</v>
      </c>
      <c r="P78" s="234">
        <v>13</v>
      </c>
      <c r="Q78" s="234">
        <v>12</v>
      </c>
      <c r="R78" s="234"/>
      <c r="S78" s="234">
        <v>12.5</v>
      </c>
      <c r="T78" s="234"/>
      <c r="U78" s="122">
        <f t="shared" si="4"/>
        <v>26.785714285714285</v>
      </c>
      <c r="V78" s="235">
        <f t="shared" si="5"/>
        <v>58</v>
      </c>
      <c r="W78" s="235"/>
      <c r="X78" s="235"/>
      <c r="Y78" s="236" t="str">
        <f t="shared" si="6"/>
        <v>C</v>
      </c>
    </row>
    <row r="79" spans="1:25" ht="26.25">
      <c r="A79" s="233">
        <v>65</v>
      </c>
      <c r="B79" s="118" t="s">
        <v>167</v>
      </c>
      <c r="C79" s="118" t="s">
        <v>168</v>
      </c>
      <c r="D79" s="234">
        <v>6.5714285714285712</v>
      </c>
      <c r="E79" s="234">
        <v>6.5</v>
      </c>
      <c r="F79" s="234"/>
      <c r="G79" s="120">
        <f t="shared" si="0"/>
        <v>6.5357142857142856</v>
      </c>
      <c r="H79" s="234">
        <v>3</v>
      </c>
      <c r="I79" s="234"/>
      <c r="J79" s="120">
        <f t="shared" si="1"/>
        <v>3</v>
      </c>
      <c r="K79" s="234">
        <v>7.5</v>
      </c>
      <c r="L79" s="234">
        <v>4.666666666666667</v>
      </c>
      <c r="M79" s="234">
        <v>4.8</v>
      </c>
      <c r="N79" s="120">
        <f t="shared" si="2"/>
        <v>8.4833333333333343</v>
      </c>
      <c r="O79" s="121">
        <f t="shared" si="3"/>
        <v>30.1</v>
      </c>
      <c r="P79" s="234">
        <v>2</v>
      </c>
      <c r="Q79" s="234">
        <v>9</v>
      </c>
      <c r="R79" s="234"/>
      <c r="S79" s="234">
        <v>10.5</v>
      </c>
      <c r="T79" s="234"/>
      <c r="U79" s="122">
        <f t="shared" ref="U79:U129" si="7">IF(OR(COUNTIF($P79:$T79,"&gt;0")=0,COUNTA($P$14)=0),"",(IF(COUNTA($Q79:$T79)&lt;=2,SUM($P79:$T79),IF(COUNTA($Q79:$T79)=3,SUM($P79:$T79)-MIN($Q79:$T79),SUM($P79:$T79)-MIN($Q79:$T79)-SMALL($Q79:$T79,2))))*5/(SUM($P$14:$R$14)/10))</f>
        <v>15.357142857142858</v>
      </c>
      <c r="V79" s="235">
        <f t="shared" si="5"/>
        <v>45</v>
      </c>
      <c r="W79" s="235"/>
      <c r="X79" s="235"/>
      <c r="Y79" s="236" t="str">
        <f t="shared" si="6"/>
        <v>D</v>
      </c>
    </row>
    <row r="80" spans="1:25" ht="26.25">
      <c r="A80" s="233">
        <v>66</v>
      </c>
      <c r="B80" s="118" t="s">
        <v>169</v>
      </c>
      <c r="C80" s="118" t="s">
        <v>170</v>
      </c>
      <c r="D80" s="234">
        <v>6.5714285714285712</v>
      </c>
      <c r="E80" s="234">
        <v>7.5</v>
      </c>
      <c r="F80" s="234"/>
      <c r="G80" s="120">
        <f t="shared" ref="G80:G129" si="8">IF(COUNTA($D80:$F80)&gt;0,SUM($D80/$D$14,$E80/$E$14,$F80/$F$14)*$G$14/COUNTA($D80:$F80),0)</f>
        <v>7.0357142857142847</v>
      </c>
      <c r="H80" s="234">
        <v>3</v>
      </c>
      <c r="I80" s="234"/>
      <c r="J80" s="120">
        <f t="shared" ref="J80:J129" si="9">IF(COUNTA($H80:$I80)&gt;0,SUM($H80/$H$14,$I80/$I$14)*$J$14/COUNTA($H80:$I80),0)</f>
        <v>3</v>
      </c>
      <c r="K80" s="234">
        <v>5.5</v>
      </c>
      <c r="L80" s="234">
        <v>5</v>
      </c>
      <c r="M80" s="234">
        <v>5.2</v>
      </c>
      <c r="N80" s="120">
        <f t="shared" ref="N80:N129" si="10">IF(COUNTA($K80:$M80)&gt;0,SUM($K80/$K$14,$L80/$L$14,$M80/$M$14)*$N$14/COUNTA($K80:$M80),0)</f>
        <v>7.8500000000000005</v>
      </c>
      <c r="O80" s="121">
        <f t="shared" ref="O80:O129" si="11">IF(ROUNDDOWN(SUM($G80,$J80,$N80,0.05),1)&gt;0,ROUNDDOWN(SUM($G80,$J80,$N80,0.05)*50/30,1),"")</f>
        <v>29.8</v>
      </c>
      <c r="P80" s="234">
        <v>15</v>
      </c>
      <c r="Q80" s="234">
        <v>11</v>
      </c>
      <c r="R80" s="234"/>
      <c r="S80" s="234"/>
      <c r="T80" s="234">
        <v>5.5</v>
      </c>
      <c r="U80" s="122">
        <f t="shared" si="7"/>
        <v>22.5</v>
      </c>
      <c r="V80" s="235">
        <f t="shared" ref="V80:V129" si="12">IF(ROUNDDOWN(SUM($O80,$U80,0.5),0)&gt;0,ROUNDDOWN(SUM($O80,$U80,0.5),0),"")</f>
        <v>52</v>
      </c>
      <c r="W80" s="235"/>
      <c r="X80" s="235"/>
      <c r="Y80" s="236" t="str">
        <f t="shared" ref="Y80:Y129" si="13">IF(AND(N80&lt;$N$14/2,COUNTIF($P80:$T80,"&gt;0")&gt;0),"FAIL LABS",IF(OR($U80=0,$U80=""),"",IF($V80&gt;=70,"A",IF($V80&gt;=60,"B",IF($V80&gt;=50,"C",IF($V80&gt;=40,"D","E"))))))</f>
        <v>C</v>
      </c>
    </row>
    <row r="81" spans="1:25" ht="26.25">
      <c r="A81" s="233">
        <v>67</v>
      </c>
      <c r="B81" s="118" t="s">
        <v>171</v>
      </c>
      <c r="C81" s="118" t="s">
        <v>172</v>
      </c>
      <c r="D81" s="234">
        <v>8.2857142857142865</v>
      </c>
      <c r="E81" s="234">
        <v>8.5</v>
      </c>
      <c r="F81" s="234"/>
      <c r="G81" s="120">
        <f t="shared" si="8"/>
        <v>8.3928571428571423</v>
      </c>
      <c r="H81" s="234">
        <v>4</v>
      </c>
      <c r="I81" s="234"/>
      <c r="J81" s="120">
        <f t="shared" si="9"/>
        <v>4</v>
      </c>
      <c r="K81" s="234">
        <v>8</v>
      </c>
      <c r="L81" s="234">
        <v>4</v>
      </c>
      <c r="M81" s="234">
        <v>1.2</v>
      </c>
      <c r="N81" s="120">
        <f t="shared" si="10"/>
        <v>6.6000000000000014</v>
      </c>
      <c r="O81" s="121">
        <f t="shared" si="11"/>
        <v>31.7</v>
      </c>
      <c r="P81" s="234"/>
      <c r="Q81" s="234"/>
      <c r="R81" s="234"/>
      <c r="S81" s="234"/>
      <c r="T81" s="234"/>
      <c r="U81" s="122" t="str">
        <f t="shared" si="7"/>
        <v/>
      </c>
      <c r="V81" s="235">
        <f t="shared" si="12"/>
        <v>32</v>
      </c>
      <c r="W81" s="235"/>
      <c r="X81" s="235"/>
      <c r="Y81" s="236" t="str">
        <f t="shared" si="13"/>
        <v/>
      </c>
    </row>
    <row r="82" spans="1:25" ht="26.25">
      <c r="A82" s="233">
        <v>68</v>
      </c>
      <c r="B82" s="118" t="s">
        <v>173</v>
      </c>
      <c r="C82" s="118" t="s">
        <v>174</v>
      </c>
      <c r="D82" s="234">
        <v>7.1428571428571432</v>
      </c>
      <c r="E82" s="234">
        <v>8</v>
      </c>
      <c r="F82" s="234"/>
      <c r="G82" s="120">
        <f t="shared" si="8"/>
        <v>7.5714285714285712</v>
      </c>
      <c r="H82" s="234">
        <v>5</v>
      </c>
      <c r="I82" s="234"/>
      <c r="J82" s="120">
        <f t="shared" si="9"/>
        <v>5</v>
      </c>
      <c r="K82" s="234"/>
      <c r="L82" s="234">
        <v>5.666666666666667</v>
      </c>
      <c r="M82" s="234">
        <v>5.2</v>
      </c>
      <c r="N82" s="120">
        <f t="shared" si="10"/>
        <v>8.15</v>
      </c>
      <c r="O82" s="121">
        <f t="shared" si="11"/>
        <v>34.6</v>
      </c>
      <c r="P82" s="234">
        <v>18</v>
      </c>
      <c r="Q82" s="234">
        <v>13</v>
      </c>
      <c r="R82" s="234"/>
      <c r="S82" s="234"/>
      <c r="T82" s="234"/>
      <c r="U82" s="122">
        <f t="shared" si="7"/>
        <v>22.142857142857142</v>
      </c>
      <c r="V82" s="235">
        <f t="shared" si="12"/>
        <v>57</v>
      </c>
      <c r="W82" s="235"/>
      <c r="X82" s="235"/>
      <c r="Y82" s="236" t="str">
        <f t="shared" si="13"/>
        <v>C</v>
      </c>
    </row>
    <row r="83" spans="1:25" ht="26.25">
      <c r="A83" s="233">
        <v>69</v>
      </c>
      <c r="B83" s="118" t="s">
        <v>175</v>
      </c>
      <c r="C83" s="118" t="s">
        <v>176</v>
      </c>
      <c r="D83" s="234">
        <v>6.2857142857142856</v>
      </c>
      <c r="E83" s="234">
        <v>9</v>
      </c>
      <c r="F83" s="234"/>
      <c r="G83" s="120">
        <f t="shared" si="8"/>
        <v>7.6428571428571423</v>
      </c>
      <c r="H83" s="234">
        <v>4</v>
      </c>
      <c r="I83" s="234"/>
      <c r="J83" s="120">
        <f t="shared" si="9"/>
        <v>4</v>
      </c>
      <c r="K83" s="234">
        <v>8.5</v>
      </c>
      <c r="L83" s="234">
        <v>4.666666666666667</v>
      </c>
      <c r="M83" s="234">
        <v>6</v>
      </c>
      <c r="N83" s="120">
        <f t="shared" si="10"/>
        <v>9.5833333333333321</v>
      </c>
      <c r="O83" s="121">
        <f t="shared" si="11"/>
        <v>35.4</v>
      </c>
      <c r="P83" s="234">
        <v>16</v>
      </c>
      <c r="Q83" s="234">
        <v>10.5</v>
      </c>
      <c r="R83" s="234"/>
      <c r="S83" s="234"/>
      <c r="T83" s="234"/>
      <c r="U83" s="122">
        <f t="shared" si="7"/>
        <v>18.928571428571427</v>
      </c>
      <c r="V83" s="235">
        <f t="shared" si="12"/>
        <v>54</v>
      </c>
      <c r="W83" s="235"/>
      <c r="X83" s="235"/>
      <c r="Y83" s="236" t="str">
        <f t="shared" si="13"/>
        <v>C</v>
      </c>
    </row>
    <row r="84" spans="1:25" ht="26.25">
      <c r="A84" s="233">
        <v>70</v>
      </c>
      <c r="B84" s="118" t="s">
        <v>177</v>
      </c>
      <c r="C84" s="118" t="s">
        <v>178</v>
      </c>
      <c r="D84" s="234">
        <v>5.1428571428571432</v>
      </c>
      <c r="E84" s="234">
        <v>6.5</v>
      </c>
      <c r="F84" s="234"/>
      <c r="G84" s="120">
        <f t="shared" si="8"/>
        <v>5.8214285714285721</v>
      </c>
      <c r="H84" s="234">
        <v>4</v>
      </c>
      <c r="I84" s="234"/>
      <c r="J84" s="120">
        <f t="shared" si="9"/>
        <v>4</v>
      </c>
      <c r="K84" s="234">
        <v>5</v>
      </c>
      <c r="L84" s="234">
        <v>5</v>
      </c>
      <c r="M84" s="234">
        <v>5.6</v>
      </c>
      <c r="N84" s="120">
        <f t="shared" si="10"/>
        <v>7.8000000000000007</v>
      </c>
      <c r="O84" s="121">
        <f t="shared" si="11"/>
        <v>29.4</v>
      </c>
      <c r="P84" s="234">
        <v>11</v>
      </c>
      <c r="Q84" s="234">
        <v>6</v>
      </c>
      <c r="R84" s="234"/>
      <c r="S84" s="234">
        <v>12</v>
      </c>
      <c r="T84" s="234"/>
      <c r="U84" s="122">
        <f t="shared" si="7"/>
        <v>20.714285714285715</v>
      </c>
      <c r="V84" s="235">
        <f t="shared" si="12"/>
        <v>50</v>
      </c>
      <c r="W84" s="235"/>
      <c r="X84" s="235"/>
      <c r="Y84" s="236" t="str">
        <f t="shared" si="13"/>
        <v>C</v>
      </c>
    </row>
    <row r="85" spans="1:25" ht="26.25">
      <c r="A85" s="233">
        <v>71</v>
      </c>
      <c r="B85" s="118" t="s">
        <v>179</v>
      </c>
      <c r="C85" s="118" t="s">
        <v>180</v>
      </c>
      <c r="D85" s="234">
        <v>7.7142857142857144</v>
      </c>
      <c r="E85" s="234">
        <v>7.5</v>
      </c>
      <c r="F85" s="234"/>
      <c r="G85" s="120">
        <f t="shared" si="8"/>
        <v>7.6071428571428568</v>
      </c>
      <c r="H85" s="234">
        <v>4</v>
      </c>
      <c r="I85" s="234"/>
      <c r="J85" s="120">
        <f t="shared" si="9"/>
        <v>4</v>
      </c>
      <c r="K85" s="234">
        <v>7</v>
      </c>
      <c r="L85" s="234">
        <v>4</v>
      </c>
      <c r="M85" s="234">
        <v>4</v>
      </c>
      <c r="N85" s="120">
        <f t="shared" si="10"/>
        <v>7.5</v>
      </c>
      <c r="O85" s="121">
        <f t="shared" si="11"/>
        <v>31.9</v>
      </c>
      <c r="P85" s="234">
        <v>14</v>
      </c>
      <c r="Q85" s="234"/>
      <c r="R85" s="234"/>
      <c r="S85" s="234">
        <v>9.5</v>
      </c>
      <c r="T85" s="234"/>
      <c r="U85" s="122">
        <f t="shared" si="7"/>
        <v>16.785714285714285</v>
      </c>
      <c r="V85" s="235">
        <f t="shared" si="12"/>
        <v>49</v>
      </c>
      <c r="W85" s="235"/>
      <c r="X85" s="235"/>
      <c r="Y85" s="236" t="str">
        <f t="shared" si="13"/>
        <v>D</v>
      </c>
    </row>
    <row r="86" spans="1:25" ht="26.25">
      <c r="A86" s="233">
        <v>72</v>
      </c>
      <c r="B86" s="118" t="s">
        <v>181</v>
      </c>
      <c r="C86" s="118" t="s">
        <v>182</v>
      </c>
      <c r="D86" s="234">
        <v>5.4285714285714288</v>
      </c>
      <c r="E86" s="234">
        <v>6</v>
      </c>
      <c r="F86" s="234"/>
      <c r="G86" s="120">
        <f t="shared" si="8"/>
        <v>5.7142857142857135</v>
      </c>
      <c r="H86" s="234">
        <v>4</v>
      </c>
      <c r="I86" s="234"/>
      <c r="J86" s="120">
        <f t="shared" si="9"/>
        <v>4</v>
      </c>
      <c r="K86" s="234">
        <v>5</v>
      </c>
      <c r="L86" s="234">
        <v>5</v>
      </c>
      <c r="M86" s="234">
        <v>5</v>
      </c>
      <c r="N86" s="120">
        <f t="shared" si="10"/>
        <v>7.5</v>
      </c>
      <c r="O86" s="121">
        <f t="shared" si="11"/>
        <v>28.7</v>
      </c>
      <c r="P86" s="234">
        <v>13</v>
      </c>
      <c r="Q86" s="234">
        <v>7</v>
      </c>
      <c r="R86" s="234"/>
      <c r="S86" s="234">
        <v>7.5</v>
      </c>
      <c r="T86" s="234"/>
      <c r="U86" s="122">
        <f t="shared" si="7"/>
        <v>19.642857142857142</v>
      </c>
      <c r="V86" s="235">
        <f t="shared" si="12"/>
        <v>48</v>
      </c>
      <c r="W86" s="235"/>
      <c r="X86" s="235"/>
      <c r="Y86" s="236" t="str">
        <f t="shared" si="13"/>
        <v>D</v>
      </c>
    </row>
    <row r="87" spans="1:25" ht="26.25">
      <c r="A87" s="233">
        <v>73</v>
      </c>
      <c r="B87" s="118" t="s">
        <v>183</v>
      </c>
      <c r="C87" s="118" t="s">
        <v>184</v>
      </c>
      <c r="D87" s="234">
        <v>6.8571428571428568</v>
      </c>
      <c r="E87" s="234">
        <v>6.5</v>
      </c>
      <c r="F87" s="234"/>
      <c r="G87" s="120">
        <f t="shared" si="8"/>
        <v>6.6785714285714288</v>
      </c>
      <c r="H87" s="234">
        <v>5</v>
      </c>
      <c r="I87" s="234"/>
      <c r="J87" s="120">
        <f t="shared" si="9"/>
        <v>5</v>
      </c>
      <c r="K87" s="234">
        <v>5</v>
      </c>
      <c r="L87" s="234">
        <v>5</v>
      </c>
      <c r="M87" s="234">
        <v>5.2</v>
      </c>
      <c r="N87" s="120">
        <f t="shared" si="10"/>
        <v>7.6000000000000005</v>
      </c>
      <c r="O87" s="121">
        <f t="shared" si="11"/>
        <v>32.200000000000003</v>
      </c>
      <c r="P87" s="234">
        <v>18</v>
      </c>
      <c r="Q87" s="234">
        <v>14</v>
      </c>
      <c r="R87" s="234"/>
      <c r="S87" s="234"/>
      <c r="T87" s="234"/>
      <c r="U87" s="122">
        <f t="shared" si="7"/>
        <v>22.857142857142858</v>
      </c>
      <c r="V87" s="235">
        <f t="shared" si="12"/>
        <v>55</v>
      </c>
      <c r="W87" s="235"/>
      <c r="X87" s="235"/>
      <c r="Y87" s="236" t="str">
        <f t="shared" si="13"/>
        <v>C</v>
      </c>
    </row>
    <row r="88" spans="1:25" ht="26.25">
      <c r="A88" s="233">
        <v>74</v>
      </c>
      <c r="B88" s="118" t="s">
        <v>185</v>
      </c>
      <c r="C88" s="118" t="s">
        <v>186</v>
      </c>
      <c r="D88" s="234">
        <v>6</v>
      </c>
      <c r="E88" s="234">
        <v>7.5</v>
      </c>
      <c r="F88" s="234"/>
      <c r="G88" s="120">
        <f t="shared" si="8"/>
        <v>6.75</v>
      </c>
      <c r="H88" s="234">
        <v>4</v>
      </c>
      <c r="I88" s="234"/>
      <c r="J88" s="120">
        <f t="shared" si="9"/>
        <v>4</v>
      </c>
      <c r="K88" s="234">
        <v>6.5</v>
      </c>
      <c r="L88" s="234">
        <v>5</v>
      </c>
      <c r="M88" s="234">
        <v>5.6</v>
      </c>
      <c r="N88" s="120">
        <f t="shared" si="10"/>
        <v>8.5499999999999989</v>
      </c>
      <c r="O88" s="121">
        <f t="shared" si="11"/>
        <v>32.200000000000003</v>
      </c>
      <c r="P88" s="234">
        <v>12</v>
      </c>
      <c r="Q88" s="234">
        <v>13</v>
      </c>
      <c r="R88" s="234"/>
      <c r="S88" s="234">
        <v>16</v>
      </c>
      <c r="T88" s="234"/>
      <c r="U88" s="122">
        <f t="shared" si="7"/>
        <v>29.285714285714285</v>
      </c>
      <c r="V88" s="235">
        <f t="shared" si="12"/>
        <v>61</v>
      </c>
      <c r="W88" s="235"/>
      <c r="X88" s="235"/>
      <c r="Y88" s="236" t="str">
        <f t="shared" si="13"/>
        <v>B</v>
      </c>
    </row>
    <row r="89" spans="1:25" ht="26.25">
      <c r="A89" s="233">
        <v>75</v>
      </c>
      <c r="B89" s="118" t="s">
        <v>187</v>
      </c>
      <c r="C89" s="118" t="s">
        <v>188</v>
      </c>
      <c r="D89" s="234">
        <v>5.7142857142857144</v>
      </c>
      <c r="E89" s="234">
        <v>7</v>
      </c>
      <c r="F89" s="234"/>
      <c r="G89" s="120">
        <f t="shared" si="8"/>
        <v>6.3571428571428568</v>
      </c>
      <c r="H89" s="234">
        <v>4</v>
      </c>
      <c r="I89" s="234"/>
      <c r="J89" s="120">
        <f t="shared" si="9"/>
        <v>4</v>
      </c>
      <c r="K89" s="234">
        <v>6.5</v>
      </c>
      <c r="L89" s="234"/>
      <c r="M89" s="234"/>
      <c r="N89" s="120">
        <f t="shared" si="10"/>
        <v>9.75</v>
      </c>
      <c r="O89" s="121">
        <f t="shared" si="11"/>
        <v>33.5</v>
      </c>
      <c r="P89" s="234">
        <v>14</v>
      </c>
      <c r="Q89" s="234">
        <v>11.5</v>
      </c>
      <c r="R89" s="234"/>
      <c r="S89" s="234">
        <v>8</v>
      </c>
      <c r="T89" s="234"/>
      <c r="U89" s="122">
        <f t="shared" si="7"/>
        <v>23.928571428571427</v>
      </c>
      <c r="V89" s="235">
        <f t="shared" si="12"/>
        <v>57</v>
      </c>
      <c r="W89" s="235"/>
      <c r="X89" s="235"/>
      <c r="Y89" s="236" t="str">
        <f t="shared" si="13"/>
        <v>C</v>
      </c>
    </row>
    <row r="90" spans="1:25" ht="26.25">
      <c r="A90" s="233">
        <v>76</v>
      </c>
      <c r="B90" s="118" t="s">
        <v>189</v>
      </c>
      <c r="C90" s="118" t="s">
        <v>190</v>
      </c>
      <c r="D90" s="234">
        <v>5.7142857142857144</v>
      </c>
      <c r="E90" s="234">
        <v>8</v>
      </c>
      <c r="F90" s="234"/>
      <c r="G90" s="120">
        <f t="shared" si="8"/>
        <v>6.8571428571428577</v>
      </c>
      <c r="H90" s="234">
        <v>5</v>
      </c>
      <c r="I90" s="234"/>
      <c r="J90" s="120">
        <f t="shared" si="9"/>
        <v>5</v>
      </c>
      <c r="K90" s="234">
        <v>7</v>
      </c>
      <c r="L90" s="234">
        <v>3.6666666666666665</v>
      </c>
      <c r="M90" s="234">
        <v>5</v>
      </c>
      <c r="N90" s="120">
        <f t="shared" si="10"/>
        <v>7.833333333333333</v>
      </c>
      <c r="O90" s="121">
        <f t="shared" si="11"/>
        <v>32.9</v>
      </c>
      <c r="P90" s="234">
        <v>17</v>
      </c>
      <c r="Q90" s="234">
        <v>9</v>
      </c>
      <c r="R90" s="234"/>
      <c r="S90" s="234"/>
      <c r="T90" s="234"/>
      <c r="U90" s="122">
        <f t="shared" si="7"/>
        <v>18.571428571428573</v>
      </c>
      <c r="V90" s="235">
        <f t="shared" si="12"/>
        <v>51</v>
      </c>
      <c r="W90" s="235"/>
      <c r="X90" s="235"/>
      <c r="Y90" s="236" t="str">
        <f t="shared" si="13"/>
        <v>C</v>
      </c>
    </row>
    <row r="91" spans="1:25" ht="26.25">
      <c r="A91" s="233">
        <v>77</v>
      </c>
      <c r="B91" s="118" t="s">
        <v>191</v>
      </c>
      <c r="C91" s="118" t="s">
        <v>192</v>
      </c>
      <c r="D91" s="234">
        <v>9.1428571428571423</v>
      </c>
      <c r="E91" s="234">
        <v>9</v>
      </c>
      <c r="F91" s="234"/>
      <c r="G91" s="120">
        <f t="shared" si="8"/>
        <v>9.0714285714285712</v>
      </c>
      <c r="H91" s="234">
        <v>4</v>
      </c>
      <c r="I91" s="234"/>
      <c r="J91" s="120">
        <f t="shared" si="9"/>
        <v>4</v>
      </c>
      <c r="K91" s="234">
        <v>9.5</v>
      </c>
      <c r="L91" s="234">
        <v>6.333333333333333</v>
      </c>
      <c r="M91" s="234">
        <v>8.8000000000000007</v>
      </c>
      <c r="N91" s="120">
        <f t="shared" si="10"/>
        <v>12.316666666666668</v>
      </c>
      <c r="O91" s="121">
        <f t="shared" si="11"/>
        <v>42.3</v>
      </c>
      <c r="P91" s="234">
        <v>23.5</v>
      </c>
      <c r="Q91" s="234">
        <v>12</v>
      </c>
      <c r="R91" s="234"/>
      <c r="S91" s="234">
        <v>13.5</v>
      </c>
      <c r="T91" s="234"/>
      <c r="U91" s="122">
        <f t="shared" si="7"/>
        <v>35</v>
      </c>
      <c r="V91" s="235">
        <f t="shared" si="12"/>
        <v>77</v>
      </c>
      <c r="W91" s="235"/>
      <c r="X91" s="235"/>
      <c r="Y91" s="236" t="str">
        <f t="shared" si="13"/>
        <v>A</v>
      </c>
    </row>
    <row r="92" spans="1:25" ht="26.25">
      <c r="A92" s="233">
        <v>78</v>
      </c>
      <c r="B92" s="118" t="s">
        <v>290</v>
      </c>
      <c r="C92" s="118" t="s">
        <v>348</v>
      </c>
      <c r="D92" s="234">
        <v>6.5714285714285712</v>
      </c>
      <c r="E92" s="234">
        <v>9</v>
      </c>
      <c r="F92" s="234"/>
      <c r="G92" s="120">
        <f t="shared" si="8"/>
        <v>7.7857142857142856</v>
      </c>
      <c r="H92" s="234">
        <v>5</v>
      </c>
      <c r="I92" s="234"/>
      <c r="J92" s="120">
        <f t="shared" si="9"/>
        <v>5</v>
      </c>
      <c r="K92" s="234">
        <v>5.5</v>
      </c>
      <c r="L92" s="234">
        <v>5.333333333333333</v>
      </c>
      <c r="M92" s="234">
        <v>5</v>
      </c>
      <c r="N92" s="120">
        <f t="shared" si="10"/>
        <v>7.9166666666666679</v>
      </c>
      <c r="O92" s="121">
        <f t="shared" si="11"/>
        <v>34.5</v>
      </c>
      <c r="P92" s="234">
        <v>19</v>
      </c>
      <c r="Q92" s="234"/>
      <c r="R92" s="234"/>
      <c r="S92" s="234">
        <v>13</v>
      </c>
      <c r="T92" s="234"/>
      <c r="U92" s="122">
        <f t="shared" si="7"/>
        <v>22.857142857142858</v>
      </c>
      <c r="V92" s="235">
        <f t="shared" si="12"/>
        <v>57</v>
      </c>
      <c r="W92" s="235"/>
      <c r="X92" s="235"/>
      <c r="Y92" s="236" t="str">
        <f t="shared" si="13"/>
        <v>C</v>
      </c>
    </row>
    <row r="93" spans="1:25" ht="26.25">
      <c r="A93" s="233">
        <v>79</v>
      </c>
      <c r="B93" s="118" t="s">
        <v>194</v>
      </c>
      <c r="C93" s="118" t="s">
        <v>195</v>
      </c>
      <c r="D93" s="234">
        <v>6</v>
      </c>
      <c r="E93" s="234">
        <v>6</v>
      </c>
      <c r="F93" s="234"/>
      <c r="G93" s="120">
        <f t="shared" si="8"/>
        <v>6</v>
      </c>
      <c r="H93" s="234">
        <v>4</v>
      </c>
      <c r="I93" s="234"/>
      <c r="J93" s="120">
        <f t="shared" si="9"/>
        <v>4</v>
      </c>
      <c r="K93" s="234">
        <v>5.5</v>
      </c>
      <c r="L93" s="234">
        <v>5</v>
      </c>
      <c r="M93" s="234">
        <v>5</v>
      </c>
      <c r="N93" s="120">
        <f t="shared" si="10"/>
        <v>7.75</v>
      </c>
      <c r="O93" s="121">
        <f t="shared" si="11"/>
        <v>29.6</v>
      </c>
      <c r="P93" s="234">
        <v>11</v>
      </c>
      <c r="Q93" s="234"/>
      <c r="R93" s="234"/>
      <c r="S93" s="234">
        <v>10</v>
      </c>
      <c r="T93" s="234"/>
      <c r="U93" s="122">
        <f t="shared" si="7"/>
        <v>15</v>
      </c>
      <c r="V93" s="235">
        <f t="shared" si="12"/>
        <v>45</v>
      </c>
      <c r="W93" s="235"/>
      <c r="X93" s="235"/>
      <c r="Y93" s="236" t="str">
        <f t="shared" si="13"/>
        <v>D</v>
      </c>
    </row>
    <row r="94" spans="1:25" ht="26.25">
      <c r="A94" s="233">
        <v>80</v>
      </c>
      <c r="B94" s="118" t="s">
        <v>196</v>
      </c>
      <c r="C94" s="118" t="s">
        <v>197</v>
      </c>
      <c r="D94" s="234">
        <v>6.5714285714285712</v>
      </c>
      <c r="E94" s="234">
        <v>6</v>
      </c>
      <c r="F94" s="234"/>
      <c r="G94" s="120">
        <f t="shared" si="8"/>
        <v>6.2857142857142856</v>
      </c>
      <c r="H94" s="234">
        <v>3</v>
      </c>
      <c r="I94" s="234"/>
      <c r="J94" s="120">
        <f t="shared" si="9"/>
        <v>3</v>
      </c>
      <c r="K94" s="234">
        <v>8</v>
      </c>
      <c r="L94" s="234">
        <v>4</v>
      </c>
      <c r="M94" s="234"/>
      <c r="N94" s="120">
        <f t="shared" si="10"/>
        <v>9.0000000000000018</v>
      </c>
      <c r="O94" s="121">
        <f t="shared" si="11"/>
        <v>30.5</v>
      </c>
      <c r="P94" s="234">
        <v>13</v>
      </c>
      <c r="Q94" s="234">
        <v>3</v>
      </c>
      <c r="R94" s="234"/>
      <c r="S94" s="234">
        <v>11</v>
      </c>
      <c r="T94" s="234"/>
      <c r="U94" s="122">
        <f t="shared" si="7"/>
        <v>19.285714285714285</v>
      </c>
      <c r="V94" s="235">
        <f t="shared" si="12"/>
        <v>50</v>
      </c>
      <c r="W94" s="235"/>
      <c r="X94" s="235"/>
      <c r="Y94" s="236" t="str">
        <f t="shared" si="13"/>
        <v>C</v>
      </c>
    </row>
    <row r="95" spans="1:25" ht="26.25">
      <c r="A95" s="233">
        <v>81</v>
      </c>
      <c r="B95" s="118" t="s">
        <v>198</v>
      </c>
      <c r="C95" s="118" t="s">
        <v>199</v>
      </c>
      <c r="D95" s="234">
        <v>7.1428571428571432</v>
      </c>
      <c r="E95" s="234">
        <v>7</v>
      </c>
      <c r="F95" s="234"/>
      <c r="G95" s="120">
        <f t="shared" si="8"/>
        <v>7.0714285714285712</v>
      </c>
      <c r="H95" s="234">
        <v>4</v>
      </c>
      <c r="I95" s="234"/>
      <c r="J95" s="120">
        <f t="shared" si="9"/>
        <v>4</v>
      </c>
      <c r="K95" s="234">
        <v>6</v>
      </c>
      <c r="L95" s="234">
        <v>5</v>
      </c>
      <c r="M95" s="234">
        <v>4</v>
      </c>
      <c r="N95" s="120">
        <f t="shared" si="10"/>
        <v>7.5</v>
      </c>
      <c r="O95" s="121">
        <f t="shared" si="11"/>
        <v>31</v>
      </c>
      <c r="P95" s="234">
        <v>13</v>
      </c>
      <c r="Q95" s="234">
        <v>4</v>
      </c>
      <c r="R95" s="234"/>
      <c r="S95" s="234">
        <v>13</v>
      </c>
      <c r="T95" s="234"/>
      <c r="U95" s="122">
        <f t="shared" si="7"/>
        <v>21.428571428571427</v>
      </c>
      <c r="V95" s="235">
        <f t="shared" si="12"/>
        <v>52</v>
      </c>
      <c r="W95" s="235"/>
      <c r="X95" s="235"/>
      <c r="Y95" s="236" t="str">
        <f t="shared" si="13"/>
        <v>C</v>
      </c>
    </row>
    <row r="96" spans="1:25" ht="26.25">
      <c r="A96" s="233">
        <v>82</v>
      </c>
      <c r="B96" s="118" t="s">
        <v>200</v>
      </c>
      <c r="C96" s="118" t="s">
        <v>201</v>
      </c>
      <c r="D96" s="234">
        <v>6.5714285714285712</v>
      </c>
      <c r="E96" s="234">
        <v>7.5</v>
      </c>
      <c r="F96" s="234"/>
      <c r="G96" s="120">
        <f t="shared" si="8"/>
        <v>7.0357142857142847</v>
      </c>
      <c r="H96" s="234">
        <v>4</v>
      </c>
      <c r="I96" s="234"/>
      <c r="J96" s="120">
        <f t="shared" si="9"/>
        <v>4</v>
      </c>
      <c r="K96" s="234">
        <v>5.5</v>
      </c>
      <c r="L96" s="234">
        <v>5</v>
      </c>
      <c r="M96" s="234">
        <v>5.6</v>
      </c>
      <c r="N96" s="120">
        <f t="shared" si="10"/>
        <v>8.0499999999999989</v>
      </c>
      <c r="O96" s="121">
        <f t="shared" si="11"/>
        <v>31.8</v>
      </c>
      <c r="P96" s="234">
        <v>15</v>
      </c>
      <c r="Q96" s="234">
        <v>10</v>
      </c>
      <c r="R96" s="234"/>
      <c r="S96" s="234">
        <v>7</v>
      </c>
      <c r="T96" s="234"/>
      <c r="U96" s="122">
        <f t="shared" si="7"/>
        <v>22.857142857142858</v>
      </c>
      <c r="V96" s="235">
        <f t="shared" si="12"/>
        <v>55</v>
      </c>
      <c r="W96" s="235"/>
      <c r="X96" s="235"/>
      <c r="Y96" s="236" t="str">
        <f t="shared" si="13"/>
        <v>C</v>
      </c>
    </row>
    <row r="97" spans="1:25" ht="26.25">
      <c r="A97" s="233">
        <v>83</v>
      </c>
      <c r="B97" s="118" t="s">
        <v>202</v>
      </c>
      <c r="C97" s="118" t="s">
        <v>203</v>
      </c>
      <c r="D97" s="234">
        <v>6.8571428571428568</v>
      </c>
      <c r="E97" s="234">
        <v>8</v>
      </c>
      <c r="F97" s="234"/>
      <c r="G97" s="120">
        <f t="shared" si="8"/>
        <v>7.4285714285714288</v>
      </c>
      <c r="H97" s="234">
        <v>4</v>
      </c>
      <c r="I97" s="234"/>
      <c r="J97" s="120">
        <f t="shared" si="9"/>
        <v>4</v>
      </c>
      <c r="K97" s="234">
        <v>6.5</v>
      </c>
      <c r="L97" s="234">
        <v>5.333333333333333</v>
      </c>
      <c r="M97" s="234">
        <v>4.8</v>
      </c>
      <c r="N97" s="120">
        <f t="shared" si="10"/>
        <v>8.3166666666666664</v>
      </c>
      <c r="O97" s="121">
        <f t="shared" si="11"/>
        <v>32.9</v>
      </c>
      <c r="P97" s="234">
        <v>2</v>
      </c>
      <c r="Q97" s="234">
        <v>13</v>
      </c>
      <c r="R97" s="234"/>
      <c r="S97" s="234">
        <v>14.5</v>
      </c>
      <c r="T97" s="234"/>
      <c r="U97" s="122">
        <f t="shared" si="7"/>
        <v>21.071428571428573</v>
      </c>
      <c r="V97" s="235">
        <f t="shared" si="12"/>
        <v>54</v>
      </c>
      <c r="W97" s="235"/>
      <c r="X97" s="235"/>
      <c r="Y97" s="236" t="str">
        <f t="shared" si="13"/>
        <v>C</v>
      </c>
    </row>
    <row r="98" spans="1:25" ht="26.25">
      <c r="A98" s="233">
        <v>84</v>
      </c>
      <c r="B98" s="118" t="s">
        <v>204</v>
      </c>
      <c r="C98" s="118" t="s">
        <v>205</v>
      </c>
      <c r="D98" s="234">
        <v>6.5714285714285712</v>
      </c>
      <c r="E98" s="234">
        <v>8</v>
      </c>
      <c r="F98" s="234"/>
      <c r="G98" s="120">
        <f t="shared" si="8"/>
        <v>7.2857142857142865</v>
      </c>
      <c r="H98" s="234">
        <v>5</v>
      </c>
      <c r="I98" s="234"/>
      <c r="J98" s="120">
        <f t="shared" si="9"/>
        <v>5</v>
      </c>
      <c r="K98" s="234">
        <v>6.5</v>
      </c>
      <c r="L98" s="234">
        <v>2.3333333333333335</v>
      </c>
      <c r="M98" s="234">
        <v>6.8</v>
      </c>
      <c r="N98" s="120">
        <f t="shared" si="10"/>
        <v>7.8166666666666664</v>
      </c>
      <c r="O98" s="121">
        <f t="shared" si="11"/>
        <v>33.5</v>
      </c>
      <c r="P98" s="234">
        <v>13</v>
      </c>
      <c r="Q98" s="234">
        <v>7</v>
      </c>
      <c r="R98" s="234"/>
      <c r="S98" s="234">
        <v>9.5</v>
      </c>
      <c r="T98" s="234"/>
      <c r="U98" s="122">
        <f t="shared" si="7"/>
        <v>21.071428571428573</v>
      </c>
      <c r="V98" s="235">
        <f t="shared" si="12"/>
        <v>55</v>
      </c>
      <c r="W98" s="235"/>
      <c r="X98" s="235"/>
      <c r="Y98" s="236" t="str">
        <f t="shared" si="13"/>
        <v>C</v>
      </c>
    </row>
    <row r="99" spans="1:25" ht="26.25">
      <c r="A99" s="233">
        <v>85</v>
      </c>
      <c r="B99" s="118" t="s">
        <v>206</v>
      </c>
      <c r="C99" s="118" t="s">
        <v>207</v>
      </c>
      <c r="D99" s="234">
        <v>7.7142857142857144</v>
      </c>
      <c r="E99" s="234">
        <v>8</v>
      </c>
      <c r="F99" s="234"/>
      <c r="G99" s="120">
        <f t="shared" si="8"/>
        <v>7.8571428571428577</v>
      </c>
      <c r="H99" s="234">
        <v>5</v>
      </c>
      <c r="I99" s="234"/>
      <c r="J99" s="120">
        <f t="shared" si="9"/>
        <v>5</v>
      </c>
      <c r="K99" s="234">
        <v>8</v>
      </c>
      <c r="L99" s="234">
        <v>3.6666666666666665</v>
      </c>
      <c r="M99" s="234">
        <v>6</v>
      </c>
      <c r="N99" s="120">
        <f t="shared" si="10"/>
        <v>8.8333333333333339</v>
      </c>
      <c r="O99" s="121">
        <f t="shared" si="11"/>
        <v>36.200000000000003</v>
      </c>
      <c r="P99" s="234">
        <v>20</v>
      </c>
      <c r="Q99" s="234">
        <v>12</v>
      </c>
      <c r="R99" s="234"/>
      <c r="S99" s="234"/>
      <c r="T99" s="234"/>
      <c r="U99" s="122">
        <f t="shared" si="7"/>
        <v>22.857142857142858</v>
      </c>
      <c r="V99" s="235">
        <f t="shared" si="12"/>
        <v>59</v>
      </c>
      <c r="W99" s="235"/>
      <c r="X99" s="235"/>
      <c r="Y99" s="236" t="str">
        <f t="shared" si="13"/>
        <v>C</v>
      </c>
    </row>
    <row r="100" spans="1:25" ht="26.25">
      <c r="A100" s="233">
        <v>86</v>
      </c>
      <c r="B100" s="118" t="s">
        <v>208</v>
      </c>
      <c r="C100" s="118" t="s">
        <v>209</v>
      </c>
      <c r="D100" s="234">
        <v>8.2857142857142865</v>
      </c>
      <c r="E100" s="234">
        <v>8.5</v>
      </c>
      <c r="F100" s="234"/>
      <c r="G100" s="120">
        <f t="shared" si="8"/>
        <v>8.3928571428571423</v>
      </c>
      <c r="H100" s="234">
        <v>4</v>
      </c>
      <c r="I100" s="234"/>
      <c r="J100" s="120">
        <f t="shared" si="9"/>
        <v>4</v>
      </c>
      <c r="K100" s="234">
        <v>7.5</v>
      </c>
      <c r="L100" s="234">
        <v>5</v>
      </c>
      <c r="M100" s="234">
        <v>4.4000000000000004</v>
      </c>
      <c r="N100" s="120">
        <f t="shared" si="10"/>
        <v>8.4499999999999993</v>
      </c>
      <c r="O100" s="121">
        <f t="shared" si="11"/>
        <v>34.799999999999997</v>
      </c>
      <c r="P100" s="234">
        <v>19</v>
      </c>
      <c r="Q100" s="234">
        <v>11</v>
      </c>
      <c r="R100" s="234"/>
      <c r="S100" s="234">
        <v>10.5</v>
      </c>
      <c r="T100" s="234"/>
      <c r="U100" s="122">
        <f t="shared" si="7"/>
        <v>28.928571428571427</v>
      </c>
      <c r="V100" s="235">
        <f t="shared" si="12"/>
        <v>64</v>
      </c>
      <c r="W100" s="235"/>
      <c r="X100" s="235"/>
      <c r="Y100" s="236" t="str">
        <f t="shared" si="13"/>
        <v>B</v>
      </c>
    </row>
    <row r="101" spans="1:25" ht="26.25">
      <c r="A101" s="233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8"/>
        <v>0</v>
      </c>
      <c r="H101" s="234"/>
      <c r="I101" s="234"/>
      <c r="J101" s="120">
        <f t="shared" si="9"/>
        <v>0</v>
      </c>
      <c r="K101" s="234"/>
      <c r="L101" s="234"/>
      <c r="M101" s="234"/>
      <c r="N101" s="120">
        <f t="shared" si="10"/>
        <v>0</v>
      </c>
      <c r="O101" s="121" t="str">
        <f t="shared" si="11"/>
        <v/>
      </c>
      <c r="P101" s="234"/>
      <c r="Q101" s="234"/>
      <c r="R101" s="234"/>
      <c r="S101" s="234"/>
      <c r="T101" s="234"/>
      <c r="U101" s="122" t="str">
        <f t="shared" si="7"/>
        <v/>
      </c>
      <c r="V101" s="235" t="str">
        <f t="shared" si="12"/>
        <v/>
      </c>
      <c r="W101" s="235"/>
      <c r="X101" s="235"/>
      <c r="Y101" s="236" t="str">
        <f t="shared" si="13"/>
        <v/>
      </c>
    </row>
    <row r="102" spans="1:25" ht="26.25">
      <c r="A102" s="233">
        <v>88</v>
      </c>
      <c r="B102" s="118" t="s">
        <v>210</v>
      </c>
      <c r="C102" s="118" t="s">
        <v>211</v>
      </c>
      <c r="D102" s="234">
        <v>6.5714285714285712</v>
      </c>
      <c r="E102" s="234">
        <v>6</v>
      </c>
      <c r="F102" s="234"/>
      <c r="G102" s="120">
        <f t="shared" si="8"/>
        <v>6.2857142857142856</v>
      </c>
      <c r="H102" s="234">
        <v>4</v>
      </c>
      <c r="I102" s="234"/>
      <c r="J102" s="120">
        <f t="shared" si="9"/>
        <v>4</v>
      </c>
      <c r="K102" s="234">
        <v>7</v>
      </c>
      <c r="L102" s="234">
        <v>5</v>
      </c>
      <c r="M102" s="234">
        <v>5.2</v>
      </c>
      <c r="N102" s="120">
        <f t="shared" si="10"/>
        <v>8.6</v>
      </c>
      <c r="O102" s="121">
        <f t="shared" si="11"/>
        <v>31.5</v>
      </c>
      <c r="P102" s="234">
        <v>14</v>
      </c>
      <c r="Q102" s="234">
        <v>9</v>
      </c>
      <c r="R102" s="234"/>
      <c r="S102" s="234">
        <v>6</v>
      </c>
      <c r="T102" s="234"/>
      <c r="U102" s="122">
        <f t="shared" si="7"/>
        <v>20.714285714285715</v>
      </c>
      <c r="V102" s="235">
        <f t="shared" si="12"/>
        <v>52</v>
      </c>
      <c r="W102" s="235"/>
      <c r="X102" s="235"/>
      <c r="Y102" s="236" t="str">
        <f t="shared" si="13"/>
        <v>C</v>
      </c>
    </row>
    <row r="103" spans="1:25" ht="26.25">
      <c r="A103" s="233">
        <v>89</v>
      </c>
      <c r="B103" s="118" t="s">
        <v>212</v>
      </c>
      <c r="C103" s="118" t="s">
        <v>213</v>
      </c>
      <c r="D103" s="234">
        <v>6</v>
      </c>
      <c r="E103" s="234">
        <v>8.5</v>
      </c>
      <c r="F103" s="234"/>
      <c r="G103" s="120">
        <f t="shared" si="8"/>
        <v>7.25</v>
      </c>
      <c r="H103" s="234">
        <v>4</v>
      </c>
      <c r="I103" s="234"/>
      <c r="J103" s="120">
        <f t="shared" si="9"/>
        <v>4</v>
      </c>
      <c r="K103" s="234">
        <v>9</v>
      </c>
      <c r="L103" s="234">
        <v>5</v>
      </c>
      <c r="M103" s="234">
        <v>2.8</v>
      </c>
      <c r="N103" s="120">
        <f t="shared" si="10"/>
        <v>8.4</v>
      </c>
      <c r="O103" s="121">
        <f t="shared" si="11"/>
        <v>32.799999999999997</v>
      </c>
      <c r="P103" s="234">
        <v>17</v>
      </c>
      <c r="Q103" s="234">
        <v>10</v>
      </c>
      <c r="R103" s="234"/>
      <c r="S103" s="234">
        <v>12</v>
      </c>
      <c r="T103" s="234"/>
      <c r="U103" s="122">
        <f t="shared" si="7"/>
        <v>27.857142857142858</v>
      </c>
      <c r="V103" s="235">
        <f t="shared" si="12"/>
        <v>61</v>
      </c>
      <c r="W103" s="235"/>
      <c r="X103" s="235"/>
      <c r="Y103" s="236" t="str">
        <f t="shared" si="13"/>
        <v>B</v>
      </c>
    </row>
    <row r="104" spans="1:25" ht="26.25">
      <c r="A104" s="233">
        <v>90</v>
      </c>
      <c r="B104" s="118" t="s">
        <v>214</v>
      </c>
      <c r="C104" s="118" t="s">
        <v>215</v>
      </c>
      <c r="D104" s="234">
        <v>7.1428571428571432</v>
      </c>
      <c r="E104" s="234">
        <v>8.5</v>
      </c>
      <c r="F104" s="234"/>
      <c r="G104" s="120">
        <f t="shared" si="8"/>
        <v>7.8214285714285712</v>
      </c>
      <c r="H104" s="234">
        <v>4</v>
      </c>
      <c r="I104" s="234"/>
      <c r="J104" s="120">
        <f t="shared" si="9"/>
        <v>4</v>
      </c>
      <c r="K104" s="234">
        <v>5</v>
      </c>
      <c r="L104" s="234">
        <v>4.333333333333333</v>
      </c>
      <c r="M104" s="234">
        <v>6</v>
      </c>
      <c r="N104" s="120">
        <f t="shared" si="10"/>
        <v>7.666666666666667</v>
      </c>
      <c r="O104" s="121">
        <f t="shared" si="11"/>
        <v>32.5</v>
      </c>
      <c r="P104" s="234">
        <v>20</v>
      </c>
      <c r="Q104" s="234"/>
      <c r="R104" s="234"/>
      <c r="S104" s="234"/>
      <c r="T104" s="234">
        <v>9.5</v>
      </c>
      <c r="U104" s="122">
        <f t="shared" si="7"/>
        <v>21.071428571428573</v>
      </c>
      <c r="V104" s="235">
        <f t="shared" si="12"/>
        <v>54</v>
      </c>
      <c r="W104" s="235"/>
      <c r="X104" s="235"/>
      <c r="Y104" s="236" t="str">
        <f t="shared" si="13"/>
        <v>C</v>
      </c>
    </row>
    <row r="105" spans="1:25" ht="26.25">
      <c r="A105" s="233">
        <v>91</v>
      </c>
      <c r="B105" s="118" t="s">
        <v>216</v>
      </c>
      <c r="C105" s="118" t="s">
        <v>217</v>
      </c>
      <c r="D105" s="234">
        <v>6.8571428571428568</v>
      </c>
      <c r="E105" s="234">
        <v>7</v>
      </c>
      <c r="F105" s="234"/>
      <c r="G105" s="120">
        <f t="shared" si="8"/>
        <v>6.9285714285714288</v>
      </c>
      <c r="H105" s="234">
        <v>4</v>
      </c>
      <c r="I105" s="234"/>
      <c r="J105" s="120">
        <f t="shared" si="9"/>
        <v>4</v>
      </c>
      <c r="K105" s="234">
        <v>5</v>
      </c>
      <c r="L105" s="234">
        <v>5</v>
      </c>
      <c r="M105" s="234">
        <v>5</v>
      </c>
      <c r="N105" s="120">
        <f t="shared" si="10"/>
        <v>7.5</v>
      </c>
      <c r="O105" s="121">
        <f t="shared" si="11"/>
        <v>30.7</v>
      </c>
      <c r="P105" s="234">
        <v>5</v>
      </c>
      <c r="Q105" s="234">
        <v>8</v>
      </c>
      <c r="R105" s="234"/>
      <c r="S105" s="234"/>
      <c r="T105" s="234">
        <v>9.5</v>
      </c>
      <c r="U105" s="122">
        <f t="shared" si="7"/>
        <v>16.071428571428573</v>
      </c>
      <c r="V105" s="235">
        <f t="shared" si="12"/>
        <v>47</v>
      </c>
      <c r="W105" s="235"/>
      <c r="X105" s="235"/>
      <c r="Y105" s="236" t="str">
        <f t="shared" si="13"/>
        <v>D</v>
      </c>
    </row>
    <row r="106" spans="1:25" ht="26.25">
      <c r="A106" s="233">
        <v>92</v>
      </c>
      <c r="B106" s="118" t="s">
        <v>218</v>
      </c>
      <c r="C106" s="118" t="s">
        <v>219</v>
      </c>
      <c r="D106" s="234">
        <v>7.7142857142857144</v>
      </c>
      <c r="E106" s="234">
        <v>6</v>
      </c>
      <c r="F106" s="234"/>
      <c r="G106" s="120">
        <f t="shared" si="8"/>
        <v>6.8571428571428577</v>
      </c>
      <c r="H106" s="234">
        <v>5</v>
      </c>
      <c r="I106" s="234"/>
      <c r="J106" s="120">
        <f t="shared" si="9"/>
        <v>5</v>
      </c>
      <c r="K106" s="234">
        <v>7.5</v>
      </c>
      <c r="L106" s="234">
        <v>6.666666666666667</v>
      </c>
      <c r="M106" s="234">
        <v>4.4000000000000004</v>
      </c>
      <c r="N106" s="120">
        <f t="shared" si="10"/>
        <v>9.283333333333335</v>
      </c>
      <c r="O106" s="121">
        <f t="shared" si="11"/>
        <v>35.299999999999997</v>
      </c>
      <c r="P106" s="234"/>
      <c r="Q106" s="234"/>
      <c r="R106" s="234"/>
      <c r="S106" s="234"/>
      <c r="T106" s="234"/>
      <c r="U106" s="122" t="str">
        <f t="shared" si="7"/>
        <v/>
      </c>
      <c r="V106" s="235">
        <f t="shared" si="12"/>
        <v>35</v>
      </c>
      <c r="W106" s="235"/>
      <c r="X106" s="235"/>
      <c r="Y106" s="236" t="str">
        <f t="shared" si="13"/>
        <v/>
      </c>
    </row>
    <row r="107" spans="1:25" ht="26.25">
      <c r="A107" s="233">
        <v>93</v>
      </c>
      <c r="B107" s="118" t="s">
        <v>220</v>
      </c>
      <c r="C107" s="118" t="s">
        <v>221</v>
      </c>
      <c r="D107" s="234">
        <v>7.1428571428571432</v>
      </c>
      <c r="E107" s="234">
        <v>7.5</v>
      </c>
      <c r="F107" s="234"/>
      <c r="G107" s="120">
        <f t="shared" si="8"/>
        <v>7.3214285714285721</v>
      </c>
      <c r="H107" s="234">
        <v>5</v>
      </c>
      <c r="I107" s="234"/>
      <c r="J107" s="120">
        <f t="shared" si="9"/>
        <v>5</v>
      </c>
      <c r="K107" s="234">
        <v>8</v>
      </c>
      <c r="L107" s="234">
        <v>6</v>
      </c>
      <c r="M107" s="234">
        <v>6.4</v>
      </c>
      <c r="N107" s="120">
        <f t="shared" si="10"/>
        <v>10.200000000000001</v>
      </c>
      <c r="O107" s="121">
        <f t="shared" si="11"/>
        <v>37.6</v>
      </c>
      <c r="P107" s="234">
        <v>16</v>
      </c>
      <c r="Q107" s="234">
        <v>9</v>
      </c>
      <c r="R107" s="234"/>
      <c r="S107" s="234">
        <v>10</v>
      </c>
      <c r="T107" s="234"/>
      <c r="U107" s="122">
        <f t="shared" si="7"/>
        <v>25</v>
      </c>
      <c r="V107" s="235">
        <f t="shared" si="12"/>
        <v>63</v>
      </c>
      <c r="W107" s="235"/>
      <c r="X107" s="235"/>
      <c r="Y107" s="236" t="str">
        <f t="shared" si="13"/>
        <v>B</v>
      </c>
    </row>
    <row r="108" spans="1:25" ht="26.25">
      <c r="A108" s="233">
        <v>94</v>
      </c>
      <c r="B108" s="118" t="s">
        <v>222</v>
      </c>
      <c r="C108" s="118" t="s">
        <v>223</v>
      </c>
      <c r="D108" s="234">
        <v>7.1428571428571432</v>
      </c>
      <c r="E108" s="234">
        <v>0</v>
      </c>
      <c r="F108" s="234"/>
      <c r="G108" s="120">
        <f t="shared" si="8"/>
        <v>3.5714285714285716</v>
      </c>
      <c r="H108" s="234">
        <v>4</v>
      </c>
      <c r="I108" s="234"/>
      <c r="J108" s="120">
        <f t="shared" si="9"/>
        <v>4</v>
      </c>
      <c r="K108" s="234">
        <v>6</v>
      </c>
      <c r="L108" s="234">
        <v>5</v>
      </c>
      <c r="M108" s="234">
        <v>4.4000000000000004</v>
      </c>
      <c r="N108" s="120">
        <f t="shared" si="10"/>
        <v>7.7</v>
      </c>
      <c r="O108" s="121">
        <f t="shared" si="11"/>
        <v>25.5</v>
      </c>
      <c r="P108" s="234">
        <v>15</v>
      </c>
      <c r="Q108" s="234">
        <v>10</v>
      </c>
      <c r="R108" s="234"/>
      <c r="S108" s="234">
        <v>5</v>
      </c>
      <c r="T108" s="234"/>
      <c r="U108" s="122">
        <f t="shared" si="7"/>
        <v>21.428571428571427</v>
      </c>
      <c r="V108" s="235">
        <f t="shared" si="12"/>
        <v>47</v>
      </c>
      <c r="W108" s="235"/>
      <c r="X108" s="235"/>
      <c r="Y108" s="236" t="str">
        <f t="shared" si="13"/>
        <v>D</v>
      </c>
    </row>
    <row r="109" spans="1:25" ht="26.25">
      <c r="A109" s="233">
        <v>95</v>
      </c>
      <c r="B109" s="118" t="s">
        <v>224</v>
      </c>
      <c r="C109" s="118" t="s">
        <v>225</v>
      </c>
      <c r="D109" s="234">
        <v>7.1428571428571432</v>
      </c>
      <c r="E109" s="234">
        <v>7.5</v>
      </c>
      <c r="F109" s="234"/>
      <c r="G109" s="120">
        <f t="shared" si="8"/>
        <v>7.3214285714285721</v>
      </c>
      <c r="H109" s="234">
        <v>4</v>
      </c>
      <c r="I109" s="234"/>
      <c r="J109" s="120">
        <f t="shared" si="9"/>
        <v>4</v>
      </c>
      <c r="K109" s="234">
        <v>5.5</v>
      </c>
      <c r="L109" s="234">
        <v>5</v>
      </c>
      <c r="M109" s="234">
        <v>5</v>
      </c>
      <c r="N109" s="120">
        <f t="shared" si="10"/>
        <v>7.75</v>
      </c>
      <c r="O109" s="121">
        <f t="shared" si="11"/>
        <v>31.8</v>
      </c>
      <c r="P109" s="234">
        <v>14</v>
      </c>
      <c r="Q109" s="234">
        <v>11</v>
      </c>
      <c r="R109" s="234"/>
      <c r="S109" s="234">
        <v>12</v>
      </c>
      <c r="T109" s="234"/>
      <c r="U109" s="122">
        <f t="shared" si="7"/>
        <v>26.428571428571427</v>
      </c>
      <c r="V109" s="235">
        <f t="shared" si="12"/>
        <v>58</v>
      </c>
      <c r="W109" s="235"/>
      <c r="X109" s="235"/>
      <c r="Y109" s="236" t="str">
        <f t="shared" si="13"/>
        <v>C</v>
      </c>
    </row>
    <row r="110" spans="1:25" ht="26.25">
      <c r="A110" s="233">
        <v>96</v>
      </c>
      <c r="B110" s="118" t="s">
        <v>226</v>
      </c>
      <c r="C110" s="118" t="s">
        <v>227</v>
      </c>
      <c r="D110" s="234">
        <v>6.5714285714285712</v>
      </c>
      <c r="E110" s="234">
        <v>7.5</v>
      </c>
      <c r="F110" s="234"/>
      <c r="G110" s="120">
        <f t="shared" si="8"/>
        <v>7.0357142857142847</v>
      </c>
      <c r="H110" s="234">
        <v>4</v>
      </c>
      <c r="I110" s="234"/>
      <c r="J110" s="120">
        <f t="shared" si="9"/>
        <v>4</v>
      </c>
      <c r="K110" s="234">
        <v>6.5</v>
      </c>
      <c r="L110" s="234">
        <v>7</v>
      </c>
      <c r="M110" s="234">
        <v>6</v>
      </c>
      <c r="N110" s="120">
        <f t="shared" si="10"/>
        <v>9.7500000000000018</v>
      </c>
      <c r="O110" s="121">
        <f t="shared" si="11"/>
        <v>34.700000000000003</v>
      </c>
      <c r="P110" s="234">
        <v>10</v>
      </c>
      <c r="Q110" s="234"/>
      <c r="R110" s="234">
        <v>9.5</v>
      </c>
      <c r="S110" s="234">
        <v>11</v>
      </c>
      <c r="T110" s="234"/>
      <c r="U110" s="122">
        <f t="shared" si="7"/>
        <v>21.785714285714285</v>
      </c>
      <c r="V110" s="235">
        <f t="shared" si="12"/>
        <v>56</v>
      </c>
      <c r="W110" s="235"/>
      <c r="X110" s="235"/>
      <c r="Y110" s="236" t="str">
        <f t="shared" si="13"/>
        <v>C</v>
      </c>
    </row>
    <row r="111" spans="1:25" ht="26.25">
      <c r="A111" s="233">
        <v>97</v>
      </c>
      <c r="B111" s="118" t="s">
        <v>228</v>
      </c>
      <c r="C111" s="118" t="s">
        <v>229</v>
      </c>
      <c r="D111" s="234">
        <v>6.8571428571428568</v>
      </c>
      <c r="E111" s="234">
        <v>6.5</v>
      </c>
      <c r="F111" s="234"/>
      <c r="G111" s="120">
        <f t="shared" si="8"/>
        <v>6.6785714285714288</v>
      </c>
      <c r="H111" s="234">
        <v>4</v>
      </c>
      <c r="I111" s="234"/>
      <c r="J111" s="120">
        <f t="shared" si="9"/>
        <v>4</v>
      </c>
      <c r="K111" s="234">
        <v>5.5</v>
      </c>
      <c r="L111" s="234">
        <v>5</v>
      </c>
      <c r="M111" s="234">
        <v>5.2</v>
      </c>
      <c r="N111" s="120">
        <f t="shared" si="10"/>
        <v>7.8500000000000005</v>
      </c>
      <c r="O111" s="121">
        <f t="shared" si="11"/>
        <v>30.9</v>
      </c>
      <c r="P111" s="234">
        <v>12</v>
      </c>
      <c r="Q111" s="234">
        <v>9</v>
      </c>
      <c r="R111" s="234"/>
      <c r="S111" s="234">
        <v>11.5</v>
      </c>
      <c r="T111" s="234"/>
      <c r="U111" s="122">
        <f t="shared" si="7"/>
        <v>23.214285714285715</v>
      </c>
      <c r="V111" s="235">
        <f t="shared" si="12"/>
        <v>54</v>
      </c>
      <c r="W111" s="235"/>
      <c r="X111" s="235"/>
      <c r="Y111" s="236" t="str">
        <f t="shared" si="13"/>
        <v>C</v>
      </c>
    </row>
    <row r="112" spans="1:25" ht="26.25">
      <c r="A112" s="233">
        <v>98</v>
      </c>
      <c r="B112" s="118" t="s">
        <v>230</v>
      </c>
      <c r="C112" s="118" t="s">
        <v>231</v>
      </c>
      <c r="D112" s="234">
        <v>7.1428571428571432</v>
      </c>
      <c r="E112" s="234">
        <v>8.5</v>
      </c>
      <c r="F112" s="234"/>
      <c r="G112" s="120">
        <f t="shared" si="8"/>
        <v>7.8214285714285712</v>
      </c>
      <c r="H112" s="234">
        <v>5</v>
      </c>
      <c r="I112" s="234"/>
      <c r="J112" s="120">
        <f t="shared" si="9"/>
        <v>5</v>
      </c>
      <c r="K112" s="234">
        <v>8</v>
      </c>
      <c r="L112" s="234"/>
      <c r="M112" s="234"/>
      <c r="N112" s="120">
        <f t="shared" si="10"/>
        <v>12</v>
      </c>
      <c r="O112" s="121">
        <f t="shared" si="11"/>
        <v>41.4</v>
      </c>
      <c r="P112" s="234">
        <v>8</v>
      </c>
      <c r="Q112" s="234"/>
      <c r="R112" s="234">
        <v>10</v>
      </c>
      <c r="S112" s="234">
        <v>11.5</v>
      </c>
      <c r="T112" s="234"/>
      <c r="U112" s="122">
        <f t="shared" si="7"/>
        <v>21.071428571428573</v>
      </c>
      <c r="V112" s="235">
        <f t="shared" si="12"/>
        <v>62</v>
      </c>
      <c r="W112" s="235"/>
      <c r="X112" s="235"/>
      <c r="Y112" s="236" t="str">
        <f t="shared" si="13"/>
        <v>B</v>
      </c>
    </row>
    <row r="113" spans="1:25" ht="26.25">
      <c r="A113" s="233">
        <v>99</v>
      </c>
      <c r="B113" s="118" t="s">
        <v>232</v>
      </c>
      <c r="C113" s="118" t="s">
        <v>233</v>
      </c>
      <c r="D113" s="234">
        <v>6.8571428571428568</v>
      </c>
      <c r="E113" s="234">
        <v>6</v>
      </c>
      <c r="F113" s="234"/>
      <c r="G113" s="120">
        <f t="shared" si="8"/>
        <v>6.4285714285714279</v>
      </c>
      <c r="H113" s="234">
        <v>4</v>
      </c>
      <c r="I113" s="234"/>
      <c r="J113" s="120">
        <f t="shared" si="9"/>
        <v>4</v>
      </c>
      <c r="K113" s="234">
        <v>7</v>
      </c>
      <c r="L113" s="234">
        <v>4.333333333333333</v>
      </c>
      <c r="M113" s="234">
        <v>5.2</v>
      </c>
      <c r="N113" s="120">
        <f t="shared" si="10"/>
        <v>8.2666666666666675</v>
      </c>
      <c r="O113" s="121">
        <f t="shared" si="11"/>
        <v>31.2</v>
      </c>
      <c r="P113" s="234">
        <v>15</v>
      </c>
      <c r="Q113" s="234">
        <v>14</v>
      </c>
      <c r="R113" s="234"/>
      <c r="S113" s="234"/>
      <c r="T113" s="234">
        <v>4.5</v>
      </c>
      <c r="U113" s="122">
        <f t="shared" si="7"/>
        <v>23.928571428571427</v>
      </c>
      <c r="V113" s="235">
        <f t="shared" si="12"/>
        <v>55</v>
      </c>
      <c r="W113" s="235"/>
      <c r="X113" s="235"/>
      <c r="Y113" s="236" t="str">
        <f t="shared" si="13"/>
        <v>C</v>
      </c>
    </row>
    <row r="114" spans="1:25" ht="26.25">
      <c r="A114" s="233">
        <v>100</v>
      </c>
      <c r="B114" s="118" t="s">
        <v>234</v>
      </c>
      <c r="C114" s="118" t="s">
        <v>235</v>
      </c>
      <c r="D114" s="234">
        <v>7.4285714285714288</v>
      </c>
      <c r="E114" s="234">
        <v>7</v>
      </c>
      <c r="F114" s="234"/>
      <c r="G114" s="120">
        <f t="shared" si="8"/>
        <v>7.2142857142857144</v>
      </c>
      <c r="H114" s="234">
        <v>4</v>
      </c>
      <c r="I114" s="234"/>
      <c r="J114" s="120">
        <f t="shared" si="9"/>
        <v>4</v>
      </c>
      <c r="K114" s="234">
        <v>7.5</v>
      </c>
      <c r="L114" s="234">
        <v>4.333333333333333</v>
      </c>
      <c r="M114" s="234">
        <v>5.6</v>
      </c>
      <c r="N114" s="120">
        <f t="shared" si="10"/>
        <v>8.7166666666666668</v>
      </c>
      <c r="O114" s="121">
        <f t="shared" si="11"/>
        <v>33.299999999999997</v>
      </c>
      <c r="P114" s="234">
        <v>17</v>
      </c>
      <c r="Q114" s="234">
        <v>13.5</v>
      </c>
      <c r="R114" s="234"/>
      <c r="S114" s="234"/>
      <c r="T114" s="234">
        <v>12.5</v>
      </c>
      <c r="U114" s="122">
        <f t="shared" si="7"/>
        <v>30.714285714285715</v>
      </c>
      <c r="V114" s="235">
        <f t="shared" si="12"/>
        <v>64</v>
      </c>
      <c r="W114" s="235"/>
      <c r="X114" s="235"/>
      <c r="Y114" s="236" t="str">
        <f t="shared" si="13"/>
        <v>B</v>
      </c>
    </row>
    <row r="115" spans="1:25" ht="26.25">
      <c r="A115" s="233">
        <v>101</v>
      </c>
      <c r="B115" s="118" t="s">
        <v>236</v>
      </c>
      <c r="C115" s="118" t="s">
        <v>237</v>
      </c>
      <c r="D115" s="234">
        <v>8.2857142857142865</v>
      </c>
      <c r="E115" s="234">
        <v>9</v>
      </c>
      <c r="F115" s="234"/>
      <c r="G115" s="120">
        <f t="shared" si="8"/>
        <v>8.6428571428571423</v>
      </c>
      <c r="H115" s="234">
        <v>4</v>
      </c>
      <c r="I115" s="234"/>
      <c r="J115" s="120">
        <f t="shared" si="9"/>
        <v>4</v>
      </c>
      <c r="K115" s="234">
        <v>8.5</v>
      </c>
      <c r="L115" s="234">
        <v>4.666666666666667</v>
      </c>
      <c r="M115" s="234">
        <v>6.4</v>
      </c>
      <c r="N115" s="120">
        <f t="shared" si="10"/>
        <v>9.7833333333333332</v>
      </c>
      <c r="O115" s="121">
        <f t="shared" si="11"/>
        <v>37.4</v>
      </c>
      <c r="P115" s="234">
        <v>19</v>
      </c>
      <c r="Q115" s="234"/>
      <c r="R115" s="234"/>
      <c r="S115" s="234">
        <v>16</v>
      </c>
      <c r="T115" s="234"/>
      <c r="U115" s="122">
        <f t="shared" si="7"/>
        <v>25</v>
      </c>
      <c r="V115" s="235">
        <f t="shared" si="12"/>
        <v>62</v>
      </c>
      <c r="W115" s="235"/>
      <c r="X115" s="235"/>
      <c r="Y115" s="236" t="str">
        <f t="shared" si="13"/>
        <v>B</v>
      </c>
    </row>
    <row r="116" spans="1:25" ht="26.25">
      <c r="A116" s="233">
        <v>102</v>
      </c>
      <c r="B116" s="118" t="s">
        <v>238</v>
      </c>
      <c r="C116" s="118" t="s">
        <v>239</v>
      </c>
      <c r="D116" s="234">
        <v>8</v>
      </c>
      <c r="E116" s="234">
        <v>10</v>
      </c>
      <c r="F116" s="234"/>
      <c r="G116" s="120">
        <f t="shared" si="8"/>
        <v>9</v>
      </c>
      <c r="H116" s="234">
        <v>4</v>
      </c>
      <c r="I116" s="234"/>
      <c r="J116" s="120">
        <f t="shared" si="9"/>
        <v>4</v>
      </c>
      <c r="K116" s="234">
        <v>6.5</v>
      </c>
      <c r="L116" s="234">
        <v>4.666666666666667</v>
      </c>
      <c r="M116" s="234">
        <v>8</v>
      </c>
      <c r="N116" s="120">
        <f t="shared" si="10"/>
        <v>9.5833333333333339</v>
      </c>
      <c r="O116" s="121">
        <f t="shared" si="11"/>
        <v>37.700000000000003</v>
      </c>
      <c r="P116" s="234">
        <v>18</v>
      </c>
      <c r="Q116" s="234">
        <v>3</v>
      </c>
      <c r="R116" s="234"/>
      <c r="S116" s="234">
        <v>18</v>
      </c>
      <c r="T116" s="234"/>
      <c r="U116" s="122">
        <f t="shared" si="7"/>
        <v>27.857142857142858</v>
      </c>
      <c r="V116" s="235">
        <f t="shared" si="12"/>
        <v>66</v>
      </c>
      <c r="W116" s="235"/>
      <c r="X116" s="235"/>
      <c r="Y116" s="236" t="str">
        <f t="shared" si="13"/>
        <v>B</v>
      </c>
    </row>
    <row r="117" spans="1:25" ht="26.25">
      <c r="A117" s="233">
        <v>103</v>
      </c>
      <c r="B117" s="118" t="s">
        <v>240</v>
      </c>
      <c r="C117" s="118" t="s">
        <v>241</v>
      </c>
      <c r="D117" s="234">
        <v>7.4285714285714288</v>
      </c>
      <c r="E117" s="234">
        <v>7.5</v>
      </c>
      <c r="F117" s="234"/>
      <c r="G117" s="120">
        <f t="shared" si="8"/>
        <v>7.4642857142857144</v>
      </c>
      <c r="H117" s="234">
        <v>5</v>
      </c>
      <c r="I117" s="234"/>
      <c r="J117" s="120">
        <f t="shared" si="9"/>
        <v>5</v>
      </c>
      <c r="K117" s="234">
        <v>8</v>
      </c>
      <c r="L117" s="234">
        <v>3.6666666666666665</v>
      </c>
      <c r="M117" s="234">
        <v>7.2</v>
      </c>
      <c r="N117" s="120">
        <f t="shared" si="10"/>
        <v>9.4333333333333336</v>
      </c>
      <c r="O117" s="121">
        <f t="shared" si="11"/>
        <v>36.5</v>
      </c>
      <c r="P117" s="234">
        <v>17</v>
      </c>
      <c r="Q117" s="234">
        <v>13</v>
      </c>
      <c r="R117" s="234"/>
      <c r="S117" s="234">
        <v>7</v>
      </c>
      <c r="T117" s="234"/>
      <c r="U117" s="122">
        <f t="shared" si="7"/>
        <v>26.428571428571427</v>
      </c>
      <c r="V117" s="235">
        <f t="shared" si="12"/>
        <v>63</v>
      </c>
      <c r="W117" s="235"/>
      <c r="X117" s="235"/>
      <c r="Y117" s="236" t="str">
        <f t="shared" si="13"/>
        <v>B</v>
      </c>
    </row>
    <row r="118" spans="1:25" ht="26.25">
      <c r="A118" s="233">
        <v>104</v>
      </c>
      <c r="B118" s="118" t="s">
        <v>242</v>
      </c>
      <c r="C118" s="118" t="s">
        <v>243</v>
      </c>
      <c r="D118" s="234">
        <v>8.6</v>
      </c>
      <c r="E118" s="234">
        <v>9.5</v>
      </c>
      <c r="F118" s="234"/>
      <c r="G118" s="120">
        <f t="shared" si="8"/>
        <v>9.0500000000000007</v>
      </c>
      <c r="H118" s="234">
        <v>4</v>
      </c>
      <c r="I118" s="234"/>
      <c r="J118" s="120">
        <f t="shared" si="9"/>
        <v>4</v>
      </c>
      <c r="K118" s="234">
        <v>5.5</v>
      </c>
      <c r="L118" s="234">
        <v>2.6666666666666665</v>
      </c>
      <c r="M118" s="234">
        <v>8.8000000000000007</v>
      </c>
      <c r="N118" s="120">
        <f t="shared" si="10"/>
        <v>8.4833333333333343</v>
      </c>
      <c r="O118" s="121">
        <f t="shared" si="11"/>
        <v>35.9</v>
      </c>
      <c r="P118" s="234">
        <v>16</v>
      </c>
      <c r="Q118" s="234">
        <v>11.5</v>
      </c>
      <c r="R118" s="234"/>
      <c r="S118" s="234">
        <v>4</v>
      </c>
      <c r="T118" s="234"/>
      <c r="U118" s="122">
        <f t="shared" si="7"/>
        <v>22.5</v>
      </c>
      <c r="V118" s="235">
        <f t="shared" si="12"/>
        <v>58</v>
      </c>
      <c r="W118" s="235"/>
      <c r="X118" s="235"/>
      <c r="Y118" s="236" t="str">
        <f t="shared" si="13"/>
        <v>C</v>
      </c>
    </row>
    <row r="119" spans="1:25" ht="26.25">
      <c r="A119" s="233">
        <v>105</v>
      </c>
      <c r="B119" s="118" t="s">
        <v>244</v>
      </c>
      <c r="C119" s="118" t="s">
        <v>245</v>
      </c>
      <c r="D119" s="234">
        <v>7.4285714285714288</v>
      </c>
      <c r="E119" s="234">
        <v>9</v>
      </c>
      <c r="F119" s="234"/>
      <c r="G119" s="120">
        <f t="shared" si="8"/>
        <v>8.2142857142857135</v>
      </c>
      <c r="H119" s="234">
        <v>4</v>
      </c>
      <c r="I119" s="234"/>
      <c r="J119" s="120">
        <f t="shared" si="9"/>
        <v>4</v>
      </c>
      <c r="K119" s="234">
        <v>7</v>
      </c>
      <c r="L119" s="234">
        <v>3.6666666666666665</v>
      </c>
      <c r="M119" s="234">
        <v>4.8</v>
      </c>
      <c r="N119" s="120">
        <f t="shared" si="10"/>
        <v>7.7333333333333334</v>
      </c>
      <c r="O119" s="121">
        <f t="shared" si="11"/>
        <v>33.299999999999997</v>
      </c>
      <c r="P119" s="234">
        <v>17</v>
      </c>
      <c r="Q119" s="234">
        <v>8</v>
      </c>
      <c r="R119" s="234"/>
      <c r="S119" s="234">
        <v>13</v>
      </c>
      <c r="T119" s="234"/>
      <c r="U119" s="122">
        <f t="shared" si="7"/>
        <v>27.142857142857142</v>
      </c>
      <c r="V119" s="235">
        <f t="shared" si="12"/>
        <v>60</v>
      </c>
      <c r="W119" s="235"/>
      <c r="X119" s="235"/>
      <c r="Y119" s="236" t="str">
        <f t="shared" si="13"/>
        <v>B</v>
      </c>
    </row>
    <row r="120" spans="1:25" ht="26.25">
      <c r="A120" s="233">
        <v>106</v>
      </c>
      <c r="B120" s="118" t="s">
        <v>246</v>
      </c>
      <c r="C120" s="118" t="s">
        <v>247</v>
      </c>
      <c r="D120" s="234">
        <v>6.2857142857142856</v>
      </c>
      <c r="E120" s="234">
        <v>8.5</v>
      </c>
      <c r="F120" s="234"/>
      <c r="G120" s="120">
        <f t="shared" si="8"/>
        <v>7.3928571428571432</v>
      </c>
      <c r="H120" s="234">
        <v>5</v>
      </c>
      <c r="I120" s="234"/>
      <c r="J120" s="120">
        <f t="shared" si="9"/>
        <v>5</v>
      </c>
      <c r="K120" s="234">
        <v>5</v>
      </c>
      <c r="L120" s="234">
        <v>5</v>
      </c>
      <c r="M120" s="234">
        <v>5</v>
      </c>
      <c r="N120" s="120">
        <f t="shared" si="10"/>
        <v>7.5</v>
      </c>
      <c r="O120" s="121">
        <f t="shared" si="11"/>
        <v>33.200000000000003</v>
      </c>
      <c r="P120" s="234">
        <v>14</v>
      </c>
      <c r="Q120" s="234">
        <v>9</v>
      </c>
      <c r="R120" s="234"/>
      <c r="S120" s="234"/>
      <c r="T120" s="234">
        <v>12</v>
      </c>
      <c r="U120" s="122">
        <f t="shared" si="7"/>
        <v>25</v>
      </c>
      <c r="V120" s="235">
        <f t="shared" si="12"/>
        <v>58</v>
      </c>
      <c r="W120" s="235"/>
      <c r="X120" s="235"/>
      <c r="Y120" s="236" t="str">
        <f t="shared" si="13"/>
        <v>C</v>
      </c>
    </row>
    <row r="121" spans="1:25" ht="26.25">
      <c r="A121" s="233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8"/>
        <v>0</v>
      </c>
      <c r="H121" s="234"/>
      <c r="I121" s="234"/>
      <c r="J121" s="120">
        <f t="shared" si="9"/>
        <v>0</v>
      </c>
      <c r="K121" s="234"/>
      <c r="L121" s="234"/>
      <c r="M121" s="234"/>
      <c r="N121" s="120">
        <f t="shared" si="10"/>
        <v>0</v>
      </c>
      <c r="O121" s="121" t="str">
        <f t="shared" si="11"/>
        <v/>
      </c>
      <c r="P121" s="234"/>
      <c r="Q121" s="234"/>
      <c r="R121" s="234"/>
      <c r="S121" s="234"/>
      <c r="T121" s="234"/>
      <c r="U121" s="122" t="str">
        <f t="shared" si="7"/>
        <v/>
      </c>
      <c r="V121" s="235" t="str">
        <f t="shared" si="12"/>
        <v/>
      </c>
      <c r="W121" s="235"/>
      <c r="X121" s="235"/>
      <c r="Y121" s="236" t="str">
        <f t="shared" si="13"/>
        <v/>
      </c>
    </row>
    <row r="122" spans="1:25" ht="26.25">
      <c r="A122" s="233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8"/>
        <v>0</v>
      </c>
      <c r="H122" s="234"/>
      <c r="I122" s="234"/>
      <c r="J122" s="120">
        <f t="shared" si="9"/>
        <v>0</v>
      </c>
      <c r="K122" s="234"/>
      <c r="L122" s="234"/>
      <c r="M122" s="234"/>
      <c r="N122" s="120">
        <f t="shared" si="10"/>
        <v>0</v>
      </c>
      <c r="O122" s="121" t="str">
        <f t="shared" si="11"/>
        <v/>
      </c>
      <c r="P122" s="234"/>
      <c r="Q122" s="234"/>
      <c r="R122" s="234"/>
      <c r="S122" s="234"/>
      <c r="T122" s="234"/>
      <c r="U122" s="122" t="str">
        <f t="shared" si="7"/>
        <v/>
      </c>
      <c r="V122" s="235" t="str">
        <f t="shared" si="12"/>
        <v/>
      </c>
      <c r="W122" s="235"/>
      <c r="X122" s="235"/>
      <c r="Y122" s="236" t="str">
        <f t="shared" si="13"/>
        <v/>
      </c>
    </row>
    <row r="123" spans="1:25" ht="26.25">
      <c r="A123" s="233">
        <v>109</v>
      </c>
      <c r="B123" s="118" t="s">
        <v>248</v>
      </c>
      <c r="C123" s="118" t="s">
        <v>249</v>
      </c>
      <c r="D123" s="234">
        <v>8.5714285714285712</v>
      </c>
      <c r="E123" s="234">
        <v>8</v>
      </c>
      <c r="F123" s="234"/>
      <c r="G123" s="120">
        <f t="shared" si="8"/>
        <v>8.2857142857142847</v>
      </c>
      <c r="H123" s="234">
        <v>5</v>
      </c>
      <c r="I123" s="234"/>
      <c r="J123" s="120">
        <f t="shared" si="9"/>
        <v>5</v>
      </c>
      <c r="K123" s="234">
        <v>9</v>
      </c>
      <c r="L123" s="234">
        <v>2.3333333333333335</v>
      </c>
      <c r="M123" s="234">
        <v>6</v>
      </c>
      <c r="N123" s="120">
        <f t="shared" si="10"/>
        <v>8.6666666666666661</v>
      </c>
      <c r="O123" s="121">
        <f t="shared" si="11"/>
        <v>36.6</v>
      </c>
      <c r="P123" s="234">
        <v>21</v>
      </c>
      <c r="Q123" s="234">
        <v>7</v>
      </c>
      <c r="R123" s="234"/>
      <c r="S123" s="234">
        <v>16</v>
      </c>
      <c r="T123" s="234"/>
      <c r="U123" s="122">
        <f t="shared" si="7"/>
        <v>31.428571428571427</v>
      </c>
      <c r="V123" s="235">
        <f t="shared" si="12"/>
        <v>68</v>
      </c>
      <c r="W123" s="235"/>
      <c r="X123" s="235"/>
      <c r="Y123" s="236" t="str">
        <f t="shared" si="13"/>
        <v>B</v>
      </c>
    </row>
    <row r="124" spans="1:25" ht="26.25">
      <c r="A124" s="233">
        <v>110</v>
      </c>
      <c r="B124" s="118" t="s">
        <v>250</v>
      </c>
      <c r="C124" s="118" t="s">
        <v>325</v>
      </c>
      <c r="D124" s="234">
        <v>7.7</v>
      </c>
      <c r="E124" s="234">
        <v>7.5</v>
      </c>
      <c r="F124" s="234"/>
      <c r="G124" s="120">
        <f t="shared" si="8"/>
        <v>7.6</v>
      </c>
      <c r="H124" s="234">
        <v>5</v>
      </c>
      <c r="I124" s="234"/>
      <c r="J124" s="120">
        <f t="shared" si="9"/>
        <v>5</v>
      </c>
      <c r="K124" s="234">
        <v>8</v>
      </c>
      <c r="L124" s="234">
        <v>4.666666666666667</v>
      </c>
      <c r="M124" s="234">
        <v>6.8</v>
      </c>
      <c r="N124" s="120">
        <f t="shared" si="10"/>
        <v>9.7333333333333325</v>
      </c>
      <c r="O124" s="121">
        <f t="shared" si="11"/>
        <v>37.299999999999997</v>
      </c>
      <c r="P124" s="234">
        <v>15</v>
      </c>
      <c r="Q124" s="234">
        <v>15</v>
      </c>
      <c r="R124" s="234"/>
      <c r="S124" s="234">
        <v>12</v>
      </c>
      <c r="T124" s="234"/>
      <c r="U124" s="122">
        <f t="shared" si="7"/>
        <v>30</v>
      </c>
      <c r="V124" s="235">
        <f t="shared" si="12"/>
        <v>67</v>
      </c>
      <c r="W124" s="235"/>
      <c r="X124" s="235"/>
      <c r="Y124" s="236" t="str">
        <f t="shared" si="13"/>
        <v>B</v>
      </c>
    </row>
    <row r="125" spans="1:25" ht="26.25">
      <c r="A125" s="233">
        <v>111</v>
      </c>
      <c r="B125" s="118" t="s">
        <v>251</v>
      </c>
      <c r="C125" s="118" t="s">
        <v>252</v>
      </c>
      <c r="D125" s="234">
        <v>5.4285714285714288</v>
      </c>
      <c r="E125" s="234">
        <v>8.5</v>
      </c>
      <c r="F125" s="234"/>
      <c r="G125" s="120">
        <f t="shared" si="8"/>
        <v>6.9642857142857135</v>
      </c>
      <c r="H125" s="234">
        <v>4</v>
      </c>
      <c r="I125" s="234"/>
      <c r="J125" s="120">
        <f t="shared" si="9"/>
        <v>4</v>
      </c>
      <c r="K125" s="234">
        <v>6</v>
      </c>
      <c r="L125" s="234">
        <v>2.6666666666666665</v>
      </c>
      <c r="M125" s="234">
        <v>7.2</v>
      </c>
      <c r="N125" s="120">
        <f t="shared" si="10"/>
        <v>7.9333333333333336</v>
      </c>
      <c r="O125" s="121">
        <f t="shared" si="11"/>
        <v>31.5</v>
      </c>
      <c r="P125" s="234">
        <v>17</v>
      </c>
      <c r="Q125" s="234">
        <v>11</v>
      </c>
      <c r="R125" s="234"/>
      <c r="S125" s="234">
        <v>4.5</v>
      </c>
      <c r="T125" s="234"/>
      <c r="U125" s="122">
        <f t="shared" si="7"/>
        <v>23.214285714285715</v>
      </c>
      <c r="V125" s="235">
        <f t="shared" si="12"/>
        <v>55</v>
      </c>
      <c r="W125" s="235"/>
      <c r="X125" s="235"/>
      <c r="Y125" s="236" t="str">
        <f t="shared" si="13"/>
        <v>C</v>
      </c>
    </row>
    <row r="126" spans="1:25" ht="26.25">
      <c r="A126" s="117">
        <v>112</v>
      </c>
      <c r="B126" s="449" t="s">
        <v>253</v>
      </c>
      <c r="C126" s="449" t="s">
        <v>254</v>
      </c>
      <c r="D126" s="119">
        <v>5.4285714285714288</v>
      </c>
      <c r="E126" s="119">
        <v>9</v>
      </c>
      <c r="F126" s="119"/>
      <c r="G126" s="450">
        <f t="shared" si="8"/>
        <v>7.2142857142857153</v>
      </c>
      <c r="H126" s="119">
        <v>4</v>
      </c>
      <c r="I126" s="119"/>
      <c r="J126" s="450">
        <f t="shared" si="9"/>
        <v>4</v>
      </c>
      <c r="K126" s="119">
        <v>5</v>
      </c>
      <c r="L126" s="119">
        <v>5</v>
      </c>
      <c r="M126" s="119">
        <v>7.2</v>
      </c>
      <c r="N126" s="450">
        <f t="shared" si="10"/>
        <v>8.6</v>
      </c>
      <c r="O126" s="451">
        <f t="shared" si="11"/>
        <v>33.1</v>
      </c>
      <c r="U126" s="452" t="str">
        <f t="shared" si="7"/>
        <v/>
      </c>
      <c r="V126" s="123">
        <f t="shared" si="12"/>
        <v>33</v>
      </c>
      <c r="W126" s="123"/>
      <c r="X126" s="123"/>
      <c r="Y126" s="124" t="str">
        <f t="shared" si="13"/>
        <v/>
      </c>
    </row>
    <row r="127" spans="1:25" ht="26.25">
      <c r="A127" s="117">
        <v>113</v>
      </c>
      <c r="B127" s="449" t="s">
        <v>255</v>
      </c>
      <c r="C127" s="449" t="s">
        <v>256</v>
      </c>
      <c r="D127" s="119">
        <v>6.5714285714285712</v>
      </c>
      <c r="E127" s="119">
        <v>8.5</v>
      </c>
      <c r="F127" s="119"/>
      <c r="G127" s="450">
        <f t="shared" si="8"/>
        <v>7.5357142857142856</v>
      </c>
      <c r="H127" s="119">
        <v>3</v>
      </c>
      <c r="I127" s="119"/>
      <c r="J127" s="450">
        <f t="shared" si="9"/>
        <v>3</v>
      </c>
      <c r="K127" s="119">
        <v>9</v>
      </c>
      <c r="L127" s="119">
        <v>3</v>
      </c>
      <c r="M127" s="119">
        <v>9.6</v>
      </c>
      <c r="N127" s="450">
        <f t="shared" si="10"/>
        <v>10.800000000000002</v>
      </c>
      <c r="O127" s="451">
        <f t="shared" si="11"/>
        <v>35.6</v>
      </c>
      <c r="P127" s="119">
        <v>14</v>
      </c>
      <c r="Q127" s="119">
        <v>9</v>
      </c>
      <c r="R127" s="119"/>
      <c r="S127" s="119">
        <v>4</v>
      </c>
      <c r="T127" s="119"/>
      <c r="U127" s="452">
        <f t="shared" si="7"/>
        <v>19.285714285714285</v>
      </c>
      <c r="V127" s="123">
        <f t="shared" si="12"/>
        <v>55</v>
      </c>
      <c r="W127" s="123"/>
      <c r="X127" s="123"/>
      <c r="Y127" s="124" t="str">
        <f t="shared" si="13"/>
        <v>C</v>
      </c>
    </row>
    <row r="128" spans="1:25" ht="26.25">
      <c r="A128" s="233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8"/>
        <v>0</v>
      </c>
      <c r="H128" s="234"/>
      <c r="I128" s="234"/>
      <c r="J128" s="120">
        <f t="shared" si="9"/>
        <v>0</v>
      </c>
      <c r="K128" s="234"/>
      <c r="L128" s="234"/>
      <c r="M128" s="234"/>
      <c r="N128" s="120">
        <f t="shared" si="10"/>
        <v>0</v>
      </c>
      <c r="O128" s="121" t="str">
        <f t="shared" si="11"/>
        <v/>
      </c>
      <c r="P128" s="234"/>
      <c r="Q128" s="234"/>
      <c r="R128" s="234"/>
      <c r="S128" s="234"/>
      <c r="T128" s="234"/>
      <c r="U128" s="122" t="str">
        <f t="shared" si="7"/>
        <v/>
      </c>
      <c r="V128" s="235" t="str">
        <f t="shared" si="12"/>
        <v/>
      </c>
      <c r="W128" s="235"/>
      <c r="X128" s="235"/>
      <c r="Y128" s="236" t="str">
        <f t="shared" si="13"/>
        <v/>
      </c>
    </row>
    <row r="129" spans="1:25" ht="26.25">
      <c r="A129" s="233">
        <v>115</v>
      </c>
      <c r="B129" s="118" t="s">
        <v>257</v>
      </c>
      <c r="C129" s="118" t="s">
        <v>258</v>
      </c>
      <c r="D129" s="234">
        <v>7.4285714285714288</v>
      </c>
      <c r="E129" s="234">
        <v>9</v>
      </c>
      <c r="F129" s="234"/>
      <c r="G129" s="120">
        <f t="shared" si="8"/>
        <v>8.2142857142857135</v>
      </c>
      <c r="H129" s="234">
        <v>5</v>
      </c>
      <c r="I129" s="234"/>
      <c r="J129" s="120">
        <f t="shared" si="9"/>
        <v>5</v>
      </c>
      <c r="K129" s="234">
        <v>5</v>
      </c>
      <c r="L129" s="234">
        <v>5</v>
      </c>
      <c r="M129" s="234">
        <v>5</v>
      </c>
      <c r="N129" s="120">
        <f t="shared" si="10"/>
        <v>7.5</v>
      </c>
      <c r="O129" s="121">
        <f t="shared" si="11"/>
        <v>34.6</v>
      </c>
      <c r="P129" s="234">
        <v>18</v>
      </c>
      <c r="Q129" s="234"/>
      <c r="R129" s="234"/>
      <c r="S129" s="234">
        <v>13.5</v>
      </c>
      <c r="T129" s="234"/>
      <c r="U129" s="122">
        <f t="shared" si="7"/>
        <v>22.5</v>
      </c>
      <c r="V129" s="235">
        <f t="shared" si="12"/>
        <v>57</v>
      </c>
      <c r="W129" s="235"/>
      <c r="X129" s="235"/>
      <c r="Y129" s="236" t="str">
        <f t="shared" si="13"/>
        <v>C</v>
      </c>
    </row>
    <row r="130" spans="1:25" ht="28.5">
      <c r="A130" s="248"/>
      <c r="B130" s="263"/>
      <c r="C130" s="263"/>
      <c r="D130" s="248"/>
      <c r="E130" s="1021" t="s">
        <v>362</v>
      </c>
      <c r="F130" s="1022"/>
      <c r="G130" s="1022"/>
      <c r="H130" s="1022"/>
      <c r="I130" s="1022"/>
      <c r="J130" s="1022"/>
      <c r="K130" s="1022"/>
      <c r="L130" s="1022"/>
      <c r="M130" s="1022"/>
      <c r="N130" s="1022"/>
      <c r="O130" s="1022"/>
      <c r="P130" s="1022"/>
      <c r="Q130" s="1022"/>
      <c r="R130" s="1022"/>
      <c r="S130" s="1022"/>
      <c r="T130" s="1022"/>
      <c r="U130" s="248"/>
      <c r="V130" s="250"/>
      <c r="W130" s="248"/>
      <c r="X130" s="248"/>
      <c r="Y130" s="248"/>
    </row>
    <row r="131" spans="1:25" ht="15.75">
      <c r="A131" s="248"/>
      <c r="B131" s="264"/>
      <c r="C131" s="265"/>
      <c r="D131" s="1018" t="s">
        <v>310</v>
      </c>
      <c r="E131" s="1018"/>
      <c r="F131" s="130" t="s">
        <v>363</v>
      </c>
      <c r="G131" s="131" t="s">
        <v>364</v>
      </c>
      <c r="H131" s="132" t="s">
        <v>365</v>
      </c>
      <c r="I131" s="133" t="s">
        <v>366</v>
      </c>
      <c r="J131" s="133" t="s">
        <v>367</v>
      </c>
      <c r="K131" s="253"/>
      <c r="L131" s="254"/>
      <c r="M131" s="254"/>
      <c r="N131" s="254"/>
      <c r="O131" s="1023" t="s">
        <v>368</v>
      </c>
      <c r="P131" s="1023"/>
      <c r="Q131" s="1024" t="s">
        <v>369</v>
      </c>
      <c r="R131" s="1024"/>
      <c r="S131" s="1025" t="s">
        <v>370</v>
      </c>
      <c r="T131" s="1025"/>
      <c r="U131" s="248"/>
      <c r="V131" s="250"/>
      <c r="W131" s="248"/>
      <c r="X131" s="248"/>
      <c r="Y131" s="248"/>
    </row>
    <row r="132" spans="1:25" ht="31.5">
      <c r="A132" s="248"/>
      <c r="B132" s="266"/>
      <c r="C132" s="248"/>
      <c r="D132" s="1019" t="s">
        <v>371</v>
      </c>
      <c r="E132" s="1019"/>
      <c r="F132" s="137">
        <f>COUNTIF($Y$15:$Y129,F$131)</f>
        <v>4</v>
      </c>
      <c r="G132" s="137">
        <f>COUNTIF($Y$15:$Y129,G$131)</f>
        <v>33</v>
      </c>
      <c r="H132" s="138">
        <f>COUNTIF($Y$15:$Y129,H$131)</f>
        <v>49</v>
      </c>
      <c r="I132" s="139">
        <f>COUNTIF($Y$15:$Y129,I$131)</f>
        <v>14</v>
      </c>
      <c r="J132" s="139">
        <f>COUNTIF($Y$15:$Y129,J$131)</f>
        <v>0</v>
      </c>
      <c r="K132" s="253"/>
      <c r="L132" s="254"/>
      <c r="M132" s="254"/>
      <c r="N132" s="254"/>
      <c r="O132" s="140" t="s">
        <v>372</v>
      </c>
      <c r="P132" s="131" t="s">
        <v>373</v>
      </c>
      <c r="Q132" s="141" t="s">
        <v>374</v>
      </c>
      <c r="R132" s="142" t="s">
        <v>375</v>
      </c>
      <c r="S132" s="1020" t="s">
        <v>376</v>
      </c>
      <c r="T132" s="1020"/>
      <c r="U132" s="248"/>
      <c r="V132" s="250"/>
      <c r="W132" s="248"/>
      <c r="X132" s="248"/>
      <c r="Y132" s="248"/>
    </row>
    <row r="133" spans="1:25" ht="26.25">
      <c r="A133" s="248"/>
      <c r="B133" s="266"/>
      <c r="C133" s="248"/>
      <c r="D133" s="1019" t="s">
        <v>377</v>
      </c>
      <c r="E133" s="1019"/>
      <c r="F133" s="137"/>
      <c r="G133" s="137"/>
      <c r="H133" s="138"/>
      <c r="I133" s="139"/>
      <c r="J133" s="139"/>
      <c r="K133" s="253"/>
      <c r="L133" s="1015" t="s">
        <v>378</v>
      </c>
      <c r="M133" s="1015"/>
      <c r="N133" s="143" t="s">
        <v>371</v>
      </c>
      <c r="O133" s="144">
        <f>IF(SUM($O$15:$O129)&gt;0,AVERAGE($O$15:$O129),0)</f>
        <v>33.05140186915888</v>
      </c>
      <c r="P133" s="144">
        <f t="shared" ref="P133" si="14">$O133/30*100</f>
        <v>110.17133956386293</v>
      </c>
      <c r="Q133" s="144">
        <f>IF(SUM($U$15:$U129)&gt;0,AVERAGE($U$15:$U129),0)</f>
        <v>24.021428571428572</v>
      </c>
      <c r="R133" s="145">
        <f t="shared" ref="R133" si="15">$Q133/70*100</f>
        <v>34.316326530612244</v>
      </c>
      <c r="S133" s="1016">
        <f>IF(SUM($V$15:$V129)&gt;0,AVERAGE($V$15:$V129),0)</f>
        <v>55.467289719626166</v>
      </c>
      <c r="T133" s="1016"/>
      <c r="U133" s="248"/>
      <c r="V133" s="250"/>
      <c r="W133" s="248"/>
      <c r="X133" s="248"/>
      <c r="Y133" s="248"/>
    </row>
    <row r="134" spans="1:25" ht="21">
      <c r="A134" s="248"/>
      <c r="B134" s="266"/>
      <c r="C134" s="266"/>
      <c r="D134" s="257"/>
      <c r="E134" s="258"/>
      <c r="F134" s="258"/>
      <c r="G134" s="258"/>
      <c r="H134" s="254"/>
      <c r="I134" s="254"/>
      <c r="J134" s="254"/>
      <c r="K134" s="253"/>
      <c r="L134" s="1015"/>
      <c r="M134" s="1015"/>
      <c r="N134" s="143" t="s">
        <v>379</v>
      </c>
      <c r="O134" s="144"/>
      <c r="P134" s="144"/>
      <c r="Q134" s="148"/>
      <c r="R134" s="145"/>
      <c r="S134" s="1016"/>
      <c r="T134" s="1016"/>
      <c r="U134" s="248"/>
      <c r="V134" s="250"/>
      <c r="W134" s="248"/>
      <c r="X134" s="248"/>
      <c r="Y134" s="248"/>
    </row>
    <row r="135" spans="1:25" ht="21">
      <c r="A135" s="248"/>
      <c r="B135" s="266"/>
      <c r="C135" s="248"/>
      <c r="D135" s="149"/>
      <c r="E135" s="150"/>
      <c r="F135" s="151" t="s">
        <v>380</v>
      </c>
      <c r="G135" s="151" t="s">
        <v>381</v>
      </c>
      <c r="H135" s="258"/>
      <c r="I135" s="258"/>
      <c r="J135" s="254"/>
      <c r="K135" s="253"/>
      <c r="L135" s="1015" t="s">
        <v>382</v>
      </c>
      <c r="M135" s="1015"/>
      <c r="N135" s="143" t="s">
        <v>371</v>
      </c>
      <c r="O135" s="152">
        <f>MIN($O$15:$O129)</f>
        <v>12.5</v>
      </c>
      <c r="P135" s="144">
        <f>$O135/30*100</f>
        <v>41.666666666666671</v>
      </c>
      <c r="Q135" s="153">
        <f>MIN($U$15:$U129)</f>
        <v>12.857142857142858</v>
      </c>
      <c r="R135" s="145">
        <f>$Q135/70*100</f>
        <v>18.367346938775512</v>
      </c>
      <c r="S135" s="1016">
        <f>MIN($V$15:$V129)</f>
        <v>13</v>
      </c>
      <c r="T135" s="1016"/>
      <c r="U135" s="248"/>
      <c r="V135" s="250"/>
      <c r="W135" s="248"/>
      <c r="X135" s="248"/>
      <c r="Y135" s="248"/>
    </row>
    <row r="136" spans="1:25" ht="26.25">
      <c r="A136" s="248"/>
      <c r="B136" s="266"/>
      <c r="C136" s="248"/>
      <c r="D136" s="1018" t="s">
        <v>4</v>
      </c>
      <c r="E136" s="1018"/>
      <c r="F136" s="154">
        <f>COUNTIF($V$15:$V$129,"&gt;=40")</f>
        <v>100</v>
      </c>
      <c r="G136" s="154"/>
      <c r="H136" s="258"/>
      <c r="I136" s="258"/>
      <c r="J136" s="254"/>
      <c r="K136" s="253"/>
      <c r="L136" s="1015"/>
      <c r="M136" s="1015"/>
      <c r="N136" s="143" t="s">
        <v>379</v>
      </c>
      <c r="O136" s="144"/>
      <c r="P136" s="144"/>
      <c r="Q136" s="155"/>
      <c r="R136" s="155"/>
      <c r="S136" s="1017"/>
      <c r="T136" s="1017"/>
      <c r="U136" s="248"/>
      <c r="V136" s="250"/>
      <c r="W136" s="248"/>
      <c r="X136" s="248"/>
      <c r="Y136" s="248"/>
    </row>
    <row r="137" spans="1:25" ht="26.25">
      <c r="A137" s="248"/>
      <c r="B137" s="266"/>
      <c r="C137" s="248"/>
      <c r="D137" s="1018" t="s">
        <v>383</v>
      </c>
      <c r="E137" s="1018"/>
      <c r="F137" s="154">
        <f>COUNTIF($Y$15:$Y129,"E")</f>
        <v>0</v>
      </c>
      <c r="G137" s="154"/>
      <c r="H137" s="258"/>
      <c r="I137" s="258"/>
      <c r="J137" s="254"/>
      <c r="K137" s="259"/>
      <c r="L137" s="1015" t="s">
        <v>384</v>
      </c>
      <c r="M137" s="1015"/>
      <c r="N137" s="143" t="s">
        <v>371</v>
      </c>
      <c r="O137" s="144">
        <f>MAX($O$15:$O129)</f>
        <v>43.6</v>
      </c>
      <c r="P137" s="144">
        <f>$O137/30*100</f>
        <v>145.33333333333334</v>
      </c>
      <c r="Q137" s="144">
        <f>MAX($U$15:$U129)</f>
        <v>36.071428571428569</v>
      </c>
      <c r="R137" s="145">
        <f>$Q137/70*100</f>
        <v>51.530612244897952</v>
      </c>
      <c r="S137" s="1016">
        <f>MAX($V$15:$V129)</f>
        <v>80</v>
      </c>
      <c r="T137" s="1016"/>
      <c r="U137" s="248"/>
      <c r="V137" s="250"/>
      <c r="W137" s="248"/>
      <c r="X137" s="248"/>
      <c r="Y137" s="248"/>
    </row>
    <row r="138" spans="1:25" ht="26.25">
      <c r="A138" s="248"/>
      <c r="B138" s="248"/>
      <c r="C138" s="267"/>
      <c r="D138" s="1019" t="s">
        <v>385</v>
      </c>
      <c r="E138" s="1019"/>
      <c r="F138" s="154">
        <f>COUNTA($B$15:$B129)-SUM(F132:J132)</f>
        <v>15</v>
      </c>
      <c r="G138" s="154"/>
      <c r="H138" s="258"/>
      <c r="I138" s="258"/>
      <c r="J138" s="258"/>
      <c r="K138" s="258"/>
      <c r="L138" s="1015"/>
      <c r="M138" s="1015"/>
      <c r="N138" s="143" t="s">
        <v>379</v>
      </c>
      <c r="O138" s="144"/>
      <c r="P138" s="144"/>
      <c r="Q138" s="148"/>
      <c r="R138" s="145"/>
      <c r="S138" s="1016"/>
      <c r="T138" s="1016"/>
      <c r="U138" s="248"/>
      <c r="V138" s="250"/>
      <c r="W138" s="248"/>
      <c r="X138" s="248"/>
      <c r="Y138" s="248"/>
    </row>
    <row r="139" spans="1:25" ht="26.25">
      <c r="A139" s="248"/>
      <c r="B139" s="248"/>
      <c r="C139" s="267"/>
      <c r="D139" s="1015" t="s">
        <v>24</v>
      </c>
      <c r="E139" s="1015"/>
      <c r="F139" s="154">
        <f>SUM($F136:$F138)</f>
        <v>115</v>
      </c>
      <c r="G139" s="154"/>
      <c r="H139" s="258"/>
      <c r="I139" s="258"/>
      <c r="J139" s="258"/>
      <c r="K139" s="258"/>
      <c r="L139" s="1015" t="s">
        <v>386</v>
      </c>
      <c r="M139" s="1015"/>
      <c r="N139" s="143" t="s">
        <v>371</v>
      </c>
      <c r="O139" s="152">
        <f>IF(SUM($O$15:$O129)&gt;0,STDEV($O$15:$O129),0)</f>
        <v>4.4441898573216276</v>
      </c>
      <c r="P139" s="144">
        <f>$O139/30*100</f>
        <v>14.813966191072092</v>
      </c>
      <c r="Q139" s="153">
        <f>IF(SUM($U$15:$U129),STDEV($U$15:$U129),0)</f>
        <v>5.0511759500797444</v>
      </c>
      <c r="R139" s="145">
        <f>$Q139/70*100</f>
        <v>7.2159656429710628</v>
      </c>
      <c r="S139" s="1016">
        <f>IF(SUM($V$15:$V129)&gt;0,STDEV($V$15:$V129),0)</f>
        <v>10.640185270242345</v>
      </c>
      <c r="T139" s="1016"/>
      <c r="U139" s="248"/>
      <c r="V139" s="250"/>
      <c r="W139" s="248"/>
      <c r="X139" s="248"/>
      <c r="Y139" s="248"/>
    </row>
    <row r="140" spans="1:25" ht="21">
      <c r="A140" s="248"/>
      <c r="B140" s="248"/>
      <c r="C140" s="267"/>
      <c r="D140" s="258"/>
      <c r="E140" s="258"/>
      <c r="F140" s="258"/>
      <c r="G140" s="261"/>
      <c r="H140" s="258"/>
      <c r="I140" s="258"/>
      <c r="J140" s="258"/>
      <c r="K140" s="258"/>
      <c r="L140" s="1015"/>
      <c r="M140" s="1015"/>
      <c r="N140" s="143" t="s">
        <v>379</v>
      </c>
      <c r="O140" s="144"/>
      <c r="P140" s="144"/>
      <c r="Q140" s="155"/>
      <c r="R140" s="155"/>
      <c r="S140" s="1017"/>
      <c r="T140" s="1017"/>
      <c r="U140" s="248"/>
      <c r="V140" s="250"/>
      <c r="W140" s="248"/>
      <c r="X140" s="248"/>
      <c r="Y140" s="248"/>
    </row>
    <row r="141" spans="1:25"/>
  </sheetData>
  <mergeCells count="43">
    <mergeCell ref="A6:Y6"/>
    <mergeCell ref="A7:Y7"/>
    <mergeCell ref="A8:Y8"/>
    <mergeCell ref="A9:Y9"/>
    <mergeCell ref="E10:F10"/>
    <mergeCell ref="G10:H10"/>
    <mergeCell ref="N10:O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0:T130"/>
    <mergeCell ref="D131:E131"/>
    <mergeCell ref="O131:P131"/>
    <mergeCell ref="Q131:R131"/>
    <mergeCell ref="S131:T131"/>
    <mergeCell ref="L135:M136"/>
    <mergeCell ref="S135:T135"/>
    <mergeCell ref="D136:E136"/>
    <mergeCell ref="S136:T136"/>
    <mergeCell ref="S138:T138"/>
    <mergeCell ref="D132:E132"/>
    <mergeCell ref="S132:T132"/>
    <mergeCell ref="D133:E133"/>
    <mergeCell ref="L133:M134"/>
    <mergeCell ref="S133:T133"/>
    <mergeCell ref="S134:T134"/>
    <mergeCell ref="D139:E139"/>
    <mergeCell ref="L139:M140"/>
    <mergeCell ref="S139:T139"/>
    <mergeCell ref="S140:T140"/>
    <mergeCell ref="D137:E137"/>
    <mergeCell ref="L137:M138"/>
    <mergeCell ref="S137:T137"/>
    <mergeCell ref="D138:E138"/>
  </mergeCells>
  <conditionalFormatting sqref="F15:G129 I15:J129 N15:N129">
    <cfRule type="cellIs" dxfId="27" priority="7" stopIfTrue="1" operator="equal">
      <formula>0</formula>
    </cfRule>
  </conditionalFormatting>
  <conditionalFormatting sqref="A15:A129 V15:Y129">
    <cfRule type="expression" dxfId="26" priority="8" stopIfTrue="1">
      <formula>"$V17&lt;40"</formula>
    </cfRule>
  </conditionalFormatting>
  <conditionalFormatting sqref="P128:T129 P15:T125">
    <cfRule type="expression" dxfId="25" priority="9" stopIfTrue="1">
      <formula>($U15="")</formula>
    </cfRule>
  </conditionalFormatting>
  <conditionalFormatting sqref="D15:E129">
    <cfRule type="cellIs" dxfId="24" priority="5" stopIfTrue="1" operator="equal">
      <formula>0</formula>
    </cfRule>
  </conditionalFormatting>
  <conditionalFormatting sqref="B129:C129">
    <cfRule type="expression" dxfId="23" priority="6" stopIfTrue="1">
      <formula>"$V17&lt;40"</formula>
    </cfRule>
  </conditionalFormatting>
  <conditionalFormatting sqref="B30:C32 B15:C28">
    <cfRule type="expression" dxfId="22" priority="4" stopIfTrue="1">
      <formula>"$V17&lt;40"</formula>
    </cfRule>
  </conditionalFormatting>
  <conditionalFormatting sqref="H15:H129">
    <cfRule type="cellIs" dxfId="21" priority="3" stopIfTrue="1" operator="equal">
      <formula>0</formula>
    </cfRule>
  </conditionalFormatting>
  <conditionalFormatting sqref="K15:M109 K111:M129">
    <cfRule type="cellIs" dxfId="20" priority="2" stopIfTrue="1" operator="equal">
      <formula>0</formula>
    </cfRule>
  </conditionalFormatting>
  <conditionalFormatting sqref="K110:M110">
    <cfRule type="cellIs" dxfId="19" priority="1" stopIfTrue="1" operator="equal">
      <formula>0</formula>
    </cfRule>
  </conditionalFormatting>
  <conditionalFormatting sqref="P127:T127">
    <cfRule type="expression" dxfId="18" priority="119" stopIfTrue="1">
      <formula>($U126="")</formula>
    </cfRule>
  </conditionalFormatting>
  <dataValidations count="4">
    <dataValidation type="decimal" allowBlank="1" showInputMessage="1" showErrorMessage="1" sqref="D15:O129 P15:T125 P127:T129 U15:U129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29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3:T140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3:P140">
      <formula1>0</formula1>
      <formula2>100</formula2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opLeftCell="A118" zoomScale="70" zoomScaleNormal="70" workbookViewId="0">
      <selection activeCell="W139" sqref="W139"/>
    </sheetView>
  </sheetViews>
  <sheetFormatPr defaultColWidth="0" defaultRowHeight="12.75" zeroHeight="1"/>
  <cols>
    <col min="1" max="1" width="9.140625" customWidth="1"/>
    <col min="2" max="2" width="34.85546875" bestFit="1" customWidth="1"/>
    <col min="3" max="3" width="67" bestFit="1" customWidth="1"/>
    <col min="4" max="13" width="9.140625" customWidth="1"/>
    <col min="14" max="14" width="10.5703125" bestFit="1" customWidth="1"/>
    <col min="15" max="26" width="9.140625" customWidth="1"/>
    <col min="27" max="16384" width="9.140625" hidden="1"/>
  </cols>
  <sheetData>
    <row r="1" spans="1:25" ht="26.25">
      <c r="A1" s="96"/>
      <c r="B1" s="225"/>
      <c r="C1" s="225"/>
      <c r="D1" s="96"/>
      <c r="E1" s="96"/>
      <c r="F1" s="96"/>
      <c r="G1" s="97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9"/>
      <c r="W1" s="96"/>
      <c r="X1" s="96"/>
      <c r="Y1" s="96"/>
    </row>
    <row r="2" spans="1:25" ht="26.25">
      <c r="A2" s="96"/>
      <c r="B2" s="225"/>
      <c r="C2" s="225"/>
      <c r="D2" s="96"/>
      <c r="E2" s="96"/>
      <c r="F2" s="96"/>
      <c r="G2" s="97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9"/>
      <c r="W2" s="96"/>
      <c r="X2" s="96"/>
      <c r="Y2" s="96"/>
    </row>
    <row r="3" spans="1:25" ht="26.25">
      <c r="A3" s="96"/>
      <c r="B3" s="225"/>
      <c r="C3" s="225"/>
      <c r="D3" s="96"/>
      <c r="E3" s="96"/>
      <c r="F3" s="96"/>
      <c r="G3" s="97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9"/>
      <c r="W3" s="96"/>
      <c r="X3" s="96"/>
      <c r="Y3" s="96"/>
    </row>
    <row r="4" spans="1:25" ht="26.25">
      <c r="A4" s="96"/>
      <c r="B4" s="225"/>
      <c r="C4" s="225"/>
      <c r="D4" s="96"/>
      <c r="E4" s="96"/>
      <c r="F4" s="96"/>
      <c r="G4" s="97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9"/>
      <c r="W4" s="96"/>
      <c r="X4" s="96"/>
      <c r="Y4" s="96"/>
    </row>
    <row r="5" spans="1:25" ht="26.25">
      <c r="A5" s="96"/>
      <c r="B5" s="225"/>
      <c r="C5" s="225"/>
      <c r="D5" s="96"/>
      <c r="E5" s="96"/>
      <c r="F5" s="96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9"/>
      <c r="W5" s="96"/>
      <c r="X5" s="96"/>
      <c r="Y5" s="96"/>
    </row>
    <row r="6" spans="1:25" ht="30">
      <c r="A6" s="1033" t="s">
        <v>293</v>
      </c>
      <c r="B6" s="1033"/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  <c r="O6" s="1033"/>
      <c r="P6" s="1033"/>
      <c r="Q6" s="1033"/>
      <c r="R6" s="1033"/>
      <c r="S6" s="1033"/>
      <c r="T6" s="1033"/>
      <c r="U6" s="1033"/>
      <c r="V6" s="1033"/>
      <c r="W6" s="1033"/>
      <c r="X6" s="1033"/>
      <c r="Y6" s="1033"/>
    </row>
    <row r="7" spans="1:25" ht="22.5">
      <c r="A7" s="1034" t="s">
        <v>294</v>
      </c>
      <c r="B7" s="1034"/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  <c r="O7" s="1034"/>
      <c r="P7" s="1034"/>
      <c r="Q7" s="1034"/>
      <c r="R7" s="1034"/>
      <c r="S7" s="1034"/>
      <c r="T7" s="1034"/>
      <c r="U7" s="1034"/>
      <c r="V7" s="1034"/>
      <c r="W7" s="1034"/>
      <c r="X7" s="1034"/>
      <c r="Y7" s="1034"/>
    </row>
    <row r="8" spans="1:25" ht="22.5">
      <c r="A8" s="1034" t="s">
        <v>390</v>
      </c>
      <c r="B8" s="1034"/>
      <c r="C8" s="1034"/>
      <c r="D8" s="1034"/>
      <c r="E8" s="1034"/>
      <c r="F8" s="1034"/>
      <c r="G8" s="1034"/>
      <c r="H8" s="1034"/>
      <c r="I8" s="1034"/>
      <c r="J8" s="1034"/>
      <c r="K8" s="1034"/>
      <c r="L8" s="1034"/>
      <c r="M8" s="1034"/>
      <c r="N8" s="1034"/>
      <c r="O8" s="1034"/>
      <c r="P8" s="1034"/>
      <c r="Q8" s="1034"/>
      <c r="R8" s="1034"/>
      <c r="S8" s="1034"/>
      <c r="T8" s="1034"/>
      <c r="U8" s="1034"/>
      <c r="V8" s="1034"/>
      <c r="W8" s="1034"/>
      <c r="X8" s="1034"/>
      <c r="Y8" s="1034"/>
    </row>
    <row r="9" spans="1:25" ht="22.5">
      <c r="A9" s="1035" t="s">
        <v>296</v>
      </c>
      <c r="B9" s="1035"/>
      <c r="C9" s="1035"/>
      <c r="D9" s="1035"/>
      <c r="E9" s="1035"/>
      <c r="F9" s="1035"/>
      <c r="G9" s="1035"/>
      <c r="H9" s="1035"/>
      <c r="I9" s="1035"/>
      <c r="J9" s="1035"/>
      <c r="K9" s="1035"/>
      <c r="L9" s="1035"/>
      <c r="M9" s="1035"/>
      <c r="N9" s="1035"/>
      <c r="O9" s="1035"/>
      <c r="P9" s="1035"/>
      <c r="Q9" s="1035"/>
      <c r="R9" s="1035"/>
      <c r="S9" s="1035"/>
      <c r="T9" s="1035"/>
      <c r="U9" s="1035"/>
      <c r="V9" s="1035"/>
      <c r="W9" s="1035"/>
      <c r="X9" s="1035"/>
      <c r="Y9" s="1035"/>
    </row>
    <row r="10" spans="1:25" ht="25.5">
      <c r="A10" s="226"/>
      <c r="B10" s="227"/>
      <c r="C10" s="227"/>
      <c r="D10" s="226"/>
      <c r="E10" s="1036" t="s">
        <v>297</v>
      </c>
      <c r="F10" s="1036"/>
      <c r="G10" s="1037"/>
      <c r="H10" s="1037"/>
      <c r="I10" s="228"/>
      <c r="J10" s="229"/>
      <c r="K10" s="229"/>
      <c r="L10" s="230"/>
      <c r="M10" s="230"/>
      <c r="N10" s="1036" t="s">
        <v>298</v>
      </c>
      <c r="O10" s="1036"/>
      <c r="P10" s="1035"/>
      <c r="Q10" s="1035"/>
      <c r="R10" s="1035"/>
      <c r="S10" s="1035"/>
      <c r="T10" s="229"/>
      <c r="U10" s="229"/>
      <c r="V10" s="229"/>
      <c r="W10" s="226"/>
      <c r="X10" s="226"/>
      <c r="Y10" s="226"/>
    </row>
    <row r="11" spans="1:25" ht="25.5">
      <c r="A11" s="226"/>
      <c r="B11" s="227"/>
      <c r="C11" s="227"/>
      <c r="D11" s="226"/>
      <c r="E11" s="226"/>
      <c r="F11" s="226"/>
      <c r="G11" s="231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32"/>
      <c r="W11" s="226"/>
      <c r="X11" s="226"/>
      <c r="Y11" s="226"/>
    </row>
    <row r="12" spans="1:25" ht="18">
      <c r="A12" s="1028" t="s">
        <v>300</v>
      </c>
      <c r="B12" s="1049" t="s">
        <v>301</v>
      </c>
      <c r="C12" s="1049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305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</row>
    <row r="13" spans="1:25" ht="105">
      <c r="A13" s="1028"/>
      <c r="B13" s="1049"/>
      <c r="C13" s="1049"/>
      <c r="D13" s="106" t="s">
        <v>311</v>
      </c>
      <c r="E13" s="106" t="s">
        <v>312</v>
      </c>
      <c r="F13" s="106" t="s">
        <v>313</v>
      </c>
      <c r="G13" s="107" t="s">
        <v>24</v>
      </c>
      <c r="H13" s="108" t="s">
        <v>314</v>
      </c>
      <c r="I13" s="108" t="s">
        <v>315</v>
      </c>
      <c r="J13" s="109" t="s">
        <v>24</v>
      </c>
      <c r="K13" s="108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</row>
    <row r="14" spans="1:25" ht="20.25">
      <c r="A14" s="1028"/>
      <c r="B14" s="1049"/>
      <c r="C14" s="1049"/>
      <c r="D14" s="111">
        <v>15</v>
      </c>
      <c r="E14" s="111">
        <v>15</v>
      </c>
      <c r="F14" s="111">
        <v>15</v>
      </c>
      <c r="G14" s="112">
        <v>10</v>
      </c>
      <c r="H14" s="111">
        <v>5</v>
      </c>
      <c r="I14" s="111">
        <v>5</v>
      </c>
      <c r="J14" s="113">
        <v>5</v>
      </c>
      <c r="K14" s="111">
        <v>30</v>
      </c>
      <c r="L14" s="111">
        <v>30</v>
      </c>
      <c r="M14" s="111">
        <v>30</v>
      </c>
      <c r="N14" s="113">
        <v>15</v>
      </c>
      <c r="O14" s="1031"/>
      <c r="P14" s="115">
        <v>30</v>
      </c>
      <c r="Q14" s="115">
        <v>20</v>
      </c>
      <c r="R14" s="115">
        <v>20</v>
      </c>
      <c r="S14" s="115">
        <v>20</v>
      </c>
      <c r="T14" s="115">
        <v>20</v>
      </c>
      <c r="U14" s="116">
        <v>70</v>
      </c>
      <c r="V14" s="1032"/>
      <c r="W14" s="1026"/>
      <c r="X14" s="1026"/>
      <c r="Y14" s="1026"/>
    </row>
    <row r="15" spans="1:25" ht="26.25">
      <c r="A15" s="233">
        <v>1</v>
      </c>
      <c r="B15" s="118" t="s">
        <v>45</v>
      </c>
      <c r="C15" s="118" t="s">
        <v>46</v>
      </c>
      <c r="D15" s="234">
        <v>12</v>
      </c>
      <c r="E15" s="234">
        <v>10</v>
      </c>
      <c r="F15" s="234">
        <v>9</v>
      </c>
      <c r="G15" s="120">
        <f>IF(COUNTA($D15:$F15)&gt;0,SUM($D15/$D$14,$E15/$E$14,$F15/$F$14)*$G$14/COUNTA($D15:$F15),0)</f>
        <v>6.8888888888888893</v>
      </c>
      <c r="H15" s="234">
        <v>5</v>
      </c>
      <c r="I15" s="234">
        <v>4</v>
      </c>
      <c r="J15" s="120">
        <f>IF(COUNTA($H15:$I15)&gt;0,SUM($H15/$H$14,$I15/$I$14)*$J$14/COUNTA($H15:$I15),0)</f>
        <v>4.5</v>
      </c>
      <c r="K15" s="234">
        <v>24</v>
      </c>
      <c r="L15" s="234">
        <v>23</v>
      </c>
      <c r="M15" s="234">
        <v>22</v>
      </c>
      <c r="N15" s="120">
        <f>IF(COUNTA($K15:$M15)&gt;0,SUM($K15/$K$14,$L15/$L$14,$M15/$M$14)*$N$14/COUNTA($K15:$M15),0)</f>
        <v>11.500000000000002</v>
      </c>
      <c r="O15" s="121">
        <f t="shared" ref="O15:O79" si="0">IF(ROUNDDOWN(SUM($G15,$J15,$N15,0.05),1)&gt;0,ROUNDDOWN(SUM($G15,$J15,$N15,0.05),1),"")</f>
        <v>22.9</v>
      </c>
      <c r="P15" s="234">
        <v>7</v>
      </c>
      <c r="Q15" s="234"/>
      <c r="R15" s="234">
        <v>12</v>
      </c>
      <c r="S15" s="234"/>
      <c r="T15" s="234">
        <v>5</v>
      </c>
      <c r="U15" s="122">
        <f>IF(OR(COUNTIF($P15:$T15,"&gt;0")=0,COUNTA($P$14)=0),"",(IF(COUNTA($Q15:$T15)&lt;=2,SUM($P15:$T15),IF(COUNTA($Q15:$T15)=3,SUM($P15:$T15)-MIN($Q15:$T15),SUM($P15:$T15)-MIN($Q15:$T15)-SMALL($Q15:$T15,2))))*7/(SUM($P$14:$R$14)/10))</f>
        <v>24</v>
      </c>
      <c r="V15" s="235">
        <f>IF(ROUNDDOWN(SUM($O15,$U15,0.5),0)&gt;0,ROUNDDOWN(SUM($O15,$U15,0.5),0),"")</f>
        <v>47</v>
      </c>
      <c r="W15" s="235"/>
      <c r="X15" s="235"/>
      <c r="Y15" s="236" t="str">
        <f>IF(AND(N15&lt;$N$14/2,COUNTIF($P15:$T15,"&gt;0")&gt;0),"FAIL LABS",IF(OR($U15=0,$U15=""),"",IF($V15&gt;=70,"A",IF($V15&gt;=60,"B",IF($V15&gt;=50,"C",IF($V15&gt;=40,"D","E"))))))</f>
        <v>D</v>
      </c>
    </row>
    <row r="16" spans="1:25" ht="26.25">
      <c r="A16" s="233">
        <v>2</v>
      </c>
      <c r="B16" s="118" t="s">
        <v>47</v>
      </c>
      <c r="C16" s="118" t="s">
        <v>48</v>
      </c>
      <c r="D16" s="234">
        <v>11</v>
      </c>
      <c r="E16" s="234">
        <v>10</v>
      </c>
      <c r="F16" s="234">
        <v>5</v>
      </c>
      <c r="G16" s="120">
        <f t="shared" ref="G16:G80" si="1">IF(COUNTA($D16:$F16)&gt;0,SUM($D16/$D$14,$E16/$E$14,$F16/$F$14)*$G$14/COUNTA($D16:$F16),0)</f>
        <v>5.7777777777777777</v>
      </c>
      <c r="H16" s="234">
        <v>3</v>
      </c>
      <c r="I16" s="234">
        <v>4</v>
      </c>
      <c r="J16" s="120">
        <f t="shared" ref="J16:J80" si="2">IF(COUNTA($H16:$I16)&gt;0,SUM($H16/$H$14,$I16/$I$14)*$J$14/COUNTA($H16:$I16),0)</f>
        <v>3.5</v>
      </c>
      <c r="K16" s="234">
        <v>24</v>
      </c>
      <c r="L16" s="234">
        <v>23</v>
      </c>
      <c r="M16" s="234">
        <v>23.5</v>
      </c>
      <c r="N16" s="120">
        <f t="shared" ref="N16:N79" si="3">IF(COUNTA($K16:$M16)&gt;0,SUM($K16/$K$14,$L16/$L$14,$M16/$M$14)*$N$14/COUNTA($K16:$M16),0)</f>
        <v>11.75</v>
      </c>
      <c r="O16" s="121">
        <f t="shared" si="0"/>
        <v>21</v>
      </c>
      <c r="P16" s="234">
        <v>18</v>
      </c>
      <c r="Q16" s="234"/>
      <c r="R16" s="234">
        <v>13</v>
      </c>
      <c r="S16" s="234">
        <v>12</v>
      </c>
      <c r="T16" s="234"/>
      <c r="U16" s="122">
        <f t="shared" ref="U16:U80" si="4">IF(OR(COUNTIF($P16:$T16,"&gt;0")=0,COUNTA($P$14)=0),"",(IF(COUNTA($Q16:$T16)&lt;=2,SUM($P16:$T16),IF(COUNTA($Q16:$T16)=3,SUM($P16:$T16)-MIN($Q16:$T16),SUM($P16:$T16)-MIN($Q16:$T16)-SMALL($Q16:$T16,2))))*7/(SUM($P$14:$R$14)/10))</f>
        <v>43</v>
      </c>
      <c r="V16" s="235">
        <f t="shared" ref="V16:V80" si="5">IF(ROUNDDOWN(SUM($O16,$U16,0.5),0)&gt;0,ROUNDDOWN(SUM($O16,$U16,0.5),0),"")</f>
        <v>64</v>
      </c>
      <c r="W16" s="235"/>
      <c r="X16" s="235"/>
      <c r="Y16" s="236" t="str">
        <f t="shared" ref="Y16:Y80" si="6">IF(AND(N16&lt;$N$14/2,COUNTIF($P16:$T16,"&gt;0")&gt;0),"FAIL LABS",IF(OR($U16=0,$U16=""),"",IF($V16&gt;=70,"A",IF($V16&gt;=60,"B",IF($V16&gt;=50,"C",IF($V16&gt;=40,"D","E"))))))</f>
        <v>B</v>
      </c>
    </row>
    <row r="17" spans="1:25" ht="26.25">
      <c r="A17" s="233">
        <v>3</v>
      </c>
      <c r="B17" s="118" t="s">
        <v>49</v>
      </c>
      <c r="C17" s="118" t="s">
        <v>50</v>
      </c>
      <c r="D17" s="234">
        <v>11</v>
      </c>
      <c r="E17" s="234">
        <v>8</v>
      </c>
      <c r="F17" s="234">
        <v>10</v>
      </c>
      <c r="G17" s="120"/>
      <c r="H17" s="234">
        <v>3</v>
      </c>
      <c r="I17" s="234">
        <v>5</v>
      </c>
      <c r="J17" s="120"/>
      <c r="K17" s="234">
        <v>23</v>
      </c>
      <c r="L17" s="234">
        <v>22</v>
      </c>
      <c r="M17" s="234">
        <v>22</v>
      </c>
      <c r="N17" s="120">
        <f t="shared" si="3"/>
        <v>11.166666666666666</v>
      </c>
      <c r="O17" s="121">
        <f t="shared" si="0"/>
        <v>11.2</v>
      </c>
      <c r="P17" s="234">
        <v>12</v>
      </c>
      <c r="Q17" s="234"/>
      <c r="R17" s="234">
        <v>17</v>
      </c>
      <c r="S17" s="234">
        <v>12</v>
      </c>
      <c r="T17" s="234"/>
      <c r="U17" s="122">
        <f t="shared" si="4"/>
        <v>41</v>
      </c>
      <c r="V17" s="235">
        <f t="shared" si="5"/>
        <v>52</v>
      </c>
      <c r="W17" s="235"/>
      <c r="X17" s="235"/>
      <c r="Y17" s="236" t="str">
        <f t="shared" si="6"/>
        <v>C</v>
      </c>
    </row>
    <row r="18" spans="1:25" ht="26.25">
      <c r="A18" s="233">
        <v>4</v>
      </c>
      <c r="B18" s="118" t="s">
        <v>51</v>
      </c>
      <c r="C18" s="118" t="s">
        <v>52</v>
      </c>
      <c r="D18" s="234">
        <v>10</v>
      </c>
      <c r="E18" s="234">
        <v>4</v>
      </c>
      <c r="F18" s="234">
        <v>6</v>
      </c>
      <c r="G18" s="120">
        <f t="shared" si="1"/>
        <v>4.4444444444444455</v>
      </c>
      <c r="H18" s="234">
        <v>4</v>
      </c>
      <c r="I18" s="234">
        <v>4.5</v>
      </c>
      <c r="J18" s="120">
        <f t="shared" si="2"/>
        <v>4.25</v>
      </c>
      <c r="K18" s="234">
        <v>24</v>
      </c>
      <c r="L18" s="234">
        <v>21</v>
      </c>
      <c r="M18" s="234">
        <v>23</v>
      </c>
      <c r="N18" s="120">
        <f t="shared" si="3"/>
        <v>11.333333333333334</v>
      </c>
      <c r="O18" s="121">
        <f t="shared" si="0"/>
        <v>20</v>
      </c>
      <c r="P18" s="234">
        <v>15.5</v>
      </c>
      <c r="Q18" s="234"/>
      <c r="R18" s="234">
        <v>18.5</v>
      </c>
      <c r="S18" s="234">
        <v>13</v>
      </c>
      <c r="T18" s="234"/>
      <c r="U18" s="122">
        <f t="shared" si="4"/>
        <v>47</v>
      </c>
      <c r="V18" s="235">
        <f t="shared" si="5"/>
        <v>67</v>
      </c>
      <c r="W18" s="235"/>
      <c r="X18" s="235"/>
      <c r="Y18" s="236" t="str">
        <f t="shared" si="6"/>
        <v>B</v>
      </c>
    </row>
    <row r="19" spans="1:25" ht="26.25">
      <c r="A19" s="233">
        <v>5</v>
      </c>
      <c r="B19" s="118" t="s">
        <v>53</v>
      </c>
      <c r="C19" s="118" t="s">
        <v>54</v>
      </c>
      <c r="D19" s="234">
        <v>11</v>
      </c>
      <c r="E19" s="234">
        <v>4</v>
      </c>
      <c r="F19" s="234">
        <v>2</v>
      </c>
      <c r="G19" s="120">
        <f t="shared" si="1"/>
        <v>3.7777777777777772</v>
      </c>
      <c r="H19" s="234">
        <v>3</v>
      </c>
      <c r="I19" s="234">
        <v>4</v>
      </c>
      <c r="J19" s="120">
        <f t="shared" si="2"/>
        <v>3.5</v>
      </c>
      <c r="K19" s="234">
        <v>24</v>
      </c>
      <c r="L19" s="234">
        <v>21</v>
      </c>
      <c r="M19" s="234">
        <v>23</v>
      </c>
      <c r="N19" s="120">
        <f t="shared" si="3"/>
        <v>11.333333333333334</v>
      </c>
      <c r="O19" s="121">
        <f t="shared" si="0"/>
        <v>18.600000000000001</v>
      </c>
      <c r="P19" s="234">
        <v>15</v>
      </c>
      <c r="Q19" s="234"/>
      <c r="R19" s="234">
        <v>17.5</v>
      </c>
      <c r="S19" s="234">
        <v>10</v>
      </c>
      <c r="T19" s="234"/>
      <c r="U19" s="122">
        <f t="shared" si="4"/>
        <v>42.5</v>
      </c>
      <c r="V19" s="235">
        <f t="shared" si="5"/>
        <v>61</v>
      </c>
      <c r="W19" s="235"/>
      <c r="X19" s="235"/>
      <c r="Y19" s="236" t="str">
        <f t="shared" si="6"/>
        <v>B</v>
      </c>
    </row>
    <row r="20" spans="1:25" ht="26.25">
      <c r="A20" s="233">
        <v>6</v>
      </c>
      <c r="B20" s="118" t="s">
        <v>55</v>
      </c>
      <c r="C20" s="118" t="s">
        <v>56</v>
      </c>
      <c r="D20" s="234">
        <v>9</v>
      </c>
      <c r="E20" s="234">
        <v>1</v>
      </c>
      <c r="F20" s="234">
        <v>4</v>
      </c>
      <c r="G20" s="120">
        <f t="shared" si="1"/>
        <v>3.1111111111111112</v>
      </c>
      <c r="H20" s="234">
        <v>4</v>
      </c>
      <c r="I20" s="234">
        <v>4</v>
      </c>
      <c r="J20" s="120">
        <f t="shared" si="2"/>
        <v>4</v>
      </c>
      <c r="K20" s="234">
        <v>22</v>
      </c>
      <c r="L20" s="234">
        <v>23</v>
      </c>
      <c r="M20" s="234">
        <v>23</v>
      </c>
      <c r="N20" s="120">
        <f t="shared" si="3"/>
        <v>11.333333333333334</v>
      </c>
      <c r="O20" s="121">
        <f t="shared" si="0"/>
        <v>18.399999999999999</v>
      </c>
      <c r="P20" s="234">
        <v>19</v>
      </c>
      <c r="Q20" s="234"/>
      <c r="R20" s="234">
        <v>14.5</v>
      </c>
      <c r="S20" s="234">
        <v>10.5</v>
      </c>
      <c r="T20" s="234"/>
      <c r="U20" s="122">
        <f t="shared" si="4"/>
        <v>44</v>
      </c>
      <c r="V20" s="235">
        <f t="shared" si="5"/>
        <v>62</v>
      </c>
      <c r="W20" s="235"/>
      <c r="X20" s="235"/>
      <c r="Y20" s="236" t="str">
        <f t="shared" si="6"/>
        <v>B</v>
      </c>
    </row>
    <row r="21" spans="1:25" ht="26.25">
      <c r="A21" s="233">
        <v>7</v>
      </c>
      <c r="B21" s="118" t="s">
        <v>57</v>
      </c>
      <c r="C21" s="118" t="s">
        <v>58</v>
      </c>
      <c r="D21" s="234">
        <v>13</v>
      </c>
      <c r="E21" s="234">
        <v>8</v>
      </c>
      <c r="F21" s="234">
        <v>10</v>
      </c>
      <c r="G21" s="120">
        <f t="shared" si="1"/>
        <v>6.8888888888888884</v>
      </c>
      <c r="H21" s="234">
        <v>3</v>
      </c>
      <c r="I21" s="234">
        <v>4.5</v>
      </c>
      <c r="J21" s="120">
        <f t="shared" si="2"/>
        <v>3.75</v>
      </c>
      <c r="K21" s="234">
        <v>24</v>
      </c>
      <c r="L21" s="234">
        <v>23</v>
      </c>
      <c r="M21" s="234">
        <v>22</v>
      </c>
      <c r="N21" s="120">
        <f t="shared" si="3"/>
        <v>11.500000000000002</v>
      </c>
      <c r="O21" s="121">
        <f t="shared" si="0"/>
        <v>22.1</v>
      </c>
      <c r="P21" s="234">
        <v>12</v>
      </c>
      <c r="Q21" s="234"/>
      <c r="R21" s="234">
        <v>13.5</v>
      </c>
      <c r="S21" s="234"/>
      <c r="T21" s="234">
        <v>8</v>
      </c>
      <c r="U21" s="122">
        <f t="shared" si="4"/>
        <v>33.5</v>
      </c>
      <c r="V21" s="235">
        <f t="shared" si="5"/>
        <v>56</v>
      </c>
      <c r="W21" s="235"/>
      <c r="X21" s="235"/>
      <c r="Y21" s="236" t="str">
        <f t="shared" si="6"/>
        <v>C</v>
      </c>
    </row>
    <row r="22" spans="1:25" ht="26.25">
      <c r="A22" s="233">
        <v>8</v>
      </c>
      <c r="B22" s="118" t="s">
        <v>59</v>
      </c>
      <c r="C22" s="118" t="s">
        <v>60</v>
      </c>
      <c r="D22" s="234">
        <v>1</v>
      </c>
      <c r="E22" s="234">
        <v>6</v>
      </c>
      <c r="F22" s="234">
        <v>6</v>
      </c>
      <c r="G22" s="120">
        <f t="shared" si="1"/>
        <v>2.8888888888888893</v>
      </c>
      <c r="H22" s="234">
        <v>3</v>
      </c>
      <c r="I22" s="234">
        <v>4</v>
      </c>
      <c r="J22" s="120">
        <f t="shared" si="2"/>
        <v>3.5</v>
      </c>
      <c r="K22" s="234">
        <v>23</v>
      </c>
      <c r="L22" s="234">
        <v>20</v>
      </c>
      <c r="M22" s="234">
        <v>21</v>
      </c>
      <c r="N22" s="120">
        <f t="shared" si="3"/>
        <v>10.666666666666666</v>
      </c>
      <c r="O22" s="121">
        <f t="shared" si="0"/>
        <v>17.100000000000001</v>
      </c>
      <c r="P22" s="234">
        <v>5</v>
      </c>
      <c r="Q22" s="234"/>
      <c r="R22" s="234">
        <v>14</v>
      </c>
      <c r="S22" s="234">
        <v>6</v>
      </c>
      <c r="T22" s="234"/>
      <c r="U22" s="122">
        <f t="shared" si="4"/>
        <v>25</v>
      </c>
      <c r="V22" s="235">
        <f t="shared" si="5"/>
        <v>42</v>
      </c>
      <c r="W22" s="235"/>
      <c r="X22" s="235"/>
      <c r="Y22" s="236" t="str">
        <f t="shared" si="6"/>
        <v>D</v>
      </c>
    </row>
    <row r="23" spans="1:25" ht="26.25">
      <c r="A23" s="233">
        <v>9</v>
      </c>
      <c r="B23" s="118" t="s">
        <v>61</v>
      </c>
      <c r="C23" s="118" t="s">
        <v>62</v>
      </c>
      <c r="D23" s="234">
        <v>12</v>
      </c>
      <c r="E23" s="234">
        <v>5</v>
      </c>
      <c r="F23" s="234">
        <v>3</v>
      </c>
      <c r="G23" s="120">
        <f t="shared" si="1"/>
        <v>4.4444444444444438</v>
      </c>
      <c r="H23" s="234">
        <v>4.5</v>
      </c>
      <c r="I23" s="234">
        <v>5</v>
      </c>
      <c r="J23" s="120">
        <f t="shared" si="2"/>
        <v>4.75</v>
      </c>
      <c r="K23" s="234">
        <v>25</v>
      </c>
      <c r="L23" s="234">
        <v>20</v>
      </c>
      <c r="M23" s="234">
        <v>22</v>
      </c>
      <c r="N23" s="120">
        <f t="shared" si="3"/>
        <v>11.166666666666666</v>
      </c>
      <c r="O23" s="121">
        <f t="shared" si="0"/>
        <v>20.399999999999999</v>
      </c>
      <c r="P23" s="234">
        <v>13</v>
      </c>
      <c r="Q23" s="234"/>
      <c r="R23" s="234">
        <v>13</v>
      </c>
      <c r="S23" s="234">
        <v>16</v>
      </c>
      <c r="T23" s="234"/>
      <c r="U23" s="122">
        <f t="shared" si="4"/>
        <v>42</v>
      </c>
      <c r="V23" s="235">
        <f t="shared" si="5"/>
        <v>62</v>
      </c>
      <c r="W23" s="235"/>
      <c r="X23" s="235"/>
      <c r="Y23" s="236" t="str">
        <f t="shared" si="6"/>
        <v>B</v>
      </c>
    </row>
    <row r="24" spans="1:25" ht="26.25">
      <c r="A24" s="233">
        <v>10</v>
      </c>
      <c r="B24" s="118" t="s">
        <v>63</v>
      </c>
      <c r="C24" s="118" t="s">
        <v>64</v>
      </c>
      <c r="D24" s="234">
        <v>13</v>
      </c>
      <c r="E24" s="234">
        <v>3</v>
      </c>
      <c r="F24" s="234">
        <v>7</v>
      </c>
      <c r="G24" s="120">
        <f t="shared" si="1"/>
        <v>5.1111111111111107</v>
      </c>
      <c r="H24" s="234">
        <v>5</v>
      </c>
      <c r="I24" s="234">
        <v>3</v>
      </c>
      <c r="J24" s="120">
        <f t="shared" si="2"/>
        <v>4</v>
      </c>
      <c r="K24" s="234">
        <v>25</v>
      </c>
      <c r="L24" s="234">
        <v>24</v>
      </c>
      <c r="M24" s="234">
        <v>24</v>
      </c>
      <c r="N24" s="120">
        <f t="shared" si="3"/>
        <v>12.166666666666666</v>
      </c>
      <c r="O24" s="121">
        <f t="shared" si="0"/>
        <v>21.3</v>
      </c>
      <c r="P24" s="234">
        <v>24.5</v>
      </c>
      <c r="Q24" s="234"/>
      <c r="R24" s="234">
        <v>16</v>
      </c>
      <c r="S24" s="234">
        <v>11</v>
      </c>
      <c r="T24" s="234"/>
      <c r="U24" s="122">
        <f t="shared" si="4"/>
        <v>51.5</v>
      </c>
      <c r="V24" s="235">
        <f t="shared" si="5"/>
        <v>73</v>
      </c>
      <c r="W24" s="235"/>
      <c r="X24" s="235"/>
      <c r="Y24" s="236" t="str">
        <f t="shared" si="6"/>
        <v>A</v>
      </c>
    </row>
    <row r="25" spans="1:25" ht="26.25">
      <c r="A25" s="233">
        <v>11</v>
      </c>
      <c r="B25" s="118" t="s">
        <v>65</v>
      </c>
      <c r="C25" s="118" t="s">
        <v>66</v>
      </c>
      <c r="D25" s="234">
        <v>11</v>
      </c>
      <c r="E25" s="234">
        <v>5</v>
      </c>
      <c r="F25" s="234">
        <v>6</v>
      </c>
      <c r="G25" s="120">
        <f t="shared" si="1"/>
        <v>4.8888888888888893</v>
      </c>
      <c r="H25" s="234">
        <v>4.5</v>
      </c>
      <c r="I25" s="234">
        <v>3</v>
      </c>
      <c r="J25" s="120">
        <f t="shared" si="2"/>
        <v>3.75</v>
      </c>
      <c r="K25" s="234">
        <v>24</v>
      </c>
      <c r="L25" s="234">
        <v>21</v>
      </c>
      <c r="M25" s="234">
        <v>23</v>
      </c>
      <c r="N25" s="120">
        <f t="shared" si="3"/>
        <v>11.333333333333334</v>
      </c>
      <c r="O25" s="121">
        <f t="shared" si="0"/>
        <v>20</v>
      </c>
      <c r="P25" s="234">
        <v>20</v>
      </c>
      <c r="Q25" s="234"/>
      <c r="R25" s="234">
        <v>15.5</v>
      </c>
      <c r="S25" s="234">
        <v>10.5</v>
      </c>
      <c r="T25" s="234"/>
      <c r="U25" s="122">
        <f t="shared" si="4"/>
        <v>46</v>
      </c>
      <c r="V25" s="235">
        <f t="shared" si="5"/>
        <v>66</v>
      </c>
      <c r="W25" s="235"/>
      <c r="X25" s="235"/>
      <c r="Y25" s="236" t="str">
        <f t="shared" si="6"/>
        <v>B</v>
      </c>
    </row>
    <row r="26" spans="1:25" ht="26.25">
      <c r="A26" s="233">
        <v>12</v>
      </c>
      <c r="B26" s="118" t="s">
        <v>67</v>
      </c>
      <c r="C26" s="118" t="s">
        <v>68</v>
      </c>
      <c r="D26" s="234">
        <v>12</v>
      </c>
      <c r="E26" s="234">
        <v>10</v>
      </c>
      <c r="F26" s="234">
        <v>7</v>
      </c>
      <c r="G26" s="120">
        <f t="shared" si="1"/>
        <v>6.4444444444444455</v>
      </c>
      <c r="H26" s="234">
        <v>5</v>
      </c>
      <c r="I26" s="234">
        <v>3</v>
      </c>
      <c r="J26" s="120">
        <f t="shared" si="2"/>
        <v>4</v>
      </c>
      <c r="K26" s="234">
        <v>20</v>
      </c>
      <c r="L26" s="234">
        <v>23</v>
      </c>
      <c r="M26" s="234">
        <v>23</v>
      </c>
      <c r="N26" s="120">
        <f t="shared" si="3"/>
        <v>11</v>
      </c>
      <c r="O26" s="121">
        <f t="shared" si="0"/>
        <v>21.4</v>
      </c>
      <c r="P26" s="234">
        <v>17.5</v>
      </c>
      <c r="Q26" s="234"/>
      <c r="R26" s="234">
        <v>15</v>
      </c>
      <c r="S26" s="234"/>
      <c r="T26" s="234">
        <v>17</v>
      </c>
      <c r="U26" s="122">
        <f t="shared" si="4"/>
        <v>49.5</v>
      </c>
      <c r="V26" s="235">
        <f t="shared" si="5"/>
        <v>71</v>
      </c>
      <c r="W26" s="235"/>
      <c r="X26" s="235"/>
      <c r="Y26" s="236" t="str">
        <f t="shared" si="6"/>
        <v>A</v>
      </c>
    </row>
    <row r="27" spans="1:25" ht="26.25">
      <c r="A27" s="233">
        <v>13</v>
      </c>
      <c r="B27" s="118" t="s">
        <v>69</v>
      </c>
      <c r="C27" s="118" t="s">
        <v>70</v>
      </c>
      <c r="D27" s="234">
        <v>10</v>
      </c>
      <c r="E27" s="234">
        <v>5</v>
      </c>
      <c r="F27" s="234">
        <v>2</v>
      </c>
      <c r="G27" s="120">
        <f t="shared" si="1"/>
        <v>3.7777777777777772</v>
      </c>
      <c r="H27" s="234">
        <v>4.5</v>
      </c>
      <c r="I27" s="234">
        <v>3.5</v>
      </c>
      <c r="J27" s="120">
        <f t="shared" si="2"/>
        <v>4</v>
      </c>
      <c r="K27" s="234">
        <v>20</v>
      </c>
      <c r="L27" s="234">
        <v>23</v>
      </c>
      <c r="M27" s="234">
        <v>23</v>
      </c>
      <c r="N27" s="120">
        <f t="shared" si="3"/>
        <v>11</v>
      </c>
      <c r="O27" s="121">
        <f t="shared" si="0"/>
        <v>18.8</v>
      </c>
      <c r="P27" s="234">
        <v>13</v>
      </c>
      <c r="Q27" s="234"/>
      <c r="R27" s="234">
        <v>13</v>
      </c>
      <c r="S27" s="234">
        <v>6.5</v>
      </c>
      <c r="T27" s="234"/>
      <c r="U27" s="122">
        <f t="shared" si="4"/>
        <v>32.5</v>
      </c>
      <c r="V27" s="235">
        <f t="shared" si="5"/>
        <v>51</v>
      </c>
      <c r="W27" s="235"/>
      <c r="X27" s="235"/>
      <c r="Y27" s="236" t="str">
        <f t="shared" si="6"/>
        <v>C</v>
      </c>
    </row>
    <row r="28" spans="1:25" ht="26.25">
      <c r="A28" s="233">
        <v>14</v>
      </c>
      <c r="B28" s="118" t="s">
        <v>71</v>
      </c>
      <c r="C28" s="118" t="s">
        <v>72</v>
      </c>
      <c r="D28" s="234">
        <v>8</v>
      </c>
      <c r="E28" s="234">
        <v>8</v>
      </c>
      <c r="F28" s="234">
        <v>5</v>
      </c>
      <c r="G28" s="120">
        <f t="shared" si="1"/>
        <v>4.666666666666667</v>
      </c>
      <c r="H28" s="234">
        <v>4.5</v>
      </c>
      <c r="I28" s="234">
        <v>3.5</v>
      </c>
      <c r="J28" s="120">
        <f t="shared" si="2"/>
        <v>4</v>
      </c>
      <c r="K28" s="234">
        <v>24</v>
      </c>
      <c r="L28" s="234">
        <v>23</v>
      </c>
      <c r="M28" s="234">
        <v>22</v>
      </c>
      <c r="N28" s="120">
        <f t="shared" si="3"/>
        <v>11.500000000000002</v>
      </c>
      <c r="O28" s="121">
        <f t="shared" si="0"/>
        <v>20.2</v>
      </c>
      <c r="P28" s="234">
        <v>18</v>
      </c>
      <c r="Q28" s="234"/>
      <c r="R28" s="234">
        <v>16.5</v>
      </c>
      <c r="S28" s="234">
        <v>11.5</v>
      </c>
      <c r="T28" s="234"/>
      <c r="U28" s="122">
        <f t="shared" si="4"/>
        <v>46</v>
      </c>
      <c r="V28" s="235">
        <f t="shared" si="5"/>
        <v>66</v>
      </c>
      <c r="W28" s="235"/>
      <c r="X28" s="235"/>
      <c r="Y28" s="236" t="str">
        <f t="shared" si="6"/>
        <v>B</v>
      </c>
    </row>
    <row r="29" spans="1:25" ht="26.25">
      <c r="A29" s="233">
        <v>15</v>
      </c>
      <c r="B29" s="118" t="s">
        <v>73</v>
      </c>
      <c r="C29" s="118" t="s">
        <v>74</v>
      </c>
      <c r="D29" s="234">
        <v>11</v>
      </c>
      <c r="E29" s="234">
        <v>5</v>
      </c>
      <c r="F29" s="234">
        <v>2</v>
      </c>
      <c r="G29" s="120">
        <f t="shared" si="1"/>
        <v>4</v>
      </c>
      <c r="H29" s="234">
        <v>4.5</v>
      </c>
      <c r="I29" s="234">
        <v>4</v>
      </c>
      <c r="J29" s="120">
        <f t="shared" si="2"/>
        <v>4.25</v>
      </c>
      <c r="K29" s="234">
        <v>25</v>
      </c>
      <c r="L29" s="234">
        <v>24</v>
      </c>
      <c r="M29" s="234">
        <v>24</v>
      </c>
      <c r="N29" s="120">
        <f t="shared" si="3"/>
        <v>12.166666666666666</v>
      </c>
      <c r="O29" s="121">
        <f t="shared" si="0"/>
        <v>20.399999999999999</v>
      </c>
      <c r="P29" s="234"/>
      <c r="Q29" s="234"/>
      <c r="R29" s="234"/>
      <c r="S29" s="234"/>
      <c r="T29" s="234"/>
      <c r="U29" s="122" t="str">
        <f t="shared" si="4"/>
        <v/>
      </c>
      <c r="V29" s="235">
        <f t="shared" si="5"/>
        <v>20</v>
      </c>
      <c r="W29" s="235"/>
      <c r="X29" s="235"/>
      <c r="Y29" s="236" t="str">
        <f t="shared" si="6"/>
        <v/>
      </c>
    </row>
    <row r="30" spans="1:25" ht="26.25">
      <c r="A30" s="233">
        <v>16</v>
      </c>
      <c r="B30" s="118" t="s">
        <v>75</v>
      </c>
      <c r="C30" s="118" t="s">
        <v>76</v>
      </c>
      <c r="D30" s="234">
        <v>12</v>
      </c>
      <c r="E30" s="234">
        <v>13</v>
      </c>
      <c r="F30" s="234">
        <v>8</v>
      </c>
      <c r="G30" s="120">
        <f t="shared" si="1"/>
        <v>7.333333333333333</v>
      </c>
      <c r="H30" s="234">
        <v>4.5</v>
      </c>
      <c r="I30" s="234">
        <v>4</v>
      </c>
      <c r="J30" s="120">
        <f t="shared" si="2"/>
        <v>4.25</v>
      </c>
      <c r="K30" s="234">
        <v>22</v>
      </c>
      <c r="L30" s="234">
        <v>23</v>
      </c>
      <c r="M30" s="234">
        <v>23</v>
      </c>
      <c r="N30" s="120">
        <f t="shared" si="3"/>
        <v>11.333333333333334</v>
      </c>
      <c r="O30" s="121">
        <f t="shared" si="0"/>
        <v>22.9</v>
      </c>
      <c r="P30" s="234">
        <v>20</v>
      </c>
      <c r="Q30" s="234"/>
      <c r="R30" s="234">
        <v>13.5</v>
      </c>
      <c r="S30" s="234"/>
      <c r="T30" s="234">
        <v>12</v>
      </c>
      <c r="U30" s="122">
        <f t="shared" si="4"/>
        <v>45.5</v>
      </c>
      <c r="V30" s="235">
        <f t="shared" si="5"/>
        <v>68</v>
      </c>
      <c r="W30" s="235"/>
      <c r="X30" s="235"/>
      <c r="Y30" s="236" t="str">
        <f t="shared" si="6"/>
        <v>B</v>
      </c>
    </row>
    <row r="31" spans="1:25" ht="26.25">
      <c r="A31" s="233">
        <v>17</v>
      </c>
      <c r="B31" s="118" t="s">
        <v>77</v>
      </c>
      <c r="C31" s="118" t="s">
        <v>78</v>
      </c>
      <c r="D31" s="234">
        <v>11</v>
      </c>
      <c r="E31" s="234">
        <v>10</v>
      </c>
      <c r="F31" s="234">
        <v>10</v>
      </c>
      <c r="G31" s="120">
        <f t="shared" si="1"/>
        <v>6.8888888888888884</v>
      </c>
      <c r="H31" s="234">
        <v>4.5</v>
      </c>
      <c r="I31" s="234">
        <v>4</v>
      </c>
      <c r="J31" s="120">
        <f t="shared" si="2"/>
        <v>4.25</v>
      </c>
      <c r="K31" s="234"/>
      <c r="L31" s="234"/>
      <c r="M31" s="234"/>
      <c r="N31" s="120">
        <f t="shared" si="3"/>
        <v>0</v>
      </c>
      <c r="O31" s="121">
        <f t="shared" si="0"/>
        <v>11.1</v>
      </c>
      <c r="P31" s="234">
        <v>15</v>
      </c>
      <c r="Q31" s="234"/>
      <c r="R31" s="234">
        <v>16.5</v>
      </c>
      <c r="S31" s="234">
        <v>13</v>
      </c>
      <c r="T31" s="234"/>
      <c r="U31" s="122">
        <f t="shared" si="4"/>
        <v>44.5</v>
      </c>
      <c r="V31" s="235">
        <f t="shared" si="5"/>
        <v>56</v>
      </c>
      <c r="W31" s="235"/>
      <c r="X31" s="235"/>
      <c r="Y31" s="236" t="s">
        <v>365</v>
      </c>
    </row>
    <row r="32" spans="1:25" ht="26.25">
      <c r="A32" s="233">
        <v>18</v>
      </c>
      <c r="B32" s="118" t="s">
        <v>79</v>
      </c>
      <c r="C32" s="118" t="s">
        <v>80</v>
      </c>
      <c r="D32" s="234">
        <v>7</v>
      </c>
      <c r="E32" s="234">
        <v>4</v>
      </c>
      <c r="F32" s="234">
        <v>5</v>
      </c>
      <c r="G32" s="120">
        <f t="shared" si="1"/>
        <v>3.5555555555555554</v>
      </c>
      <c r="H32" s="234">
        <v>3</v>
      </c>
      <c r="I32" s="234">
        <v>4.5</v>
      </c>
      <c r="J32" s="120">
        <f t="shared" si="2"/>
        <v>3.75</v>
      </c>
      <c r="K32" s="234">
        <v>23</v>
      </c>
      <c r="L32" s="234">
        <v>20</v>
      </c>
      <c r="M32" s="234">
        <v>21</v>
      </c>
      <c r="N32" s="120">
        <f t="shared" si="3"/>
        <v>10.666666666666666</v>
      </c>
      <c r="O32" s="121">
        <f t="shared" si="0"/>
        <v>18</v>
      </c>
      <c r="P32" s="234">
        <v>20</v>
      </c>
      <c r="Q32" s="234"/>
      <c r="R32" s="234">
        <v>14.5</v>
      </c>
      <c r="S32" s="234">
        <v>12</v>
      </c>
      <c r="T32" s="234"/>
      <c r="U32" s="122">
        <f t="shared" si="4"/>
        <v>46.5</v>
      </c>
      <c r="V32" s="235">
        <f t="shared" si="5"/>
        <v>65</v>
      </c>
      <c r="W32" s="235"/>
      <c r="X32" s="235"/>
      <c r="Y32" s="236" t="str">
        <f t="shared" si="6"/>
        <v>B</v>
      </c>
    </row>
    <row r="33" spans="1:25" ht="26.25">
      <c r="A33" s="233">
        <v>19</v>
      </c>
      <c r="B33" s="118" t="s">
        <v>81</v>
      </c>
      <c r="C33" s="118" t="s">
        <v>82</v>
      </c>
      <c r="D33" s="234">
        <v>11</v>
      </c>
      <c r="E33" s="234">
        <v>10</v>
      </c>
      <c r="F33" s="234">
        <v>9</v>
      </c>
      <c r="G33" s="120">
        <f t="shared" si="1"/>
        <v>6.666666666666667</v>
      </c>
      <c r="H33" s="234">
        <v>3</v>
      </c>
      <c r="I33" s="234">
        <v>4.5</v>
      </c>
      <c r="J33" s="120">
        <f t="shared" si="2"/>
        <v>3.75</v>
      </c>
      <c r="K33" s="234"/>
      <c r="L33" s="234"/>
      <c r="M33" s="234"/>
      <c r="N33" s="120">
        <f t="shared" si="3"/>
        <v>0</v>
      </c>
      <c r="O33" s="121">
        <f t="shared" si="0"/>
        <v>10.4</v>
      </c>
      <c r="P33" s="234">
        <v>14</v>
      </c>
      <c r="Q33" s="234"/>
      <c r="R33" s="234">
        <v>13</v>
      </c>
      <c r="S33" s="234">
        <v>13.5</v>
      </c>
      <c r="T33" s="234"/>
      <c r="U33" s="122">
        <f t="shared" si="4"/>
        <v>40.5</v>
      </c>
      <c r="V33" s="235">
        <f t="shared" si="5"/>
        <v>51</v>
      </c>
      <c r="W33" s="235"/>
      <c r="X33" s="235"/>
      <c r="Y33" s="236" t="s">
        <v>365</v>
      </c>
    </row>
    <row r="34" spans="1:25" ht="26.25">
      <c r="A34" s="233">
        <v>20</v>
      </c>
      <c r="B34" s="118" t="s">
        <v>83</v>
      </c>
      <c r="C34" s="118" t="s">
        <v>84</v>
      </c>
      <c r="D34" s="234">
        <v>12</v>
      </c>
      <c r="E34" s="234">
        <v>8</v>
      </c>
      <c r="F34" s="234">
        <v>11</v>
      </c>
      <c r="G34" s="120">
        <f t="shared" si="1"/>
        <v>6.8888888888888893</v>
      </c>
      <c r="H34" s="234">
        <v>4</v>
      </c>
      <c r="I34" s="234">
        <v>3</v>
      </c>
      <c r="J34" s="120">
        <f t="shared" si="2"/>
        <v>3.5</v>
      </c>
      <c r="K34" s="234">
        <v>25</v>
      </c>
      <c r="L34" s="234">
        <v>24</v>
      </c>
      <c r="M34" s="234">
        <v>24</v>
      </c>
      <c r="N34" s="120">
        <f t="shared" si="3"/>
        <v>12.166666666666666</v>
      </c>
      <c r="O34" s="121">
        <f t="shared" si="0"/>
        <v>22.6</v>
      </c>
      <c r="P34" s="234">
        <v>17</v>
      </c>
      <c r="Q34" s="234"/>
      <c r="R34" s="234">
        <v>19.5</v>
      </c>
      <c r="S34" s="234">
        <v>8.5</v>
      </c>
      <c r="T34" s="234"/>
      <c r="U34" s="122">
        <f t="shared" si="4"/>
        <v>45</v>
      </c>
      <c r="V34" s="235">
        <f t="shared" si="5"/>
        <v>68</v>
      </c>
      <c r="W34" s="235"/>
      <c r="X34" s="235"/>
      <c r="Y34" s="236" t="str">
        <f t="shared" si="6"/>
        <v>B</v>
      </c>
    </row>
    <row r="35" spans="1:25" ht="26.25">
      <c r="A35" s="233">
        <v>21</v>
      </c>
      <c r="B35" s="118" t="s">
        <v>85</v>
      </c>
      <c r="C35" s="118" t="s">
        <v>86</v>
      </c>
      <c r="D35" s="234">
        <v>12</v>
      </c>
      <c r="E35" s="234">
        <v>4</v>
      </c>
      <c r="F35" s="234">
        <v>5</v>
      </c>
      <c r="G35" s="120">
        <f t="shared" si="1"/>
        <v>4.666666666666667</v>
      </c>
      <c r="H35" s="234">
        <v>4.5</v>
      </c>
      <c r="I35" s="234">
        <v>3.5</v>
      </c>
      <c r="J35" s="120">
        <f t="shared" si="2"/>
        <v>4</v>
      </c>
      <c r="K35" s="234">
        <v>22</v>
      </c>
      <c r="L35" s="234">
        <v>23</v>
      </c>
      <c r="M35" s="234">
        <v>23</v>
      </c>
      <c r="N35" s="120">
        <f t="shared" si="3"/>
        <v>11.333333333333334</v>
      </c>
      <c r="O35" s="121">
        <f t="shared" si="0"/>
        <v>20</v>
      </c>
      <c r="P35" s="234">
        <v>15</v>
      </c>
      <c r="Q35" s="234"/>
      <c r="R35" s="234">
        <v>14</v>
      </c>
      <c r="S35" s="234">
        <v>9</v>
      </c>
      <c r="T35" s="234"/>
      <c r="U35" s="122">
        <f t="shared" si="4"/>
        <v>38</v>
      </c>
      <c r="V35" s="235">
        <f t="shared" si="5"/>
        <v>58</v>
      </c>
      <c r="W35" s="235"/>
      <c r="X35" s="235"/>
      <c r="Y35" s="236" t="str">
        <f t="shared" si="6"/>
        <v>C</v>
      </c>
    </row>
    <row r="36" spans="1:25" ht="26.25">
      <c r="A36" s="233">
        <v>22</v>
      </c>
      <c r="B36" s="118" t="s">
        <v>332</v>
      </c>
      <c r="C36" s="118" t="s">
        <v>333</v>
      </c>
      <c r="D36" s="234"/>
      <c r="E36" s="234"/>
      <c r="F36" s="234"/>
      <c r="G36" s="120">
        <f t="shared" si="1"/>
        <v>0</v>
      </c>
      <c r="H36" s="234"/>
      <c r="I36" s="234"/>
      <c r="J36" s="120">
        <f t="shared" si="2"/>
        <v>0</v>
      </c>
      <c r="K36" s="234"/>
      <c r="L36" s="234"/>
      <c r="M36" s="234"/>
      <c r="N36" s="120">
        <f t="shared" si="3"/>
        <v>0</v>
      </c>
      <c r="O36" s="121" t="str">
        <f t="shared" si="0"/>
        <v/>
      </c>
      <c r="P36" s="234"/>
      <c r="Q36" s="234"/>
      <c r="R36" s="234"/>
      <c r="S36" s="234"/>
      <c r="T36" s="234"/>
      <c r="U36" s="122" t="str">
        <f t="shared" si="4"/>
        <v/>
      </c>
      <c r="V36" s="235" t="str">
        <f t="shared" si="5"/>
        <v/>
      </c>
      <c r="W36" s="235"/>
      <c r="X36" s="235"/>
      <c r="Y36" s="236" t="str">
        <f t="shared" si="6"/>
        <v/>
      </c>
    </row>
    <row r="37" spans="1:25" ht="26.25">
      <c r="A37" s="233">
        <v>23</v>
      </c>
      <c r="B37" s="118" t="s">
        <v>87</v>
      </c>
      <c r="C37" s="118" t="s">
        <v>88</v>
      </c>
      <c r="D37" s="234">
        <v>11</v>
      </c>
      <c r="E37" s="234">
        <v>3</v>
      </c>
      <c r="F37" s="234">
        <v>6</v>
      </c>
      <c r="G37" s="120">
        <f t="shared" si="1"/>
        <v>4.4444444444444455</v>
      </c>
      <c r="H37" s="234">
        <v>5</v>
      </c>
      <c r="I37" s="234">
        <v>4</v>
      </c>
      <c r="J37" s="120">
        <f t="shared" si="2"/>
        <v>4.5</v>
      </c>
      <c r="K37" s="234">
        <v>20</v>
      </c>
      <c r="L37" s="234">
        <v>23</v>
      </c>
      <c r="M37" s="234">
        <v>23</v>
      </c>
      <c r="N37" s="120">
        <f t="shared" si="3"/>
        <v>11</v>
      </c>
      <c r="O37" s="121">
        <f t="shared" si="0"/>
        <v>19.899999999999999</v>
      </c>
      <c r="P37" s="234">
        <v>20</v>
      </c>
      <c r="Q37" s="234"/>
      <c r="R37" s="234">
        <v>17</v>
      </c>
      <c r="S37" s="234">
        <v>4</v>
      </c>
      <c r="T37" s="234"/>
      <c r="U37" s="122">
        <f t="shared" si="4"/>
        <v>41</v>
      </c>
      <c r="V37" s="235">
        <f t="shared" si="5"/>
        <v>61</v>
      </c>
      <c r="W37" s="235"/>
      <c r="X37" s="235"/>
      <c r="Y37" s="236" t="str">
        <f t="shared" si="6"/>
        <v>B</v>
      </c>
    </row>
    <row r="38" spans="1:25" ht="26.25">
      <c r="A38" s="233">
        <v>24</v>
      </c>
      <c r="B38" s="118" t="s">
        <v>89</v>
      </c>
      <c r="C38" s="118" t="s">
        <v>90</v>
      </c>
      <c r="D38" s="234">
        <v>10</v>
      </c>
      <c r="E38" s="234">
        <v>5</v>
      </c>
      <c r="F38" s="234">
        <v>5</v>
      </c>
      <c r="G38" s="120">
        <f t="shared" si="1"/>
        <v>4.4444444444444438</v>
      </c>
      <c r="H38" s="234">
        <v>5</v>
      </c>
      <c r="I38" s="234">
        <v>3</v>
      </c>
      <c r="J38" s="120">
        <f t="shared" si="2"/>
        <v>4</v>
      </c>
      <c r="K38" s="234">
        <v>20</v>
      </c>
      <c r="L38" s="234">
        <v>23</v>
      </c>
      <c r="M38" s="234">
        <v>23</v>
      </c>
      <c r="N38" s="120">
        <f t="shared" si="3"/>
        <v>11</v>
      </c>
      <c r="O38" s="121">
        <f t="shared" si="0"/>
        <v>19.399999999999999</v>
      </c>
      <c r="P38" s="234">
        <v>17</v>
      </c>
      <c r="Q38" s="234"/>
      <c r="R38" s="234">
        <v>15.5</v>
      </c>
      <c r="S38" s="234">
        <v>13</v>
      </c>
      <c r="T38" s="234"/>
      <c r="U38" s="122">
        <f t="shared" si="4"/>
        <v>45.5</v>
      </c>
      <c r="V38" s="235">
        <f t="shared" si="5"/>
        <v>65</v>
      </c>
      <c r="W38" s="235"/>
      <c r="X38" s="235"/>
      <c r="Y38" s="236" t="str">
        <f t="shared" si="6"/>
        <v>B</v>
      </c>
    </row>
    <row r="39" spans="1:25" ht="26.25">
      <c r="A39" s="233">
        <v>25</v>
      </c>
      <c r="B39" s="118" t="s">
        <v>91</v>
      </c>
      <c r="C39" s="118" t="s">
        <v>92</v>
      </c>
      <c r="D39" s="234">
        <v>13</v>
      </c>
      <c r="E39" s="234">
        <v>3</v>
      </c>
      <c r="F39" s="234">
        <v>5</v>
      </c>
      <c r="G39" s="120">
        <f t="shared" si="1"/>
        <v>4.666666666666667</v>
      </c>
      <c r="H39" s="234">
        <v>4</v>
      </c>
      <c r="I39" s="234">
        <v>3</v>
      </c>
      <c r="J39" s="120">
        <f t="shared" si="2"/>
        <v>3.5</v>
      </c>
      <c r="K39" s="234"/>
      <c r="L39" s="234"/>
      <c r="M39" s="234"/>
      <c r="N39" s="120">
        <f t="shared" si="3"/>
        <v>0</v>
      </c>
      <c r="O39" s="121">
        <f t="shared" si="0"/>
        <v>8.1999999999999993</v>
      </c>
      <c r="P39" s="234">
        <v>11</v>
      </c>
      <c r="Q39" s="234"/>
      <c r="R39" s="234">
        <v>12</v>
      </c>
      <c r="S39" s="234">
        <v>12</v>
      </c>
      <c r="T39" s="234"/>
      <c r="U39" s="122">
        <f t="shared" si="4"/>
        <v>35</v>
      </c>
      <c r="V39" s="235">
        <f t="shared" si="5"/>
        <v>43</v>
      </c>
      <c r="W39" s="235"/>
      <c r="X39" s="235"/>
      <c r="Y39" s="236" t="s">
        <v>366</v>
      </c>
    </row>
    <row r="40" spans="1:25" ht="26.25">
      <c r="A40" s="233">
        <v>26</v>
      </c>
      <c r="B40" s="118" t="s">
        <v>93</v>
      </c>
      <c r="C40" s="118" t="s">
        <v>94</v>
      </c>
      <c r="D40" s="234">
        <v>9</v>
      </c>
      <c r="E40" s="234">
        <v>4</v>
      </c>
      <c r="F40" s="234">
        <v>4</v>
      </c>
      <c r="G40" s="120">
        <f t="shared" si="1"/>
        <v>3.7777777777777772</v>
      </c>
      <c r="H40" s="234">
        <v>5</v>
      </c>
      <c r="I40" s="234">
        <v>4</v>
      </c>
      <c r="J40" s="120">
        <f t="shared" si="2"/>
        <v>4.5</v>
      </c>
      <c r="K40" s="234">
        <v>20</v>
      </c>
      <c r="L40" s="234">
        <v>23</v>
      </c>
      <c r="M40" s="234">
        <v>23</v>
      </c>
      <c r="N40" s="120">
        <f t="shared" si="3"/>
        <v>11</v>
      </c>
      <c r="O40" s="121">
        <f t="shared" si="0"/>
        <v>19.3</v>
      </c>
      <c r="P40" s="234">
        <v>11</v>
      </c>
      <c r="Q40" s="234"/>
      <c r="R40" s="234">
        <v>13</v>
      </c>
      <c r="S40" s="234"/>
      <c r="T40" s="234">
        <v>7</v>
      </c>
      <c r="U40" s="122">
        <f t="shared" si="4"/>
        <v>31</v>
      </c>
      <c r="V40" s="235">
        <f t="shared" si="5"/>
        <v>50</v>
      </c>
      <c r="W40" s="235"/>
      <c r="X40" s="235"/>
      <c r="Y40" s="236" t="str">
        <f t="shared" si="6"/>
        <v>C</v>
      </c>
    </row>
    <row r="41" spans="1:25" ht="26.25">
      <c r="A41" s="233">
        <v>27</v>
      </c>
      <c r="B41" s="118" t="s">
        <v>95</v>
      </c>
      <c r="C41" s="118" t="s">
        <v>96</v>
      </c>
      <c r="D41" s="234">
        <v>12</v>
      </c>
      <c r="E41" s="234">
        <v>4</v>
      </c>
      <c r="F41" s="234">
        <v>6</v>
      </c>
      <c r="G41" s="120">
        <f t="shared" si="1"/>
        <v>4.8888888888888893</v>
      </c>
      <c r="H41" s="234">
        <v>5</v>
      </c>
      <c r="I41" s="234">
        <v>3</v>
      </c>
      <c r="J41" s="120">
        <f t="shared" si="2"/>
        <v>4</v>
      </c>
      <c r="K41" s="234">
        <v>23</v>
      </c>
      <c r="L41" s="234">
        <v>22</v>
      </c>
      <c r="M41" s="234">
        <v>22</v>
      </c>
      <c r="N41" s="120">
        <f t="shared" si="3"/>
        <v>11.166666666666666</v>
      </c>
      <c r="O41" s="121">
        <f t="shared" si="0"/>
        <v>20.100000000000001</v>
      </c>
      <c r="P41" s="234">
        <v>18</v>
      </c>
      <c r="Q41" s="234"/>
      <c r="R41" s="234">
        <v>17.5</v>
      </c>
      <c r="S41" s="234">
        <v>16</v>
      </c>
      <c r="T41" s="234"/>
      <c r="U41" s="122">
        <f t="shared" si="4"/>
        <v>51.5</v>
      </c>
      <c r="V41" s="235">
        <f t="shared" si="5"/>
        <v>72</v>
      </c>
      <c r="W41" s="235"/>
      <c r="X41" s="235"/>
      <c r="Y41" s="236" t="str">
        <f t="shared" si="6"/>
        <v>A</v>
      </c>
    </row>
    <row r="42" spans="1:25" ht="26.25">
      <c r="A42" s="233">
        <v>28</v>
      </c>
      <c r="B42" s="118" t="s">
        <v>97</v>
      </c>
      <c r="C42" s="118" t="s">
        <v>98</v>
      </c>
      <c r="D42" s="234">
        <v>10</v>
      </c>
      <c r="E42" s="234">
        <v>5</v>
      </c>
      <c r="F42" s="234">
        <v>6</v>
      </c>
      <c r="G42" s="120">
        <f t="shared" si="1"/>
        <v>4.666666666666667</v>
      </c>
      <c r="H42" s="234">
        <v>4.5</v>
      </c>
      <c r="I42" s="234">
        <v>4</v>
      </c>
      <c r="J42" s="120">
        <f t="shared" si="2"/>
        <v>4.25</v>
      </c>
      <c r="K42" s="234">
        <v>24</v>
      </c>
      <c r="L42" s="234">
        <v>21</v>
      </c>
      <c r="M42" s="234">
        <v>23</v>
      </c>
      <c r="N42" s="120">
        <f t="shared" si="3"/>
        <v>11.333333333333334</v>
      </c>
      <c r="O42" s="121">
        <f t="shared" si="0"/>
        <v>20.3</v>
      </c>
      <c r="P42" s="234">
        <v>11</v>
      </c>
      <c r="Q42" s="234"/>
      <c r="R42" s="234">
        <v>12</v>
      </c>
      <c r="S42" s="234">
        <v>9</v>
      </c>
      <c r="T42" s="234"/>
      <c r="U42" s="122">
        <f t="shared" si="4"/>
        <v>32</v>
      </c>
      <c r="V42" s="235">
        <f t="shared" si="5"/>
        <v>52</v>
      </c>
      <c r="W42" s="235"/>
      <c r="X42" s="235"/>
      <c r="Y42" s="236" t="str">
        <f t="shared" si="6"/>
        <v>C</v>
      </c>
    </row>
    <row r="43" spans="1:25" ht="26.25">
      <c r="A43" s="233">
        <v>29</v>
      </c>
      <c r="B43" s="118" t="s">
        <v>334</v>
      </c>
      <c r="C43" s="118" t="s">
        <v>335</v>
      </c>
      <c r="D43" s="234"/>
      <c r="E43" s="234"/>
      <c r="F43" s="234"/>
      <c r="G43" s="120">
        <f t="shared" si="1"/>
        <v>0</v>
      </c>
      <c r="H43" s="234"/>
      <c r="I43" s="234"/>
      <c r="J43" s="120">
        <f t="shared" si="2"/>
        <v>0</v>
      </c>
      <c r="K43" s="234"/>
      <c r="L43" s="234"/>
      <c r="M43" s="234"/>
      <c r="N43" s="120">
        <f t="shared" si="3"/>
        <v>0</v>
      </c>
      <c r="O43" s="121" t="str">
        <f t="shared" si="0"/>
        <v/>
      </c>
      <c r="P43" s="234"/>
      <c r="Q43" s="234"/>
      <c r="R43" s="234"/>
      <c r="S43" s="234"/>
      <c r="T43" s="234"/>
      <c r="U43" s="122" t="str">
        <f t="shared" si="4"/>
        <v/>
      </c>
      <c r="V43" s="235" t="str">
        <f t="shared" si="5"/>
        <v/>
      </c>
      <c r="W43" s="235"/>
      <c r="X43" s="235"/>
      <c r="Y43" s="236" t="str">
        <f t="shared" si="6"/>
        <v/>
      </c>
    </row>
    <row r="44" spans="1:25" ht="26.25">
      <c r="A44" s="233">
        <v>30</v>
      </c>
      <c r="B44" s="118" t="s">
        <v>99</v>
      </c>
      <c r="C44" s="118" t="s">
        <v>100</v>
      </c>
      <c r="D44" s="234">
        <v>11</v>
      </c>
      <c r="E44" s="234">
        <v>6</v>
      </c>
      <c r="F44" s="234">
        <v>6</v>
      </c>
      <c r="G44" s="120">
        <f t="shared" si="1"/>
        <v>5.1111111111111107</v>
      </c>
      <c r="H44" s="234">
        <v>4.5</v>
      </c>
      <c r="I44" s="234">
        <v>3.5</v>
      </c>
      <c r="J44" s="120">
        <f t="shared" si="2"/>
        <v>4</v>
      </c>
      <c r="K44" s="234">
        <v>24</v>
      </c>
      <c r="L44" s="234">
        <v>21</v>
      </c>
      <c r="M44" s="234">
        <v>23</v>
      </c>
      <c r="N44" s="120">
        <f t="shared" si="3"/>
        <v>11.333333333333334</v>
      </c>
      <c r="O44" s="121">
        <f t="shared" si="0"/>
        <v>20.399999999999999</v>
      </c>
      <c r="P44" s="234">
        <v>14</v>
      </c>
      <c r="Q44" s="234"/>
      <c r="R44" s="234">
        <v>16.5</v>
      </c>
      <c r="S44" s="234">
        <v>10.5</v>
      </c>
      <c r="T44" s="234"/>
      <c r="U44" s="122">
        <f t="shared" si="4"/>
        <v>41</v>
      </c>
      <c r="V44" s="235">
        <f t="shared" si="5"/>
        <v>61</v>
      </c>
      <c r="W44" s="235"/>
      <c r="X44" s="235"/>
      <c r="Y44" s="236" t="str">
        <f t="shared" si="6"/>
        <v>B</v>
      </c>
    </row>
    <row r="45" spans="1:25" ht="26.25">
      <c r="A45" s="233">
        <v>31</v>
      </c>
      <c r="B45" s="118" t="s">
        <v>101</v>
      </c>
      <c r="C45" s="118" t="s">
        <v>102</v>
      </c>
      <c r="D45" s="234">
        <v>9</v>
      </c>
      <c r="E45" s="234">
        <v>3</v>
      </c>
      <c r="F45" s="234">
        <v>5</v>
      </c>
      <c r="G45" s="120">
        <f t="shared" si="1"/>
        <v>3.7777777777777772</v>
      </c>
      <c r="H45" s="234">
        <v>4.5</v>
      </c>
      <c r="I45" s="234">
        <v>3</v>
      </c>
      <c r="J45" s="120">
        <f t="shared" si="2"/>
        <v>3.75</v>
      </c>
      <c r="K45" s="234">
        <v>24</v>
      </c>
      <c r="L45" s="234">
        <v>21</v>
      </c>
      <c r="M45" s="234">
        <v>23</v>
      </c>
      <c r="N45" s="120">
        <f t="shared" si="3"/>
        <v>11.333333333333334</v>
      </c>
      <c r="O45" s="121">
        <f t="shared" si="0"/>
        <v>18.899999999999999</v>
      </c>
      <c r="P45" s="234">
        <v>18</v>
      </c>
      <c r="Q45" s="234"/>
      <c r="R45" s="234">
        <v>19</v>
      </c>
      <c r="S45" s="234">
        <v>8</v>
      </c>
      <c r="T45" s="234"/>
      <c r="U45" s="122">
        <f t="shared" si="4"/>
        <v>45</v>
      </c>
      <c r="V45" s="235">
        <f t="shared" si="5"/>
        <v>64</v>
      </c>
      <c r="W45" s="235"/>
      <c r="X45" s="235"/>
      <c r="Y45" s="236" t="str">
        <f t="shared" si="6"/>
        <v>B</v>
      </c>
    </row>
    <row r="46" spans="1:25" ht="26.25">
      <c r="A46" s="233">
        <v>32</v>
      </c>
      <c r="B46" s="118" t="s">
        <v>103</v>
      </c>
      <c r="C46" s="118" t="s">
        <v>104</v>
      </c>
      <c r="D46" s="234">
        <v>12</v>
      </c>
      <c r="E46" s="234">
        <v>3</v>
      </c>
      <c r="F46" s="234">
        <v>4</v>
      </c>
      <c r="G46" s="120">
        <f t="shared" si="1"/>
        <v>4.2222222222222223</v>
      </c>
      <c r="H46" s="234">
        <v>4.5</v>
      </c>
      <c r="I46" s="234">
        <v>4</v>
      </c>
      <c r="J46" s="120">
        <f t="shared" si="2"/>
        <v>4.25</v>
      </c>
      <c r="K46" s="234">
        <v>24</v>
      </c>
      <c r="L46" s="234">
        <v>21</v>
      </c>
      <c r="M46" s="234">
        <v>23</v>
      </c>
      <c r="N46" s="120">
        <f t="shared" si="3"/>
        <v>11.333333333333334</v>
      </c>
      <c r="O46" s="121">
        <f t="shared" si="0"/>
        <v>19.8</v>
      </c>
      <c r="P46" s="234">
        <v>23</v>
      </c>
      <c r="Q46" s="234"/>
      <c r="R46" s="234">
        <v>18.5</v>
      </c>
      <c r="S46" s="234">
        <v>9</v>
      </c>
      <c r="T46" s="234"/>
      <c r="U46" s="122">
        <f t="shared" si="4"/>
        <v>50.5</v>
      </c>
      <c r="V46" s="235">
        <f t="shared" si="5"/>
        <v>70</v>
      </c>
      <c r="W46" s="235"/>
      <c r="X46" s="235"/>
      <c r="Y46" s="236" t="str">
        <f t="shared" si="6"/>
        <v>A</v>
      </c>
    </row>
    <row r="47" spans="1:25" ht="26.25">
      <c r="A47" s="233">
        <v>33</v>
      </c>
      <c r="B47" s="118" t="s">
        <v>105</v>
      </c>
      <c r="C47" s="118" t="s">
        <v>106</v>
      </c>
      <c r="D47" s="234">
        <v>7</v>
      </c>
      <c r="E47" s="234">
        <v>3</v>
      </c>
      <c r="F47" s="234">
        <v>3</v>
      </c>
      <c r="G47" s="120">
        <f t="shared" si="1"/>
        <v>2.8888888888888893</v>
      </c>
      <c r="H47" s="234">
        <v>4</v>
      </c>
      <c r="I47" s="234">
        <v>4</v>
      </c>
      <c r="J47" s="120">
        <f t="shared" si="2"/>
        <v>4</v>
      </c>
      <c r="K47" s="234">
        <v>23</v>
      </c>
      <c r="L47" s="234">
        <v>23</v>
      </c>
      <c r="M47" s="234">
        <v>22</v>
      </c>
      <c r="N47" s="120">
        <f t="shared" si="3"/>
        <v>11.333333333333334</v>
      </c>
      <c r="O47" s="121">
        <f t="shared" si="0"/>
        <v>18.2</v>
      </c>
      <c r="P47" s="234">
        <v>13</v>
      </c>
      <c r="Q47" s="234"/>
      <c r="R47" s="234">
        <v>16</v>
      </c>
      <c r="S47" s="234"/>
      <c r="T47" s="234">
        <v>7.5</v>
      </c>
      <c r="U47" s="122">
        <f t="shared" si="4"/>
        <v>36.5</v>
      </c>
      <c r="V47" s="235">
        <f t="shared" si="5"/>
        <v>55</v>
      </c>
      <c r="W47" s="235"/>
      <c r="X47" s="235"/>
      <c r="Y47" s="236" t="str">
        <f t="shared" si="6"/>
        <v>C</v>
      </c>
    </row>
    <row r="48" spans="1:25" ht="26.25">
      <c r="A48" s="233">
        <v>34</v>
      </c>
      <c r="B48" s="118" t="s">
        <v>107</v>
      </c>
      <c r="C48" s="118" t="s">
        <v>108</v>
      </c>
      <c r="D48" s="234">
        <v>10</v>
      </c>
      <c r="E48" s="234">
        <v>2</v>
      </c>
      <c r="F48" s="234">
        <v>3</v>
      </c>
      <c r="G48" s="120">
        <f t="shared" si="1"/>
        <v>3.3333333333333335</v>
      </c>
      <c r="H48" s="234">
        <v>4.5</v>
      </c>
      <c r="I48" s="234">
        <v>5</v>
      </c>
      <c r="J48" s="120">
        <f t="shared" si="2"/>
        <v>4.75</v>
      </c>
      <c r="K48" s="234">
        <v>23</v>
      </c>
      <c r="L48" s="234">
        <v>22</v>
      </c>
      <c r="M48" s="234">
        <v>22</v>
      </c>
      <c r="N48" s="120">
        <f t="shared" si="3"/>
        <v>11.166666666666666</v>
      </c>
      <c r="O48" s="121">
        <f t="shared" si="0"/>
        <v>19.3</v>
      </c>
      <c r="P48" s="234">
        <v>17</v>
      </c>
      <c r="Q48" s="234"/>
      <c r="R48" s="234">
        <v>18</v>
      </c>
      <c r="S48" s="234">
        <v>10.5</v>
      </c>
      <c r="T48" s="234"/>
      <c r="U48" s="122">
        <f t="shared" si="4"/>
        <v>45.5</v>
      </c>
      <c r="V48" s="235">
        <f t="shared" si="5"/>
        <v>65</v>
      </c>
      <c r="W48" s="235"/>
      <c r="X48" s="235"/>
      <c r="Y48" s="236" t="str">
        <f t="shared" si="6"/>
        <v>B</v>
      </c>
    </row>
    <row r="49" spans="1:25" ht="26.25">
      <c r="A49" s="233">
        <v>35</v>
      </c>
      <c r="B49" s="118" t="s">
        <v>109</v>
      </c>
      <c r="C49" s="118" t="s">
        <v>110</v>
      </c>
      <c r="D49" s="234">
        <v>13</v>
      </c>
      <c r="E49" s="234">
        <v>7</v>
      </c>
      <c r="F49" s="234">
        <v>6</v>
      </c>
      <c r="G49" s="120">
        <f t="shared" si="1"/>
        <v>5.7777777777777786</v>
      </c>
      <c r="H49" s="234">
        <v>4.5</v>
      </c>
      <c r="I49" s="234">
        <v>3.5</v>
      </c>
      <c r="J49" s="120">
        <f t="shared" si="2"/>
        <v>4</v>
      </c>
      <c r="K49" s="234">
        <v>23</v>
      </c>
      <c r="L49" s="234">
        <v>22</v>
      </c>
      <c r="M49" s="234">
        <v>22</v>
      </c>
      <c r="N49" s="120">
        <f t="shared" si="3"/>
        <v>11.166666666666666</v>
      </c>
      <c r="O49" s="121">
        <f t="shared" si="0"/>
        <v>20.9</v>
      </c>
      <c r="P49" s="234">
        <v>24</v>
      </c>
      <c r="Q49" s="234"/>
      <c r="R49" s="234">
        <v>17</v>
      </c>
      <c r="S49" s="234"/>
      <c r="T49" s="234">
        <v>14</v>
      </c>
      <c r="U49" s="122">
        <f t="shared" si="4"/>
        <v>55</v>
      </c>
      <c r="V49" s="235">
        <f t="shared" si="5"/>
        <v>76</v>
      </c>
      <c r="W49" s="235"/>
      <c r="X49" s="235"/>
      <c r="Y49" s="236" t="str">
        <f t="shared" si="6"/>
        <v>A</v>
      </c>
    </row>
    <row r="50" spans="1:25" ht="26.25">
      <c r="A50" s="233">
        <v>36</v>
      </c>
      <c r="B50" s="118" t="s">
        <v>111</v>
      </c>
      <c r="C50" s="118" t="s">
        <v>112</v>
      </c>
      <c r="D50" s="234">
        <v>11</v>
      </c>
      <c r="E50" s="234">
        <v>4</v>
      </c>
      <c r="F50" s="234">
        <v>7</v>
      </c>
      <c r="G50" s="120">
        <f t="shared" si="1"/>
        <v>4.8888888888888893</v>
      </c>
      <c r="H50" s="234">
        <v>4</v>
      </c>
      <c r="I50" s="234">
        <v>4</v>
      </c>
      <c r="J50" s="120">
        <f t="shared" si="2"/>
        <v>4</v>
      </c>
      <c r="K50" s="234">
        <v>25</v>
      </c>
      <c r="L50" s="234">
        <v>24</v>
      </c>
      <c r="M50" s="234">
        <v>24</v>
      </c>
      <c r="N50" s="120">
        <f t="shared" si="3"/>
        <v>12.166666666666666</v>
      </c>
      <c r="O50" s="121">
        <f t="shared" si="0"/>
        <v>21.1</v>
      </c>
      <c r="P50" s="234">
        <v>17</v>
      </c>
      <c r="Q50" s="234"/>
      <c r="R50" s="234">
        <v>16</v>
      </c>
      <c r="S50" s="234">
        <v>2</v>
      </c>
      <c r="T50" s="234"/>
      <c r="U50" s="122">
        <f t="shared" si="4"/>
        <v>35</v>
      </c>
      <c r="V50" s="235">
        <f t="shared" si="5"/>
        <v>56</v>
      </c>
      <c r="W50" s="235"/>
      <c r="X50" s="235"/>
      <c r="Y50" s="236" t="str">
        <f t="shared" si="6"/>
        <v>C</v>
      </c>
    </row>
    <row r="51" spans="1:25" ht="26.25">
      <c r="A51" s="233">
        <v>37</v>
      </c>
      <c r="B51" s="118" t="s">
        <v>113</v>
      </c>
      <c r="C51" s="118" t="s">
        <v>114</v>
      </c>
      <c r="D51" s="234">
        <v>12</v>
      </c>
      <c r="E51" s="234">
        <v>0</v>
      </c>
      <c r="F51" s="234">
        <v>0</v>
      </c>
      <c r="G51" s="120">
        <f t="shared" si="1"/>
        <v>2.6666666666666665</v>
      </c>
      <c r="H51" s="234">
        <v>4.5</v>
      </c>
      <c r="I51" s="234"/>
      <c r="J51" s="120">
        <f t="shared" si="2"/>
        <v>4.5</v>
      </c>
      <c r="K51" s="234"/>
      <c r="L51" s="234"/>
      <c r="M51" s="234"/>
      <c r="N51" s="120">
        <f t="shared" si="3"/>
        <v>0</v>
      </c>
      <c r="O51" s="121">
        <f t="shared" si="0"/>
        <v>7.2</v>
      </c>
      <c r="P51" s="234"/>
      <c r="Q51" s="234"/>
      <c r="R51" s="234"/>
      <c r="S51" s="234"/>
      <c r="T51" s="234"/>
      <c r="U51" s="122" t="str">
        <f t="shared" si="4"/>
        <v/>
      </c>
      <c r="V51" s="235">
        <f t="shared" si="5"/>
        <v>7</v>
      </c>
      <c r="W51" s="235"/>
      <c r="X51" s="235"/>
      <c r="Y51" s="236" t="str">
        <f t="shared" si="6"/>
        <v/>
      </c>
    </row>
    <row r="52" spans="1:25" ht="26.25">
      <c r="A52" s="233">
        <v>38</v>
      </c>
      <c r="B52" s="118" t="s">
        <v>115</v>
      </c>
      <c r="C52" s="118" t="s">
        <v>116</v>
      </c>
      <c r="D52" s="234">
        <v>13</v>
      </c>
      <c r="E52" s="234">
        <v>3</v>
      </c>
      <c r="F52" s="234">
        <v>3</v>
      </c>
      <c r="G52" s="120">
        <f t="shared" si="1"/>
        <v>4.2222222222222223</v>
      </c>
      <c r="H52" s="234">
        <v>5</v>
      </c>
      <c r="I52" s="234">
        <v>4</v>
      </c>
      <c r="J52" s="120">
        <f t="shared" si="2"/>
        <v>4.5</v>
      </c>
      <c r="K52" s="234">
        <v>23</v>
      </c>
      <c r="L52" s="234">
        <v>20</v>
      </c>
      <c r="M52" s="234">
        <v>21</v>
      </c>
      <c r="N52" s="120">
        <f t="shared" si="3"/>
        <v>10.666666666666666</v>
      </c>
      <c r="O52" s="121">
        <f t="shared" si="0"/>
        <v>19.399999999999999</v>
      </c>
      <c r="P52" s="234">
        <v>20</v>
      </c>
      <c r="Q52" s="234"/>
      <c r="R52" s="234">
        <v>16</v>
      </c>
      <c r="S52" s="234">
        <v>15</v>
      </c>
      <c r="T52" s="234"/>
      <c r="U52" s="122">
        <f t="shared" si="4"/>
        <v>51</v>
      </c>
      <c r="V52" s="235">
        <f t="shared" si="5"/>
        <v>70</v>
      </c>
      <c r="W52" s="235"/>
      <c r="X52" s="235"/>
      <c r="Y52" s="236" t="str">
        <f t="shared" si="6"/>
        <v>A</v>
      </c>
    </row>
    <row r="53" spans="1:25" ht="26.25">
      <c r="A53" s="233">
        <v>39</v>
      </c>
      <c r="B53" s="118" t="s">
        <v>117</v>
      </c>
      <c r="C53" s="118" t="s">
        <v>118</v>
      </c>
      <c r="D53" s="234">
        <v>12</v>
      </c>
      <c r="E53" s="234">
        <v>9</v>
      </c>
      <c r="F53" s="234">
        <v>10</v>
      </c>
      <c r="G53" s="120">
        <f t="shared" si="1"/>
        <v>6.8888888888888884</v>
      </c>
      <c r="H53" s="234">
        <v>4</v>
      </c>
      <c r="I53" s="234">
        <v>4.5</v>
      </c>
      <c r="J53" s="120">
        <f t="shared" si="2"/>
        <v>4.25</v>
      </c>
      <c r="K53" s="234">
        <v>22</v>
      </c>
      <c r="L53" s="234">
        <v>23</v>
      </c>
      <c r="M53" s="234">
        <v>23</v>
      </c>
      <c r="N53" s="120">
        <f t="shared" si="3"/>
        <v>11.333333333333334</v>
      </c>
      <c r="O53" s="121">
        <f t="shared" si="0"/>
        <v>22.5</v>
      </c>
      <c r="P53" s="234">
        <v>15</v>
      </c>
      <c r="Q53" s="234"/>
      <c r="R53" s="234">
        <v>12.5</v>
      </c>
      <c r="S53" s="234">
        <v>10</v>
      </c>
      <c r="T53" s="234"/>
      <c r="U53" s="122">
        <f t="shared" si="4"/>
        <v>37.5</v>
      </c>
      <c r="V53" s="235">
        <f t="shared" si="5"/>
        <v>60</v>
      </c>
      <c r="W53" s="235"/>
      <c r="X53" s="235"/>
      <c r="Y53" s="236" t="str">
        <f t="shared" si="6"/>
        <v>B</v>
      </c>
    </row>
    <row r="54" spans="1:25" ht="26.25">
      <c r="A54" s="233">
        <v>40</v>
      </c>
      <c r="B54" s="118" t="s">
        <v>119</v>
      </c>
      <c r="C54" s="118" t="s">
        <v>120</v>
      </c>
      <c r="D54" s="234">
        <v>11</v>
      </c>
      <c r="E54" s="234">
        <v>8</v>
      </c>
      <c r="F54" s="234">
        <v>13</v>
      </c>
      <c r="G54" s="120">
        <f t="shared" si="1"/>
        <v>7.1111111111111107</v>
      </c>
      <c r="H54" s="234">
        <v>3.5</v>
      </c>
      <c r="I54" s="234">
        <v>3</v>
      </c>
      <c r="J54" s="120">
        <f t="shared" si="2"/>
        <v>3.2499999999999996</v>
      </c>
      <c r="K54" s="234">
        <v>23</v>
      </c>
      <c r="L54" s="234">
        <v>20</v>
      </c>
      <c r="M54" s="234">
        <v>21</v>
      </c>
      <c r="N54" s="120">
        <f t="shared" si="3"/>
        <v>10.666666666666666</v>
      </c>
      <c r="O54" s="121">
        <f t="shared" si="0"/>
        <v>21</v>
      </c>
      <c r="P54" s="234">
        <v>15</v>
      </c>
      <c r="Q54" s="234"/>
      <c r="R54" s="234">
        <v>8</v>
      </c>
      <c r="S54" s="234"/>
      <c r="T54" s="234">
        <v>3</v>
      </c>
      <c r="U54" s="122">
        <f t="shared" si="4"/>
        <v>26</v>
      </c>
      <c r="V54" s="235">
        <f t="shared" si="5"/>
        <v>47</v>
      </c>
      <c r="W54" s="235"/>
      <c r="X54" s="235"/>
      <c r="Y54" s="236" t="str">
        <f t="shared" si="6"/>
        <v>D</v>
      </c>
    </row>
    <row r="55" spans="1:25" ht="26.25">
      <c r="A55" s="233">
        <v>41</v>
      </c>
      <c r="B55" s="118" t="s">
        <v>121</v>
      </c>
      <c r="C55" s="118" t="s">
        <v>122</v>
      </c>
      <c r="D55" s="234">
        <v>4</v>
      </c>
      <c r="E55" s="234">
        <v>7</v>
      </c>
      <c r="F55" s="234">
        <v>6</v>
      </c>
      <c r="G55" s="120">
        <f t="shared" si="1"/>
        <v>3.7777777777777772</v>
      </c>
      <c r="H55" s="234">
        <v>3.5</v>
      </c>
      <c r="I55" s="234">
        <v>3.5</v>
      </c>
      <c r="J55" s="120">
        <f t="shared" si="2"/>
        <v>3.5</v>
      </c>
      <c r="K55" s="234">
        <v>22</v>
      </c>
      <c r="L55" s="234">
        <v>23</v>
      </c>
      <c r="M55" s="234">
        <v>23</v>
      </c>
      <c r="N55" s="120">
        <f t="shared" si="3"/>
        <v>11.333333333333334</v>
      </c>
      <c r="O55" s="121">
        <f t="shared" si="0"/>
        <v>18.600000000000001</v>
      </c>
      <c r="P55" s="234">
        <v>17</v>
      </c>
      <c r="Q55" s="234"/>
      <c r="R55" s="234">
        <v>13</v>
      </c>
      <c r="S55" s="234"/>
      <c r="T55" s="234">
        <v>10</v>
      </c>
      <c r="U55" s="122">
        <f t="shared" si="4"/>
        <v>40</v>
      </c>
      <c r="V55" s="235">
        <f t="shared" si="5"/>
        <v>59</v>
      </c>
      <c r="W55" s="235"/>
      <c r="X55" s="235"/>
      <c r="Y55" s="236" t="str">
        <f t="shared" si="6"/>
        <v>C</v>
      </c>
    </row>
    <row r="56" spans="1:25" ht="26.25">
      <c r="A56" s="233">
        <v>42</v>
      </c>
      <c r="B56" s="118" t="s">
        <v>123</v>
      </c>
      <c r="C56" s="118" t="s">
        <v>124</v>
      </c>
      <c r="D56" s="234">
        <v>12</v>
      </c>
      <c r="E56" s="234">
        <v>4</v>
      </c>
      <c r="F56" s="234">
        <v>4</v>
      </c>
      <c r="G56" s="120">
        <f t="shared" si="1"/>
        <v>4.4444444444444438</v>
      </c>
      <c r="H56" s="234">
        <v>4.5</v>
      </c>
      <c r="I56" s="234">
        <v>3</v>
      </c>
      <c r="J56" s="120">
        <f t="shared" si="2"/>
        <v>3.75</v>
      </c>
      <c r="K56" s="234">
        <v>23</v>
      </c>
      <c r="L56" s="234">
        <v>22</v>
      </c>
      <c r="M56" s="234">
        <v>22</v>
      </c>
      <c r="N56" s="120">
        <f t="shared" si="3"/>
        <v>11.166666666666666</v>
      </c>
      <c r="O56" s="121">
        <f t="shared" si="0"/>
        <v>19.399999999999999</v>
      </c>
      <c r="P56" s="234">
        <v>18.5</v>
      </c>
      <c r="Q56" s="234"/>
      <c r="R56" s="234">
        <v>17</v>
      </c>
      <c r="S56" s="234">
        <v>9.5</v>
      </c>
      <c r="T56" s="234"/>
      <c r="U56" s="122">
        <f t="shared" si="4"/>
        <v>45</v>
      </c>
      <c r="V56" s="235">
        <f t="shared" si="5"/>
        <v>64</v>
      </c>
      <c r="W56" s="235"/>
      <c r="X56" s="235"/>
      <c r="Y56" s="236" t="str">
        <f t="shared" si="6"/>
        <v>B</v>
      </c>
    </row>
    <row r="57" spans="1:25" ht="26.25">
      <c r="A57" s="233">
        <v>43</v>
      </c>
      <c r="B57" s="118" t="s">
        <v>125</v>
      </c>
      <c r="C57" s="118" t="s">
        <v>126</v>
      </c>
      <c r="D57" s="234">
        <v>11</v>
      </c>
      <c r="E57" s="234">
        <v>6</v>
      </c>
      <c r="F57" s="234">
        <v>5</v>
      </c>
      <c r="G57" s="120">
        <f t="shared" si="1"/>
        <v>4.8888888888888884</v>
      </c>
      <c r="H57" s="234">
        <v>4</v>
      </c>
      <c r="I57" s="234">
        <v>5</v>
      </c>
      <c r="J57" s="120">
        <f t="shared" si="2"/>
        <v>4.5</v>
      </c>
      <c r="K57" s="234">
        <v>25</v>
      </c>
      <c r="L57" s="234">
        <v>24</v>
      </c>
      <c r="M57" s="234">
        <v>24</v>
      </c>
      <c r="N57" s="120">
        <f t="shared" si="3"/>
        <v>12.166666666666666</v>
      </c>
      <c r="O57" s="121">
        <f t="shared" si="0"/>
        <v>21.6</v>
      </c>
      <c r="P57" s="234">
        <v>20.5</v>
      </c>
      <c r="Q57" s="234"/>
      <c r="R57" s="234">
        <v>17</v>
      </c>
      <c r="S57" s="234"/>
      <c r="T57" s="234">
        <v>16</v>
      </c>
      <c r="U57" s="122">
        <f t="shared" si="4"/>
        <v>53.5</v>
      </c>
      <c r="V57" s="235">
        <f t="shared" si="5"/>
        <v>75</v>
      </c>
      <c r="W57" s="235"/>
      <c r="X57" s="235"/>
      <c r="Y57" s="236" t="str">
        <f t="shared" si="6"/>
        <v>A</v>
      </c>
    </row>
    <row r="58" spans="1:25" ht="26.25">
      <c r="A58" s="233">
        <v>44</v>
      </c>
      <c r="B58" s="118" t="s">
        <v>127</v>
      </c>
      <c r="C58" s="118" t="s">
        <v>128</v>
      </c>
      <c r="D58" s="234">
        <v>12</v>
      </c>
      <c r="E58" s="234">
        <v>6</v>
      </c>
      <c r="F58" s="234">
        <v>6</v>
      </c>
      <c r="G58" s="120">
        <f t="shared" si="1"/>
        <v>5.333333333333333</v>
      </c>
      <c r="H58" s="234">
        <v>4.5</v>
      </c>
      <c r="I58" s="234">
        <v>4</v>
      </c>
      <c r="J58" s="120">
        <f t="shared" si="2"/>
        <v>4.25</v>
      </c>
      <c r="K58" s="234">
        <v>22</v>
      </c>
      <c r="L58" s="234">
        <v>23</v>
      </c>
      <c r="M58" s="234">
        <v>23</v>
      </c>
      <c r="N58" s="120">
        <f t="shared" si="3"/>
        <v>11.333333333333334</v>
      </c>
      <c r="O58" s="121">
        <f t="shared" si="0"/>
        <v>20.9</v>
      </c>
      <c r="P58" s="234">
        <v>19</v>
      </c>
      <c r="Q58" s="234"/>
      <c r="R58" s="234">
        <v>14</v>
      </c>
      <c r="S58" s="234"/>
      <c r="T58" s="234">
        <v>12</v>
      </c>
      <c r="U58" s="122">
        <f t="shared" si="4"/>
        <v>45</v>
      </c>
      <c r="V58" s="235">
        <f t="shared" si="5"/>
        <v>66</v>
      </c>
      <c r="W58" s="235"/>
      <c r="X58" s="235"/>
      <c r="Y58" s="236" t="str">
        <f t="shared" si="6"/>
        <v>B</v>
      </c>
    </row>
    <row r="59" spans="1:25" ht="26.25">
      <c r="A59" s="233">
        <v>45</v>
      </c>
      <c r="B59" s="118" t="s">
        <v>129</v>
      </c>
      <c r="C59" s="118" t="s">
        <v>130</v>
      </c>
      <c r="D59" s="234">
        <v>11</v>
      </c>
      <c r="E59" s="234">
        <v>4</v>
      </c>
      <c r="F59" s="234">
        <v>10</v>
      </c>
      <c r="G59" s="120">
        <f t="shared" si="1"/>
        <v>5.5555555555555545</v>
      </c>
      <c r="H59" s="234">
        <v>4.5</v>
      </c>
      <c r="I59" s="234">
        <v>4</v>
      </c>
      <c r="J59" s="120">
        <f t="shared" si="2"/>
        <v>4.25</v>
      </c>
      <c r="K59" s="234">
        <v>23</v>
      </c>
      <c r="L59" s="234">
        <v>22</v>
      </c>
      <c r="M59" s="234">
        <v>22</v>
      </c>
      <c r="N59" s="120">
        <f t="shared" si="3"/>
        <v>11.166666666666666</v>
      </c>
      <c r="O59" s="121">
        <f t="shared" si="0"/>
        <v>21</v>
      </c>
      <c r="P59" s="234">
        <v>21</v>
      </c>
      <c r="Q59" s="234"/>
      <c r="R59" s="234">
        <v>14.5</v>
      </c>
      <c r="S59" s="234"/>
      <c r="T59" s="234">
        <v>16</v>
      </c>
      <c r="U59" s="122">
        <f t="shared" si="4"/>
        <v>51.5</v>
      </c>
      <c r="V59" s="235">
        <f t="shared" si="5"/>
        <v>73</v>
      </c>
      <c r="W59" s="235"/>
      <c r="X59" s="235"/>
      <c r="Y59" s="236" t="str">
        <f t="shared" si="6"/>
        <v>A</v>
      </c>
    </row>
    <row r="60" spans="1:25" ht="26.25">
      <c r="A60" s="233">
        <v>46</v>
      </c>
      <c r="B60" s="118" t="s">
        <v>131</v>
      </c>
      <c r="C60" s="118" t="s">
        <v>132</v>
      </c>
      <c r="D60" s="234">
        <v>11</v>
      </c>
      <c r="E60" s="234">
        <v>10</v>
      </c>
      <c r="F60" s="234">
        <v>11</v>
      </c>
      <c r="G60" s="120">
        <f t="shared" si="1"/>
        <v>7.1111111111111107</v>
      </c>
      <c r="H60" s="234">
        <v>5</v>
      </c>
      <c r="I60" s="234">
        <v>3.5</v>
      </c>
      <c r="J60" s="120">
        <f t="shared" si="2"/>
        <v>4.25</v>
      </c>
      <c r="K60" s="234">
        <v>24</v>
      </c>
      <c r="L60" s="234">
        <v>23</v>
      </c>
      <c r="M60" s="234">
        <v>22</v>
      </c>
      <c r="N60" s="120">
        <f t="shared" si="3"/>
        <v>11.500000000000002</v>
      </c>
      <c r="O60" s="121">
        <f t="shared" si="0"/>
        <v>22.9</v>
      </c>
      <c r="P60" s="234">
        <v>19</v>
      </c>
      <c r="Q60" s="234"/>
      <c r="R60" s="234">
        <v>20</v>
      </c>
      <c r="S60" s="234">
        <v>12</v>
      </c>
      <c r="T60" s="234"/>
      <c r="U60" s="122">
        <f t="shared" si="4"/>
        <v>51</v>
      </c>
      <c r="V60" s="235">
        <f t="shared" si="5"/>
        <v>74</v>
      </c>
      <c r="W60" s="235"/>
      <c r="X60" s="235"/>
      <c r="Y60" s="236" t="str">
        <f t="shared" si="6"/>
        <v>A</v>
      </c>
    </row>
    <row r="61" spans="1:25" ht="26.25">
      <c r="A61" s="233">
        <v>47</v>
      </c>
      <c r="B61" s="118" t="s">
        <v>133</v>
      </c>
      <c r="C61" s="118" t="s">
        <v>134</v>
      </c>
      <c r="D61" s="234">
        <v>9</v>
      </c>
      <c r="E61" s="234">
        <v>3</v>
      </c>
      <c r="F61" s="234">
        <v>6</v>
      </c>
      <c r="G61" s="120">
        <f t="shared" si="1"/>
        <v>4.0000000000000009</v>
      </c>
      <c r="H61" s="234">
        <v>4.5</v>
      </c>
      <c r="I61" s="234">
        <v>4</v>
      </c>
      <c r="J61" s="120">
        <f t="shared" si="2"/>
        <v>4.25</v>
      </c>
      <c r="K61" s="234">
        <v>23</v>
      </c>
      <c r="L61" s="234">
        <v>20</v>
      </c>
      <c r="M61" s="234">
        <v>21</v>
      </c>
      <c r="N61" s="120">
        <f t="shared" si="3"/>
        <v>10.666666666666666</v>
      </c>
      <c r="O61" s="121">
        <f t="shared" si="0"/>
        <v>18.899999999999999</v>
      </c>
      <c r="P61" s="234">
        <v>16</v>
      </c>
      <c r="Q61" s="234"/>
      <c r="R61" s="234">
        <v>16</v>
      </c>
      <c r="S61" s="234">
        <v>9</v>
      </c>
      <c r="T61" s="234"/>
      <c r="U61" s="122">
        <f t="shared" si="4"/>
        <v>41</v>
      </c>
      <c r="V61" s="235">
        <f t="shared" si="5"/>
        <v>60</v>
      </c>
      <c r="W61" s="235"/>
      <c r="X61" s="235"/>
      <c r="Y61" s="236" t="str">
        <f t="shared" si="6"/>
        <v>B</v>
      </c>
    </row>
    <row r="62" spans="1:25" ht="26.25">
      <c r="A62" s="233">
        <v>48</v>
      </c>
      <c r="B62" s="118" t="s">
        <v>135</v>
      </c>
      <c r="C62" s="118" t="s">
        <v>136</v>
      </c>
      <c r="D62" s="234">
        <v>5</v>
      </c>
      <c r="E62" s="234">
        <v>0</v>
      </c>
      <c r="F62" s="234">
        <v>0</v>
      </c>
      <c r="G62" s="120">
        <f t="shared" si="1"/>
        <v>1.1111111111111109</v>
      </c>
      <c r="H62" s="234">
        <v>4</v>
      </c>
      <c r="I62" s="234"/>
      <c r="J62" s="120">
        <f t="shared" si="2"/>
        <v>4</v>
      </c>
      <c r="K62" s="234">
        <v>25</v>
      </c>
      <c r="L62" s="234">
        <v>20</v>
      </c>
      <c r="M62" s="234">
        <v>22</v>
      </c>
      <c r="N62" s="120">
        <f t="shared" si="3"/>
        <v>11.166666666666666</v>
      </c>
      <c r="O62" s="121">
        <f t="shared" si="0"/>
        <v>16.3</v>
      </c>
      <c r="P62" s="234"/>
      <c r="Q62" s="234"/>
      <c r="R62" s="234"/>
      <c r="S62" s="234"/>
      <c r="T62" s="234"/>
      <c r="U62" s="122" t="str">
        <f t="shared" si="4"/>
        <v/>
      </c>
      <c r="V62" s="235">
        <f t="shared" si="5"/>
        <v>16</v>
      </c>
      <c r="W62" s="235"/>
      <c r="X62" s="235"/>
      <c r="Y62" s="236" t="str">
        <f t="shared" si="6"/>
        <v/>
      </c>
    </row>
    <row r="63" spans="1:25" ht="26.25">
      <c r="A63" s="233">
        <v>49</v>
      </c>
      <c r="B63" s="118" t="s">
        <v>137</v>
      </c>
      <c r="C63" s="118" t="s">
        <v>138</v>
      </c>
      <c r="D63" s="234">
        <v>6</v>
      </c>
      <c r="E63" s="234">
        <v>2</v>
      </c>
      <c r="F63" s="234">
        <v>5</v>
      </c>
      <c r="G63" s="120">
        <f t="shared" si="1"/>
        <v>2.8888888888888893</v>
      </c>
      <c r="H63" s="234">
        <v>4.5</v>
      </c>
      <c r="I63" s="234">
        <v>3</v>
      </c>
      <c r="J63" s="120">
        <f t="shared" si="2"/>
        <v>3.75</v>
      </c>
      <c r="K63" s="234">
        <v>23</v>
      </c>
      <c r="L63" s="234">
        <v>20</v>
      </c>
      <c r="M63" s="234">
        <v>21</v>
      </c>
      <c r="N63" s="120">
        <f t="shared" si="3"/>
        <v>10.666666666666666</v>
      </c>
      <c r="O63" s="121">
        <f t="shared" si="0"/>
        <v>17.3</v>
      </c>
      <c r="P63" s="234">
        <v>12</v>
      </c>
      <c r="Q63" s="234"/>
      <c r="R63" s="234">
        <v>18</v>
      </c>
      <c r="S63" s="234">
        <v>8.5</v>
      </c>
      <c r="T63" s="234"/>
      <c r="U63" s="122">
        <f t="shared" si="4"/>
        <v>38.5</v>
      </c>
      <c r="V63" s="235">
        <f t="shared" si="5"/>
        <v>56</v>
      </c>
      <c r="W63" s="235"/>
      <c r="X63" s="235"/>
      <c r="Y63" s="236" t="str">
        <f t="shared" si="6"/>
        <v>C</v>
      </c>
    </row>
    <row r="64" spans="1:25" ht="26.25">
      <c r="A64" s="233">
        <v>50</v>
      </c>
      <c r="B64" s="118" t="s">
        <v>139</v>
      </c>
      <c r="C64" s="118" t="s">
        <v>140</v>
      </c>
      <c r="D64" s="234">
        <v>12</v>
      </c>
      <c r="E64" s="234">
        <v>7</v>
      </c>
      <c r="F64" s="234">
        <v>7</v>
      </c>
      <c r="G64" s="120">
        <f t="shared" si="1"/>
        <v>5.7777777777777786</v>
      </c>
      <c r="H64" s="234">
        <v>4</v>
      </c>
      <c r="I64" s="234">
        <v>4</v>
      </c>
      <c r="J64" s="120">
        <f t="shared" si="2"/>
        <v>4</v>
      </c>
      <c r="K64" s="234">
        <v>24</v>
      </c>
      <c r="L64" s="234">
        <v>23</v>
      </c>
      <c r="M64" s="234">
        <v>23.5</v>
      </c>
      <c r="N64" s="120">
        <f t="shared" si="3"/>
        <v>11.75</v>
      </c>
      <c r="O64" s="121">
        <f t="shared" si="0"/>
        <v>21.5</v>
      </c>
      <c r="P64" s="234">
        <v>18</v>
      </c>
      <c r="Q64" s="234"/>
      <c r="R64" s="234">
        <v>11</v>
      </c>
      <c r="S64" s="234">
        <v>7</v>
      </c>
      <c r="T64" s="234"/>
      <c r="U64" s="122">
        <f t="shared" si="4"/>
        <v>36</v>
      </c>
      <c r="V64" s="235">
        <f t="shared" si="5"/>
        <v>58</v>
      </c>
      <c r="W64" s="235"/>
      <c r="X64" s="235"/>
      <c r="Y64" s="236" t="str">
        <f t="shared" si="6"/>
        <v>C</v>
      </c>
    </row>
    <row r="65" spans="1:25" ht="26.25">
      <c r="A65" s="233">
        <v>51</v>
      </c>
      <c r="B65" s="118" t="s">
        <v>141</v>
      </c>
      <c r="C65" s="118" t="s">
        <v>142</v>
      </c>
      <c r="D65" s="234">
        <v>12</v>
      </c>
      <c r="E65" s="234">
        <v>3</v>
      </c>
      <c r="F65" s="234">
        <v>6</v>
      </c>
      <c r="G65" s="120">
        <f t="shared" si="1"/>
        <v>4.666666666666667</v>
      </c>
      <c r="H65" s="234">
        <v>4</v>
      </c>
      <c r="I65" s="234">
        <v>4</v>
      </c>
      <c r="J65" s="120">
        <f t="shared" si="2"/>
        <v>4</v>
      </c>
      <c r="K65" s="234">
        <v>25</v>
      </c>
      <c r="L65" s="234">
        <v>24</v>
      </c>
      <c r="M65" s="234">
        <v>24</v>
      </c>
      <c r="N65" s="120">
        <f t="shared" si="3"/>
        <v>12.166666666666666</v>
      </c>
      <c r="O65" s="121">
        <f t="shared" si="0"/>
        <v>20.8</v>
      </c>
      <c r="P65" s="234">
        <v>19</v>
      </c>
      <c r="Q65" s="234"/>
      <c r="R65" s="234">
        <v>15</v>
      </c>
      <c r="S65" s="234">
        <v>13</v>
      </c>
      <c r="T65" s="234"/>
      <c r="U65" s="122">
        <f t="shared" si="4"/>
        <v>47</v>
      </c>
      <c r="V65" s="235">
        <f t="shared" si="5"/>
        <v>68</v>
      </c>
      <c r="W65" s="235"/>
      <c r="X65" s="235"/>
      <c r="Y65" s="236" t="str">
        <f t="shared" si="6"/>
        <v>B</v>
      </c>
    </row>
    <row r="66" spans="1:25" ht="26.25">
      <c r="A66" s="233">
        <v>52</v>
      </c>
      <c r="B66" s="118" t="s">
        <v>143</v>
      </c>
      <c r="C66" s="118" t="s">
        <v>144</v>
      </c>
      <c r="D66" s="234">
        <v>9</v>
      </c>
      <c r="E66" s="234">
        <v>5</v>
      </c>
      <c r="F66" s="234">
        <v>6</v>
      </c>
      <c r="G66" s="120">
        <f t="shared" si="1"/>
        <v>4.4444444444444455</v>
      </c>
      <c r="H66" s="234">
        <v>4</v>
      </c>
      <c r="I66" s="234">
        <v>4.5</v>
      </c>
      <c r="J66" s="120">
        <f t="shared" si="2"/>
        <v>4.25</v>
      </c>
      <c r="K66" s="234">
        <v>25</v>
      </c>
      <c r="L66" s="234">
        <v>24</v>
      </c>
      <c r="M66" s="234">
        <v>24</v>
      </c>
      <c r="N66" s="120">
        <f t="shared" si="3"/>
        <v>12.166666666666666</v>
      </c>
      <c r="O66" s="121">
        <f t="shared" si="0"/>
        <v>20.9</v>
      </c>
      <c r="P66" s="234">
        <v>18</v>
      </c>
      <c r="Q66" s="234"/>
      <c r="R66" s="234">
        <v>17</v>
      </c>
      <c r="S66" s="234"/>
      <c r="T66" s="234">
        <v>13</v>
      </c>
      <c r="U66" s="122">
        <f t="shared" si="4"/>
        <v>48</v>
      </c>
      <c r="V66" s="235">
        <f t="shared" si="5"/>
        <v>69</v>
      </c>
      <c r="W66" s="235"/>
      <c r="X66" s="235"/>
      <c r="Y66" s="236" t="str">
        <f t="shared" si="6"/>
        <v>B</v>
      </c>
    </row>
    <row r="67" spans="1:25" ht="26.25">
      <c r="A67" s="233">
        <v>53</v>
      </c>
      <c r="B67" s="118" t="s">
        <v>145</v>
      </c>
      <c r="C67" s="118" t="s">
        <v>146</v>
      </c>
      <c r="D67" s="234">
        <v>10</v>
      </c>
      <c r="E67" s="234">
        <v>8</v>
      </c>
      <c r="F67" s="234">
        <v>10</v>
      </c>
      <c r="G67" s="120">
        <f t="shared" si="1"/>
        <v>6.2222222222222223</v>
      </c>
      <c r="H67" s="234">
        <v>4.5</v>
      </c>
      <c r="I67" s="234">
        <v>5</v>
      </c>
      <c r="J67" s="120">
        <f t="shared" si="2"/>
        <v>4.75</v>
      </c>
      <c r="K67" s="234"/>
      <c r="L67" s="234"/>
      <c r="M67" s="234"/>
      <c r="N67" s="120">
        <f t="shared" si="3"/>
        <v>0</v>
      </c>
      <c r="O67" s="121">
        <f t="shared" si="0"/>
        <v>11</v>
      </c>
      <c r="P67" s="234">
        <v>13</v>
      </c>
      <c r="Q67" s="234"/>
      <c r="R67" s="234">
        <v>16</v>
      </c>
      <c r="S67" s="234"/>
      <c r="T67" s="234">
        <v>10.5</v>
      </c>
      <c r="U67" s="122">
        <f t="shared" si="4"/>
        <v>39.5</v>
      </c>
      <c r="V67" s="235">
        <f t="shared" si="5"/>
        <v>51</v>
      </c>
      <c r="W67" s="235"/>
      <c r="X67" s="235"/>
      <c r="Y67" s="236" t="s">
        <v>365</v>
      </c>
    </row>
    <row r="68" spans="1:25" ht="26.25">
      <c r="A68" s="233">
        <v>54</v>
      </c>
      <c r="B68" s="118" t="s">
        <v>147</v>
      </c>
      <c r="C68" s="118" t="s">
        <v>148</v>
      </c>
      <c r="D68" s="234">
        <v>11</v>
      </c>
      <c r="E68" s="234">
        <v>3</v>
      </c>
      <c r="F68" s="234">
        <v>4</v>
      </c>
      <c r="G68" s="120">
        <f t="shared" si="1"/>
        <v>4</v>
      </c>
      <c r="H68" s="234">
        <v>4.5</v>
      </c>
      <c r="I68" s="234">
        <v>3</v>
      </c>
      <c r="J68" s="120">
        <f t="shared" si="2"/>
        <v>3.75</v>
      </c>
      <c r="K68" s="234">
        <v>23</v>
      </c>
      <c r="L68" s="234">
        <v>22</v>
      </c>
      <c r="M68" s="234">
        <v>22</v>
      </c>
      <c r="N68" s="120">
        <f t="shared" si="3"/>
        <v>11.166666666666666</v>
      </c>
      <c r="O68" s="121">
        <f t="shared" si="0"/>
        <v>18.899999999999999</v>
      </c>
      <c r="P68" s="234"/>
      <c r="Q68" s="234"/>
      <c r="R68" s="234"/>
      <c r="S68" s="234"/>
      <c r="T68" s="234"/>
      <c r="U68" s="122" t="str">
        <f t="shared" si="4"/>
        <v/>
      </c>
      <c r="V68" s="235">
        <f t="shared" si="5"/>
        <v>19</v>
      </c>
      <c r="W68" s="235"/>
      <c r="X68" s="235"/>
      <c r="Y68" s="236" t="str">
        <f t="shared" si="6"/>
        <v/>
      </c>
    </row>
    <row r="69" spans="1:25" ht="26.25">
      <c r="A69" s="233">
        <v>55</v>
      </c>
      <c r="B69" s="118" t="s">
        <v>149</v>
      </c>
      <c r="C69" s="118" t="s">
        <v>150</v>
      </c>
      <c r="D69" s="234">
        <v>9</v>
      </c>
      <c r="E69" s="234">
        <v>4</v>
      </c>
      <c r="F69" s="234">
        <v>4</v>
      </c>
      <c r="G69" s="120">
        <f t="shared" si="1"/>
        <v>3.7777777777777772</v>
      </c>
      <c r="H69" s="234">
        <v>4.5</v>
      </c>
      <c r="I69" s="234">
        <v>5</v>
      </c>
      <c r="J69" s="120">
        <f t="shared" si="2"/>
        <v>4.75</v>
      </c>
      <c r="K69" s="234">
        <v>24</v>
      </c>
      <c r="L69" s="234">
        <v>21</v>
      </c>
      <c r="M69" s="234">
        <v>23</v>
      </c>
      <c r="N69" s="120">
        <f t="shared" si="3"/>
        <v>11.333333333333334</v>
      </c>
      <c r="O69" s="121">
        <f t="shared" si="0"/>
        <v>19.899999999999999</v>
      </c>
      <c r="P69" s="234"/>
      <c r="Q69" s="234"/>
      <c r="R69" s="234"/>
      <c r="S69" s="234"/>
      <c r="T69" s="234"/>
      <c r="U69" s="122" t="str">
        <f t="shared" si="4"/>
        <v/>
      </c>
      <c r="V69" s="235">
        <f t="shared" si="5"/>
        <v>20</v>
      </c>
      <c r="W69" s="235"/>
      <c r="X69" s="235"/>
      <c r="Y69" s="236" t="str">
        <f t="shared" si="6"/>
        <v/>
      </c>
    </row>
    <row r="70" spans="1:25" ht="26.25">
      <c r="A70" s="233">
        <v>56</v>
      </c>
      <c r="B70" s="118" t="s">
        <v>151</v>
      </c>
      <c r="C70" s="118" t="s">
        <v>152</v>
      </c>
      <c r="D70" s="234">
        <v>12</v>
      </c>
      <c r="E70" s="234">
        <v>9</v>
      </c>
      <c r="F70" s="234">
        <v>10</v>
      </c>
      <c r="G70" s="120">
        <f t="shared" si="1"/>
        <v>6.8888888888888884</v>
      </c>
      <c r="H70" s="234">
        <v>4.5</v>
      </c>
      <c r="I70" s="234">
        <v>4</v>
      </c>
      <c r="J70" s="120">
        <f t="shared" si="2"/>
        <v>4.25</v>
      </c>
      <c r="K70" s="234">
        <v>25</v>
      </c>
      <c r="L70" s="234">
        <v>24</v>
      </c>
      <c r="M70" s="234">
        <v>24</v>
      </c>
      <c r="N70" s="120">
        <f t="shared" si="3"/>
        <v>12.166666666666666</v>
      </c>
      <c r="O70" s="121">
        <f t="shared" si="0"/>
        <v>23.3</v>
      </c>
      <c r="P70" s="234">
        <v>17</v>
      </c>
      <c r="Q70" s="234"/>
      <c r="R70" s="234">
        <v>16</v>
      </c>
      <c r="S70" s="234">
        <v>12</v>
      </c>
      <c r="T70" s="234"/>
      <c r="U70" s="122">
        <f t="shared" si="4"/>
        <v>45</v>
      </c>
      <c r="V70" s="235">
        <f t="shared" si="5"/>
        <v>68</v>
      </c>
      <c r="W70" s="235"/>
      <c r="X70" s="235"/>
      <c r="Y70" s="236" t="str">
        <f t="shared" si="6"/>
        <v>B</v>
      </c>
    </row>
    <row r="71" spans="1:25" ht="26.25">
      <c r="A71" s="233">
        <v>57</v>
      </c>
      <c r="B71" s="118" t="s">
        <v>153</v>
      </c>
      <c r="C71" s="118" t="s">
        <v>154</v>
      </c>
      <c r="D71" s="234">
        <v>13</v>
      </c>
      <c r="E71" s="234">
        <v>2</v>
      </c>
      <c r="F71" s="234">
        <v>5</v>
      </c>
      <c r="G71" s="120">
        <f t="shared" si="1"/>
        <v>4.4444444444444438</v>
      </c>
      <c r="H71" s="234">
        <v>4.5</v>
      </c>
      <c r="I71" s="234">
        <v>4</v>
      </c>
      <c r="J71" s="120">
        <f t="shared" si="2"/>
        <v>4.25</v>
      </c>
      <c r="K71" s="234">
        <v>23</v>
      </c>
      <c r="L71" s="234">
        <v>22</v>
      </c>
      <c r="M71" s="234">
        <v>22</v>
      </c>
      <c r="N71" s="120">
        <f t="shared" si="3"/>
        <v>11.166666666666666</v>
      </c>
      <c r="O71" s="121">
        <f t="shared" si="0"/>
        <v>19.899999999999999</v>
      </c>
      <c r="P71" s="234">
        <v>19</v>
      </c>
      <c r="Q71" s="234"/>
      <c r="R71" s="234">
        <v>14.5</v>
      </c>
      <c r="S71" s="234">
        <v>11</v>
      </c>
      <c r="T71" s="234"/>
      <c r="U71" s="122">
        <f t="shared" si="4"/>
        <v>44.5</v>
      </c>
      <c r="V71" s="235">
        <f t="shared" si="5"/>
        <v>64</v>
      </c>
      <c r="W71" s="235"/>
      <c r="X71" s="235"/>
      <c r="Y71" s="236" t="str">
        <f t="shared" si="6"/>
        <v>B</v>
      </c>
    </row>
    <row r="72" spans="1:25" ht="26.25">
      <c r="A72" s="233">
        <v>58</v>
      </c>
      <c r="B72" s="118" t="s">
        <v>155</v>
      </c>
      <c r="C72" s="118" t="s">
        <v>156</v>
      </c>
      <c r="D72" s="234">
        <v>12</v>
      </c>
      <c r="E72" s="234">
        <v>5</v>
      </c>
      <c r="F72" s="234">
        <v>5</v>
      </c>
      <c r="G72" s="120">
        <f t="shared" si="1"/>
        <v>4.8888888888888884</v>
      </c>
      <c r="H72" s="234">
        <v>4.5</v>
      </c>
      <c r="I72" s="234">
        <v>3.5</v>
      </c>
      <c r="J72" s="120">
        <f t="shared" si="2"/>
        <v>4</v>
      </c>
      <c r="K72" s="234">
        <v>23</v>
      </c>
      <c r="L72" s="234">
        <v>22</v>
      </c>
      <c r="M72" s="234">
        <v>22</v>
      </c>
      <c r="N72" s="120">
        <f t="shared" si="3"/>
        <v>11.166666666666666</v>
      </c>
      <c r="O72" s="121">
        <f t="shared" si="0"/>
        <v>20.100000000000001</v>
      </c>
      <c r="P72" s="234">
        <v>15</v>
      </c>
      <c r="Q72" s="234"/>
      <c r="R72" s="234">
        <v>15</v>
      </c>
      <c r="S72" s="234"/>
      <c r="T72" s="234">
        <v>9</v>
      </c>
      <c r="U72" s="122">
        <f t="shared" si="4"/>
        <v>39</v>
      </c>
      <c r="V72" s="235">
        <f t="shared" si="5"/>
        <v>59</v>
      </c>
      <c r="W72" s="235"/>
      <c r="X72" s="235"/>
      <c r="Y72" s="236" t="str">
        <f t="shared" si="6"/>
        <v>C</v>
      </c>
    </row>
    <row r="73" spans="1:25" ht="26.25">
      <c r="A73" s="233">
        <v>59</v>
      </c>
      <c r="B73" s="118" t="s">
        <v>157</v>
      </c>
      <c r="C73" s="118" t="s">
        <v>158</v>
      </c>
      <c r="D73" s="234">
        <v>12</v>
      </c>
      <c r="E73" s="234">
        <v>3</v>
      </c>
      <c r="F73" s="234">
        <v>5</v>
      </c>
      <c r="G73" s="120">
        <f t="shared" si="1"/>
        <v>4.4444444444444438</v>
      </c>
      <c r="H73" s="234">
        <v>5</v>
      </c>
      <c r="I73" s="234">
        <v>5</v>
      </c>
      <c r="J73" s="120">
        <f t="shared" si="2"/>
        <v>5</v>
      </c>
      <c r="K73" s="234">
        <v>23</v>
      </c>
      <c r="L73" s="234">
        <v>20</v>
      </c>
      <c r="M73" s="234">
        <v>21</v>
      </c>
      <c r="N73" s="120">
        <f t="shared" si="3"/>
        <v>10.666666666666666</v>
      </c>
      <c r="O73" s="121">
        <f t="shared" si="0"/>
        <v>20.100000000000001</v>
      </c>
      <c r="P73" s="234">
        <v>14</v>
      </c>
      <c r="Q73" s="234"/>
      <c r="R73" s="234">
        <v>12.5</v>
      </c>
      <c r="S73" s="234">
        <v>10</v>
      </c>
      <c r="T73" s="234"/>
      <c r="U73" s="122">
        <f t="shared" si="4"/>
        <v>36.5</v>
      </c>
      <c r="V73" s="235">
        <f t="shared" si="5"/>
        <v>57</v>
      </c>
      <c r="W73" s="235"/>
      <c r="X73" s="235"/>
      <c r="Y73" s="236" t="str">
        <f t="shared" si="6"/>
        <v>C</v>
      </c>
    </row>
    <row r="74" spans="1:25" ht="26.25">
      <c r="A74" s="233">
        <v>60</v>
      </c>
      <c r="B74" s="118" t="s">
        <v>159</v>
      </c>
      <c r="C74" s="118" t="s">
        <v>160</v>
      </c>
      <c r="D74" s="234">
        <v>11</v>
      </c>
      <c r="E74" s="234">
        <v>4</v>
      </c>
      <c r="F74" s="234">
        <v>4</v>
      </c>
      <c r="G74" s="120">
        <f t="shared" si="1"/>
        <v>4.2222222222222223</v>
      </c>
      <c r="H74" s="234">
        <v>4</v>
      </c>
      <c r="I74" s="234">
        <v>3.5</v>
      </c>
      <c r="J74" s="120">
        <f t="shared" si="2"/>
        <v>3.75</v>
      </c>
      <c r="K74" s="234">
        <v>25</v>
      </c>
      <c r="L74" s="234">
        <v>20</v>
      </c>
      <c r="M74" s="234">
        <v>22</v>
      </c>
      <c r="N74" s="120">
        <f t="shared" si="3"/>
        <v>11.166666666666666</v>
      </c>
      <c r="O74" s="121">
        <f t="shared" si="0"/>
        <v>19.100000000000001</v>
      </c>
      <c r="P74" s="234">
        <v>20</v>
      </c>
      <c r="Q74" s="234"/>
      <c r="R74" s="234">
        <v>15.5</v>
      </c>
      <c r="S74" s="234">
        <v>13</v>
      </c>
      <c r="T74" s="234"/>
      <c r="U74" s="122">
        <f t="shared" si="4"/>
        <v>48.5</v>
      </c>
      <c r="V74" s="235">
        <f t="shared" si="5"/>
        <v>68</v>
      </c>
      <c r="W74" s="235"/>
      <c r="X74" s="235"/>
      <c r="Y74" s="236" t="str">
        <f t="shared" si="6"/>
        <v>B</v>
      </c>
    </row>
    <row r="75" spans="1:25" ht="26.25">
      <c r="A75" s="233">
        <v>61</v>
      </c>
      <c r="B75" s="118" t="s">
        <v>161</v>
      </c>
      <c r="C75" s="118" t="s">
        <v>162</v>
      </c>
      <c r="D75" s="234">
        <v>12</v>
      </c>
      <c r="E75" s="234">
        <v>8</v>
      </c>
      <c r="F75" s="234">
        <v>5</v>
      </c>
      <c r="G75" s="120">
        <f t="shared" si="1"/>
        <v>5.5555555555555562</v>
      </c>
      <c r="H75" s="234">
        <v>3.5</v>
      </c>
      <c r="I75" s="234">
        <v>3.5</v>
      </c>
      <c r="J75" s="120">
        <f t="shared" si="2"/>
        <v>3.5</v>
      </c>
      <c r="K75" s="234">
        <v>23</v>
      </c>
      <c r="L75" s="234">
        <v>20</v>
      </c>
      <c r="M75" s="234">
        <v>21</v>
      </c>
      <c r="N75" s="120">
        <f t="shared" si="3"/>
        <v>10.666666666666666</v>
      </c>
      <c r="O75" s="121">
        <f t="shared" si="0"/>
        <v>19.7</v>
      </c>
      <c r="P75" s="234">
        <v>18</v>
      </c>
      <c r="Q75" s="234"/>
      <c r="R75" s="234">
        <v>12</v>
      </c>
      <c r="S75" s="234">
        <v>13</v>
      </c>
      <c r="T75" s="234"/>
      <c r="U75" s="122">
        <f t="shared" si="4"/>
        <v>43</v>
      </c>
      <c r="V75" s="235">
        <f t="shared" si="5"/>
        <v>63</v>
      </c>
      <c r="W75" s="235"/>
      <c r="X75" s="235"/>
      <c r="Y75" s="236" t="str">
        <f t="shared" si="6"/>
        <v>B</v>
      </c>
    </row>
    <row r="76" spans="1:25" ht="26.25">
      <c r="A76" s="233">
        <v>62</v>
      </c>
      <c r="B76" s="118" t="s">
        <v>342</v>
      </c>
      <c r="C76" s="118" t="s">
        <v>343</v>
      </c>
      <c r="D76" s="234">
        <v>8</v>
      </c>
      <c r="E76" s="234">
        <v>0</v>
      </c>
      <c r="F76" s="234">
        <v>0</v>
      </c>
      <c r="G76" s="120">
        <f t="shared" si="1"/>
        <v>1.7777777777777777</v>
      </c>
      <c r="H76" s="234">
        <v>4</v>
      </c>
      <c r="I76" s="234"/>
      <c r="J76" s="120">
        <f t="shared" si="2"/>
        <v>4</v>
      </c>
      <c r="K76" s="234"/>
      <c r="L76" s="234"/>
      <c r="M76" s="234"/>
      <c r="N76" s="120">
        <f t="shared" si="3"/>
        <v>0</v>
      </c>
      <c r="O76" s="121">
        <f t="shared" si="0"/>
        <v>5.8</v>
      </c>
      <c r="P76" s="234"/>
      <c r="Q76" s="234"/>
      <c r="R76" s="234"/>
      <c r="S76" s="234"/>
      <c r="T76" s="234"/>
      <c r="U76" s="122" t="str">
        <f t="shared" si="4"/>
        <v/>
      </c>
      <c r="V76" s="235">
        <f t="shared" si="5"/>
        <v>6</v>
      </c>
      <c r="W76" s="235"/>
      <c r="X76" s="235"/>
      <c r="Y76" s="236" t="str">
        <f t="shared" si="6"/>
        <v/>
      </c>
    </row>
    <row r="77" spans="1:25" ht="26.25">
      <c r="A77" s="233">
        <v>63</v>
      </c>
      <c r="B77" s="118" t="s">
        <v>163</v>
      </c>
      <c r="C77" s="118" t="s">
        <v>164</v>
      </c>
      <c r="D77" s="234">
        <v>12</v>
      </c>
      <c r="E77" s="234">
        <v>10</v>
      </c>
      <c r="F77" s="234">
        <v>10</v>
      </c>
      <c r="G77" s="120">
        <f t="shared" si="1"/>
        <v>7.1111111111111107</v>
      </c>
      <c r="H77" s="234">
        <v>5</v>
      </c>
      <c r="I77" s="234">
        <v>4</v>
      </c>
      <c r="J77" s="120">
        <f t="shared" si="2"/>
        <v>4.5</v>
      </c>
      <c r="K77" s="234">
        <v>24</v>
      </c>
      <c r="L77" s="234">
        <v>23</v>
      </c>
      <c r="M77" s="234">
        <v>22</v>
      </c>
      <c r="N77" s="120">
        <f t="shared" si="3"/>
        <v>11.500000000000002</v>
      </c>
      <c r="O77" s="121">
        <f t="shared" si="0"/>
        <v>23.1</v>
      </c>
      <c r="P77" s="234">
        <v>17</v>
      </c>
      <c r="Q77" s="234"/>
      <c r="R77" s="234">
        <v>17</v>
      </c>
      <c r="S77" s="234">
        <v>4</v>
      </c>
      <c r="T77" s="234"/>
      <c r="U77" s="122">
        <f t="shared" si="4"/>
        <v>38</v>
      </c>
      <c r="V77" s="235">
        <f t="shared" si="5"/>
        <v>61</v>
      </c>
      <c r="W77" s="235"/>
      <c r="X77" s="235"/>
      <c r="Y77" s="236" t="str">
        <f t="shared" si="6"/>
        <v>B</v>
      </c>
    </row>
    <row r="78" spans="1:25" ht="26.25">
      <c r="A78" s="233">
        <v>64</v>
      </c>
      <c r="B78" s="118" t="s">
        <v>165</v>
      </c>
      <c r="C78" s="118" t="s">
        <v>166</v>
      </c>
      <c r="D78" s="234">
        <v>8</v>
      </c>
      <c r="E78" s="234">
        <v>10</v>
      </c>
      <c r="F78" s="234">
        <v>8</v>
      </c>
      <c r="G78" s="120">
        <f t="shared" si="1"/>
        <v>5.7777777777777786</v>
      </c>
      <c r="H78" s="234">
        <v>4</v>
      </c>
      <c r="I78" s="234">
        <v>4.5</v>
      </c>
      <c r="J78" s="120">
        <f t="shared" si="2"/>
        <v>4.25</v>
      </c>
      <c r="K78" s="234">
        <v>25</v>
      </c>
      <c r="L78" s="234">
        <v>20</v>
      </c>
      <c r="M78" s="234">
        <v>22</v>
      </c>
      <c r="N78" s="120">
        <f t="shared" si="3"/>
        <v>11.166666666666666</v>
      </c>
      <c r="O78" s="121">
        <f t="shared" si="0"/>
        <v>21.2</v>
      </c>
      <c r="P78" s="234">
        <v>14</v>
      </c>
      <c r="Q78" s="234"/>
      <c r="R78" s="234">
        <v>14</v>
      </c>
      <c r="S78" s="234">
        <v>12.5</v>
      </c>
      <c r="T78" s="234"/>
      <c r="U78" s="122">
        <f t="shared" si="4"/>
        <v>40.5</v>
      </c>
      <c r="V78" s="235">
        <f t="shared" si="5"/>
        <v>62</v>
      </c>
      <c r="W78" s="235"/>
      <c r="X78" s="235"/>
      <c r="Y78" s="236" t="str">
        <f t="shared" si="6"/>
        <v>B</v>
      </c>
    </row>
    <row r="79" spans="1:25" ht="26.25">
      <c r="A79" s="233">
        <v>65</v>
      </c>
      <c r="B79" s="118" t="s">
        <v>167</v>
      </c>
      <c r="C79" s="118" t="s">
        <v>168</v>
      </c>
      <c r="D79" s="234">
        <v>13</v>
      </c>
      <c r="E79" s="234">
        <v>6</v>
      </c>
      <c r="F79" s="234">
        <v>10</v>
      </c>
      <c r="G79" s="120">
        <f t="shared" si="1"/>
        <v>6.4444444444444438</v>
      </c>
      <c r="H79" s="234">
        <v>3</v>
      </c>
      <c r="I79" s="234">
        <v>4</v>
      </c>
      <c r="J79" s="120">
        <f t="shared" si="2"/>
        <v>3.5</v>
      </c>
      <c r="K79" s="234">
        <v>23</v>
      </c>
      <c r="L79" s="234">
        <v>22</v>
      </c>
      <c r="M79" s="234">
        <v>22</v>
      </c>
      <c r="N79" s="120">
        <f t="shared" si="3"/>
        <v>11.166666666666666</v>
      </c>
      <c r="O79" s="121">
        <f t="shared" si="0"/>
        <v>21.1</v>
      </c>
      <c r="P79" s="234">
        <v>21</v>
      </c>
      <c r="Q79" s="234"/>
      <c r="R79" s="234">
        <v>10.5</v>
      </c>
      <c r="S79" s="234">
        <v>9.5</v>
      </c>
      <c r="T79" s="234"/>
      <c r="U79" s="122">
        <f t="shared" si="4"/>
        <v>41</v>
      </c>
      <c r="V79" s="235">
        <f t="shared" si="5"/>
        <v>62</v>
      </c>
      <c r="W79" s="235"/>
      <c r="X79" s="235"/>
      <c r="Y79" s="236" t="str">
        <f t="shared" si="6"/>
        <v>B</v>
      </c>
    </row>
    <row r="80" spans="1:25" ht="26.25">
      <c r="A80" s="233">
        <v>66</v>
      </c>
      <c r="B80" s="118" t="s">
        <v>169</v>
      </c>
      <c r="C80" s="118" t="s">
        <v>170</v>
      </c>
      <c r="D80" s="234">
        <v>10</v>
      </c>
      <c r="E80" s="234">
        <v>7</v>
      </c>
      <c r="F80" s="234">
        <v>7</v>
      </c>
      <c r="G80" s="120">
        <f t="shared" si="1"/>
        <v>5.333333333333333</v>
      </c>
      <c r="H80" s="234">
        <v>4</v>
      </c>
      <c r="I80" s="234">
        <v>5</v>
      </c>
      <c r="J80" s="120">
        <f t="shared" si="2"/>
        <v>4.5</v>
      </c>
      <c r="K80" s="234">
        <v>25</v>
      </c>
      <c r="L80" s="234">
        <v>20</v>
      </c>
      <c r="M80" s="234">
        <v>22</v>
      </c>
      <c r="N80" s="120">
        <f t="shared" ref="N80:N132" si="7">IF(COUNTA($K80:$M80)&gt;0,SUM($K80/$K$14,$L80/$L$14,$M80/$M$14)*$N$14/COUNTA($K80:$M80),0)</f>
        <v>11.166666666666666</v>
      </c>
      <c r="O80" s="121">
        <f t="shared" ref="O80:O132" si="8">IF(ROUNDDOWN(SUM($G80,$J80,$N80,0.05),1)&gt;0,ROUNDDOWN(SUM($G80,$J80,$N80,0.05),1),"")</f>
        <v>21</v>
      </c>
      <c r="P80" s="234">
        <v>22</v>
      </c>
      <c r="Q80" s="234">
        <v>15</v>
      </c>
      <c r="R80" s="234"/>
      <c r="S80" s="234">
        <v>7</v>
      </c>
      <c r="T80" s="234"/>
      <c r="U80" s="122">
        <f t="shared" si="4"/>
        <v>44</v>
      </c>
      <c r="V80" s="235">
        <f t="shared" si="5"/>
        <v>65</v>
      </c>
      <c r="W80" s="235"/>
      <c r="X80" s="235"/>
      <c r="Y80" s="236" t="str">
        <f t="shared" si="6"/>
        <v>B</v>
      </c>
    </row>
    <row r="81" spans="1:25" ht="26.25">
      <c r="A81" s="233">
        <v>67</v>
      </c>
      <c r="B81" s="118" t="s">
        <v>171</v>
      </c>
      <c r="C81" s="118" t="s">
        <v>172</v>
      </c>
      <c r="D81" s="234">
        <v>9</v>
      </c>
      <c r="E81" s="234">
        <v>10</v>
      </c>
      <c r="F81" s="234">
        <v>7</v>
      </c>
      <c r="G81" s="120">
        <f t="shared" ref="G81:G132" si="9">IF(COUNTA($D81:$F81)&gt;0,SUM($D81/$D$14,$E81/$E$14,$F81/$F$14)*$G$14/COUNTA($D81:$F81),0)</f>
        <v>5.7777777777777786</v>
      </c>
      <c r="H81" s="234">
        <v>4</v>
      </c>
      <c r="I81" s="234">
        <v>5</v>
      </c>
      <c r="J81" s="120">
        <f t="shared" ref="J81:J132" si="10">IF(COUNTA($H81:$I81)&gt;0,SUM($H81/$H$14,$I81/$I$14)*$J$14/COUNTA($H81:$I81),0)</f>
        <v>4.5</v>
      </c>
      <c r="K81" s="234">
        <v>25</v>
      </c>
      <c r="L81" s="234">
        <v>20</v>
      </c>
      <c r="M81" s="234">
        <v>22</v>
      </c>
      <c r="N81" s="120">
        <f t="shared" si="7"/>
        <v>11.166666666666666</v>
      </c>
      <c r="O81" s="121">
        <f t="shared" si="8"/>
        <v>21.4</v>
      </c>
      <c r="P81" s="234"/>
      <c r="Q81" s="234"/>
      <c r="R81" s="234"/>
      <c r="S81" s="234"/>
      <c r="T81" s="234"/>
      <c r="U81" s="122" t="str">
        <f t="shared" ref="U81:U135" si="11">IF(OR(COUNTIF($P81:$T81,"&gt;0")=0,COUNTA($P$14)=0),"",(IF(COUNTA($Q81:$T81)&lt;=2,SUM($P81:$T81),IF(COUNTA($Q81:$T81)=3,SUM($P81:$T81)-MIN($Q81:$T81),SUM($P81:$T81)-MIN($Q81:$T81)-SMALL($Q81:$T81,2))))*7/(SUM($P$14:$R$14)/10))</f>
        <v/>
      </c>
      <c r="V81" s="235">
        <f t="shared" ref="V81:V135" si="12">IF(ROUNDDOWN(SUM($O81,$U81,0.5),0)&gt;0,ROUNDDOWN(SUM($O81,$U81,0.5),0),"")</f>
        <v>21</v>
      </c>
      <c r="W81" s="235"/>
      <c r="X81" s="235"/>
      <c r="Y81" s="236" t="str">
        <f t="shared" ref="Y81:Y132" si="13">IF(AND(N81&lt;$N$14/2,COUNTIF($P81:$T81,"&gt;0")&gt;0),"FAIL LABS",IF(OR($U81=0,$U81=""),"",IF($V81&gt;=70,"A",IF($V81&gt;=60,"B",IF($V81&gt;=50,"C",IF($V81&gt;=40,"D","E"))))))</f>
        <v/>
      </c>
    </row>
    <row r="82" spans="1:25" ht="26.25">
      <c r="A82" s="233">
        <v>68</v>
      </c>
      <c r="B82" s="118" t="s">
        <v>173</v>
      </c>
      <c r="C82" s="118" t="s">
        <v>174</v>
      </c>
      <c r="D82" s="234">
        <v>11</v>
      </c>
      <c r="E82" s="234">
        <v>5</v>
      </c>
      <c r="F82" s="234">
        <v>9</v>
      </c>
      <c r="G82" s="120">
        <f t="shared" si="9"/>
        <v>5.5555555555555545</v>
      </c>
      <c r="H82" s="234">
        <v>4</v>
      </c>
      <c r="I82" s="234">
        <v>5</v>
      </c>
      <c r="J82" s="120">
        <f t="shared" si="10"/>
        <v>4.5</v>
      </c>
      <c r="K82" s="234">
        <v>23</v>
      </c>
      <c r="L82" s="234">
        <v>20</v>
      </c>
      <c r="M82" s="234">
        <v>21</v>
      </c>
      <c r="N82" s="120">
        <f t="shared" si="7"/>
        <v>10.666666666666666</v>
      </c>
      <c r="O82" s="121">
        <f t="shared" si="8"/>
        <v>20.7</v>
      </c>
      <c r="P82" s="234">
        <v>14</v>
      </c>
      <c r="Q82" s="234"/>
      <c r="R82" s="234">
        <v>17.5</v>
      </c>
      <c r="S82" s="234">
        <v>10</v>
      </c>
      <c r="T82" s="234"/>
      <c r="U82" s="122">
        <f t="shared" si="11"/>
        <v>41.5</v>
      </c>
      <c r="V82" s="235">
        <f t="shared" si="12"/>
        <v>62</v>
      </c>
      <c r="W82" s="235"/>
      <c r="X82" s="235"/>
      <c r="Y82" s="236" t="str">
        <f t="shared" si="13"/>
        <v>B</v>
      </c>
    </row>
    <row r="83" spans="1:25" ht="26.25">
      <c r="A83" s="233">
        <v>69</v>
      </c>
      <c r="B83" s="118" t="s">
        <v>175</v>
      </c>
      <c r="C83" s="118" t="s">
        <v>176</v>
      </c>
      <c r="D83" s="234">
        <v>10</v>
      </c>
      <c r="E83" s="234">
        <v>5</v>
      </c>
      <c r="F83" s="234">
        <v>5</v>
      </c>
      <c r="G83" s="120">
        <f t="shared" si="9"/>
        <v>4.4444444444444438</v>
      </c>
      <c r="H83" s="234">
        <v>5</v>
      </c>
      <c r="I83" s="234">
        <v>4</v>
      </c>
      <c r="J83" s="120">
        <f t="shared" si="10"/>
        <v>4.5</v>
      </c>
      <c r="K83" s="234">
        <v>25</v>
      </c>
      <c r="L83" s="234">
        <v>24</v>
      </c>
      <c r="M83" s="234">
        <v>24</v>
      </c>
      <c r="N83" s="120">
        <f t="shared" si="7"/>
        <v>12.166666666666666</v>
      </c>
      <c r="O83" s="121">
        <f t="shared" si="8"/>
        <v>21.1</v>
      </c>
      <c r="P83" s="234">
        <v>11</v>
      </c>
      <c r="Q83" s="234"/>
      <c r="R83" s="234">
        <v>18</v>
      </c>
      <c r="S83" s="234">
        <v>7</v>
      </c>
      <c r="T83" s="234"/>
      <c r="U83" s="122">
        <f t="shared" si="11"/>
        <v>36</v>
      </c>
      <c r="V83" s="235">
        <f t="shared" si="12"/>
        <v>57</v>
      </c>
      <c r="W83" s="235"/>
      <c r="X83" s="235"/>
      <c r="Y83" s="236" t="str">
        <f t="shared" si="13"/>
        <v>C</v>
      </c>
    </row>
    <row r="84" spans="1:25" ht="26.25">
      <c r="A84" s="233">
        <v>70</v>
      </c>
      <c r="B84" s="118" t="s">
        <v>177</v>
      </c>
      <c r="C84" s="118" t="s">
        <v>178</v>
      </c>
      <c r="D84" s="234">
        <v>6</v>
      </c>
      <c r="E84" s="234">
        <v>4</v>
      </c>
      <c r="F84" s="234">
        <v>5</v>
      </c>
      <c r="G84" s="120">
        <f t="shared" si="9"/>
        <v>3.3333333333333335</v>
      </c>
      <c r="H84" s="234">
        <v>5</v>
      </c>
      <c r="I84" s="234">
        <v>4</v>
      </c>
      <c r="J84" s="120">
        <f t="shared" si="10"/>
        <v>4.5</v>
      </c>
      <c r="K84" s="234">
        <v>23</v>
      </c>
      <c r="L84" s="234">
        <v>22</v>
      </c>
      <c r="M84" s="234">
        <v>22</v>
      </c>
      <c r="N84" s="120">
        <f t="shared" si="7"/>
        <v>11.166666666666666</v>
      </c>
      <c r="O84" s="121">
        <f t="shared" si="8"/>
        <v>19</v>
      </c>
      <c r="P84" s="234">
        <v>12</v>
      </c>
      <c r="Q84" s="234"/>
      <c r="R84" s="234">
        <v>15</v>
      </c>
      <c r="S84" s="234"/>
      <c r="T84" s="234">
        <v>7</v>
      </c>
      <c r="U84" s="122">
        <f t="shared" si="11"/>
        <v>34</v>
      </c>
      <c r="V84" s="235">
        <f t="shared" si="12"/>
        <v>53</v>
      </c>
      <c r="W84" s="235"/>
      <c r="X84" s="235"/>
      <c r="Y84" s="236" t="str">
        <f t="shared" si="13"/>
        <v>C</v>
      </c>
    </row>
    <row r="85" spans="1:25" ht="26.25">
      <c r="A85" s="233">
        <v>71</v>
      </c>
      <c r="B85" s="118" t="s">
        <v>179</v>
      </c>
      <c r="C85" s="118" t="s">
        <v>180</v>
      </c>
      <c r="D85" s="234">
        <v>9</v>
      </c>
      <c r="E85" s="234">
        <v>6</v>
      </c>
      <c r="F85" s="234">
        <v>10</v>
      </c>
      <c r="G85" s="120">
        <f t="shared" si="9"/>
        <v>5.5555555555555545</v>
      </c>
      <c r="H85" s="234">
        <v>5</v>
      </c>
      <c r="I85" s="234">
        <v>4.5</v>
      </c>
      <c r="J85" s="120">
        <f t="shared" si="10"/>
        <v>4.75</v>
      </c>
      <c r="K85" s="234">
        <v>23</v>
      </c>
      <c r="L85" s="234">
        <v>22</v>
      </c>
      <c r="M85" s="234">
        <v>22</v>
      </c>
      <c r="N85" s="120">
        <f t="shared" si="7"/>
        <v>11.166666666666666</v>
      </c>
      <c r="O85" s="121">
        <f t="shared" si="8"/>
        <v>21.5</v>
      </c>
      <c r="P85" s="234">
        <v>21.5</v>
      </c>
      <c r="Q85" s="234"/>
      <c r="R85" s="234">
        <v>13</v>
      </c>
      <c r="S85" s="234">
        <v>13</v>
      </c>
      <c r="T85" s="234"/>
      <c r="U85" s="122">
        <f t="shared" si="11"/>
        <v>47.5</v>
      </c>
      <c r="V85" s="235">
        <f t="shared" si="12"/>
        <v>69</v>
      </c>
      <c r="W85" s="235"/>
      <c r="X85" s="235"/>
      <c r="Y85" s="236" t="str">
        <f t="shared" si="13"/>
        <v>B</v>
      </c>
    </row>
    <row r="86" spans="1:25" ht="26.25">
      <c r="A86" s="233">
        <v>72</v>
      </c>
      <c r="B86" s="118" t="s">
        <v>181</v>
      </c>
      <c r="C86" s="118" t="s">
        <v>182</v>
      </c>
      <c r="D86" s="234">
        <v>6</v>
      </c>
      <c r="E86" s="234">
        <v>2</v>
      </c>
      <c r="F86" s="234">
        <v>4</v>
      </c>
      <c r="G86" s="120">
        <f t="shared" si="9"/>
        <v>2.6666666666666665</v>
      </c>
      <c r="H86" s="234">
        <v>5</v>
      </c>
      <c r="I86" s="234">
        <v>3</v>
      </c>
      <c r="J86" s="120">
        <f t="shared" si="10"/>
        <v>4</v>
      </c>
      <c r="K86" s="234">
        <v>23</v>
      </c>
      <c r="L86" s="234">
        <v>22</v>
      </c>
      <c r="M86" s="234">
        <v>22</v>
      </c>
      <c r="N86" s="120">
        <f t="shared" si="7"/>
        <v>11.166666666666666</v>
      </c>
      <c r="O86" s="121">
        <f t="shared" si="8"/>
        <v>17.8</v>
      </c>
      <c r="P86" s="234">
        <v>10</v>
      </c>
      <c r="Q86" s="234"/>
      <c r="R86" s="234">
        <v>15</v>
      </c>
      <c r="S86" s="234"/>
      <c r="T86" s="234">
        <v>3</v>
      </c>
      <c r="U86" s="122">
        <f t="shared" si="11"/>
        <v>28</v>
      </c>
      <c r="V86" s="235">
        <f t="shared" si="12"/>
        <v>46</v>
      </c>
      <c r="W86" s="235"/>
      <c r="X86" s="235"/>
      <c r="Y86" s="236" t="str">
        <f t="shared" si="13"/>
        <v>D</v>
      </c>
    </row>
    <row r="87" spans="1:25" ht="26.25">
      <c r="A87" s="233">
        <v>73</v>
      </c>
      <c r="B87" s="118" t="s">
        <v>183</v>
      </c>
      <c r="C87" s="118" t="s">
        <v>184</v>
      </c>
      <c r="D87" s="234">
        <v>12</v>
      </c>
      <c r="E87" s="234">
        <v>3</v>
      </c>
      <c r="F87" s="234">
        <v>3</v>
      </c>
      <c r="G87" s="120">
        <f t="shared" si="9"/>
        <v>4</v>
      </c>
      <c r="H87" s="234">
        <v>4</v>
      </c>
      <c r="I87" s="234">
        <v>3.5</v>
      </c>
      <c r="J87" s="120">
        <f t="shared" si="10"/>
        <v>3.75</v>
      </c>
      <c r="K87" s="234">
        <v>23</v>
      </c>
      <c r="L87" s="234">
        <v>20</v>
      </c>
      <c r="M87" s="234">
        <v>21</v>
      </c>
      <c r="N87" s="120">
        <f t="shared" si="7"/>
        <v>10.666666666666666</v>
      </c>
      <c r="O87" s="121">
        <f t="shared" si="8"/>
        <v>18.399999999999999</v>
      </c>
      <c r="P87" s="234">
        <v>16</v>
      </c>
      <c r="Q87" s="234"/>
      <c r="R87" s="234">
        <v>11.5</v>
      </c>
      <c r="S87" s="234">
        <v>7</v>
      </c>
      <c r="T87" s="234"/>
      <c r="U87" s="122">
        <f t="shared" si="11"/>
        <v>34.5</v>
      </c>
      <c r="V87" s="235">
        <f t="shared" si="12"/>
        <v>53</v>
      </c>
      <c r="W87" s="235"/>
      <c r="X87" s="235"/>
      <c r="Y87" s="236" t="str">
        <f t="shared" si="13"/>
        <v>C</v>
      </c>
    </row>
    <row r="88" spans="1:25" ht="26.25">
      <c r="A88" s="233">
        <v>74</v>
      </c>
      <c r="B88" s="118" t="s">
        <v>185</v>
      </c>
      <c r="C88" s="118" t="s">
        <v>186</v>
      </c>
      <c r="D88" s="234">
        <v>10</v>
      </c>
      <c r="E88" s="234">
        <v>9</v>
      </c>
      <c r="F88" s="234">
        <v>10</v>
      </c>
      <c r="G88" s="120">
        <f t="shared" si="9"/>
        <v>6.4444444444444438</v>
      </c>
      <c r="H88" s="234">
        <v>3</v>
      </c>
      <c r="I88" s="234">
        <v>4</v>
      </c>
      <c r="J88" s="120">
        <f t="shared" si="10"/>
        <v>3.5</v>
      </c>
      <c r="K88" s="234">
        <v>25</v>
      </c>
      <c r="L88" s="234">
        <v>24</v>
      </c>
      <c r="M88" s="234">
        <v>24</v>
      </c>
      <c r="N88" s="120">
        <f t="shared" si="7"/>
        <v>12.166666666666666</v>
      </c>
      <c r="O88" s="121">
        <f t="shared" si="8"/>
        <v>22.1</v>
      </c>
      <c r="P88" s="234">
        <v>21</v>
      </c>
      <c r="Q88" s="234"/>
      <c r="R88" s="234">
        <v>19</v>
      </c>
      <c r="S88" s="234">
        <v>17</v>
      </c>
      <c r="T88" s="234"/>
      <c r="U88" s="122">
        <f t="shared" si="11"/>
        <v>57</v>
      </c>
      <c r="V88" s="235">
        <f t="shared" si="12"/>
        <v>79</v>
      </c>
      <c r="W88" s="235"/>
      <c r="X88" s="235"/>
      <c r="Y88" s="236" t="str">
        <f t="shared" si="13"/>
        <v>A</v>
      </c>
    </row>
    <row r="89" spans="1:25" ht="26.25">
      <c r="A89" s="233">
        <v>75</v>
      </c>
      <c r="B89" s="118" t="s">
        <v>187</v>
      </c>
      <c r="C89" s="118" t="s">
        <v>188</v>
      </c>
      <c r="D89" s="234">
        <v>11</v>
      </c>
      <c r="E89" s="234">
        <v>6</v>
      </c>
      <c r="F89" s="234">
        <v>10</v>
      </c>
      <c r="G89" s="120">
        <f t="shared" si="9"/>
        <v>6</v>
      </c>
      <c r="H89" s="234">
        <v>3</v>
      </c>
      <c r="I89" s="234">
        <v>4</v>
      </c>
      <c r="J89" s="120">
        <f t="shared" si="10"/>
        <v>3.5</v>
      </c>
      <c r="K89" s="234">
        <v>23</v>
      </c>
      <c r="L89" s="234">
        <v>23</v>
      </c>
      <c r="M89" s="234">
        <v>22</v>
      </c>
      <c r="N89" s="120">
        <f t="shared" si="7"/>
        <v>11.333333333333334</v>
      </c>
      <c r="O89" s="121">
        <f t="shared" si="8"/>
        <v>20.8</v>
      </c>
      <c r="P89" s="234">
        <v>13</v>
      </c>
      <c r="Q89" s="234"/>
      <c r="R89" s="234">
        <v>14</v>
      </c>
      <c r="S89" s="234">
        <v>11</v>
      </c>
      <c r="T89" s="234"/>
      <c r="U89" s="122">
        <f t="shared" si="11"/>
        <v>38</v>
      </c>
      <c r="V89" s="235">
        <f t="shared" si="12"/>
        <v>59</v>
      </c>
      <c r="W89" s="235"/>
      <c r="X89" s="235"/>
      <c r="Y89" s="236" t="str">
        <f t="shared" si="13"/>
        <v>C</v>
      </c>
    </row>
    <row r="90" spans="1:25" ht="26.25">
      <c r="A90" s="233">
        <v>76</v>
      </c>
      <c r="B90" s="118" t="s">
        <v>189</v>
      </c>
      <c r="C90" s="118" t="s">
        <v>190</v>
      </c>
      <c r="D90" s="234">
        <v>11</v>
      </c>
      <c r="E90" s="234">
        <v>5</v>
      </c>
      <c r="F90" s="234">
        <v>5</v>
      </c>
      <c r="G90" s="120">
        <f t="shared" si="9"/>
        <v>4.666666666666667</v>
      </c>
      <c r="H90" s="234">
        <v>4.5</v>
      </c>
      <c r="I90" s="234">
        <v>4</v>
      </c>
      <c r="J90" s="120">
        <f t="shared" si="10"/>
        <v>4.25</v>
      </c>
      <c r="K90" s="234">
        <v>24</v>
      </c>
      <c r="L90" s="234">
        <v>21</v>
      </c>
      <c r="M90" s="234">
        <v>23</v>
      </c>
      <c r="N90" s="120">
        <f t="shared" si="7"/>
        <v>11.333333333333334</v>
      </c>
      <c r="O90" s="121">
        <f t="shared" si="8"/>
        <v>20.3</v>
      </c>
      <c r="P90" s="234">
        <v>21</v>
      </c>
      <c r="Q90" s="234"/>
      <c r="R90" s="234">
        <v>14</v>
      </c>
      <c r="S90" s="234">
        <v>11.5</v>
      </c>
      <c r="T90" s="234"/>
      <c r="U90" s="122">
        <f t="shared" si="11"/>
        <v>46.5</v>
      </c>
      <c r="V90" s="235">
        <f t="shared" si="12"/>
        <v>67</v>
      </c>
      <c r="W90" s="235"/>
      <c r="X90" s="235"/>
      <c r="Y90" s="236" t="str">
        <f t="shared" si="13"/>
        <v>B</v>
      </c>
    </row>
    <row r="91" spans="1:25" ht="26.25">
      <c r="A91" s="233">
        <v>77</v>
      </c>
      <c r="B91" s="118" t="s">
        <v>191</v>
      </c>
      <c r="C91" s="118" t="s">
        <v>192</v>
      </c>
      <c r="D91" s="234">
        <v>11</v>
      </c>
      <c r="E91" s="234">
        <v>13</v>
      </c>
      <c r="F91" s="234">
        <v>13</v>
      </c>
      <c r="G91" s="120">
        <f t="shared" si="9"/>
        <v>8.2222222222222232</v>
      </c>
      <c r="H91" s="234">
        <v>3</v>
      </c>
      <c r="I91" s="234">
        <v>4</v>
      </c>
      <c r="J91" s="120">
        <f t="shared" si="10"/>
        <v>3.5</v>
      </c>
      <c r="K91" s="234">
        <v>24</v>
      </c>
      <c r="L91" s="234">
        <v>23</v>
      </c>
      <c r="M91" s="234">
        <v>23.5</v>
      </c>
      <c r="N91" s="120">
        <f t="shared" si="7"/>
        <v>11.75</v>
      </c>
      <c r="O91" s="121">
        <f t="shared" si="8"/>
        <v>23.5</v>
      </c>
      <c r="P91" s="234">
        <v>22</v>
      </c>
      <c r="Q91" s="234"/>
      <c r="R91" s="234">
        <v>17.5</v>
      </c>
      <c r="S91" s="234">
        <v>12</v>
      </c>
      <c r="T91" s="234"/>
      <c r="U91" s="122">
        <f t="shared" si="11"/>
        <v>51.5</v>
      </c>
      <c r="V91" s="235">
        <f t="shared" si="12"/>
        <v>75</v>
      </c>
      <c r="W91" s="235"/>
      <c r="X91" s="235"/>
      <c r="Y91" s="236" t="str">
        <f t="shared" si="13"/>
        <v>A</v>
      </c>
    </row>
    <row r="92" spans="1:25" ht="26.25">
      <c r="A92" s="233">
        <v>78</v>
      </c>
      <c r="B92" s="118" t="s">
        <v>290</v>
      </c>
      <c r="C92" s="118" t="s">
        <v>348</v>
      </c>
      <c r="D92" s="234">
        <v>11</v>
      </c>
      <c r="E92" s="234">
        <v>10</v>
      </c>
      <c r="F92" s="234">
        <v>12</v>
      </c>
      <c r="G92" s="120">
        <f t="shared" si="9"/>
        <v>7.333333333333333</v>
      </c>
      <c r="H92" s="234">
        <v>4</v>
      </c>
      <c r="I92" s="234">
        <v>3.5</v>
      </c>
      <c r="J92" s="120">
        <f t="shared" si="10"/>
        <v>3.75</v>
      </c>
      <c r="K92" s="234">
        <v>25</v>
      </c>
      <c r="L92" s="234">
        <v>20</v>
      </c>
      <c r="M92" s="234">
        <v>22</v>
      </c>
      <c r="N92" s="120">
        <f t="shared" si="7"/>
        <v>11.166666666666666</v>
      </c>
      <c r="O92" s="121">
        <f t="shared" si="8"/>
        <v>22.3</v>
      </c>
      <c r="P92" s="234">
        <v>16.5</v>
      </c>
      <c r="Q92" s="234"/>
      <c r="R92" s="234">
        <v>17</v>
      </c>
      <c r="S92" s="234">
        <v>14</v>
      </c>
      <c r="T92" s="234"/>
      <c r="U92" s="122">
        <f t="shared" si="11"/>
        <v>47.5</v>
      </c>
      <c r="V92" s="235">
        <f t="shared" si="12"/>
        <v>70</v>
      </c>
      <c r="W92" s="235"/>
      <c r="X92" s="235"/>
      <c r="Y92" s="236" t="str">
        <f t="shared" si="13"/>
        <v>A</v>
      </c>
    </row>
    <row r="93" spans="1:25" ht="26.25">
      <c r="A93" s="233">
        <v>79</v>
      </c>
      <c r="B93" s="118" t="s">
        <v>194</v>
      </c>
      <c r="C93" s="118" t="s">
        <v>195</v>
      </c>
      <c r="D93" s="234">
        <v>9</v>
      </c>
      <c r="E93" s="234">
        <v>8</v>
      </c>
      <c r="F93" s="234">
        <v>12</v>
      </c>
      <c r="G93" s="120">
        <f t="shared" si="9"/>
        <v>6.4444444444444438</v>
      </c>
      <c r="H93" s="234"/>
      <c r="I93" s="234"/>
      <c r="J93" s="120">
        <f t="shared" si="10"/>
        <v>0</v>
      </c>
      <c r="K93" s="234">
        <v>23</v>
      </c>
      <c r="L93" s="234">
        <v>20</v>
      </c>
      <c r="M93" s="234">
        <v>21</v>
      </c>
      <c r="N93" s="120">
        <f t="shared" si="7"/>
        <v>10.666666666666666</v>
      </c>
      <c r="O93" s="121">
        <f t="shared" si="8"/>
        <v>17.100000000000001</v>
      </c>
      <c r="P93" s="234">
        <v>16</v>
      </c>
      <c r="Q93" s="234"/>
      <c r="R93" s="234">
        <v>14.5</v>
      </c>
      <c r="S93" s="234">
        <v>11.5</v>
      </c>
      <c r="T93" s="234"/>
      <c r="U93" s="122">
        <f t="shared" si="11"/>
        <v>42</v>
      </c>
      <c r="V93" s="235">
        <f t="shared" si="12"/>
        <v>59</v>
      </c>
      <c r="W93" s="235"/>
      <c r="X93" s="235"/>
      <c r="Y93" s="236" t="str">
        <f t="shared" si="13"/>
        <v>C</v>
      </c>
    </row>
    <row r="94" spans="1:25" ht="26.25">
      <c r="A94" s="233">
        <v>80</v>
      </c>
      <c r="B94" s="118" t="s">
        <v>196</v>
      </c>
      <c r="C94" s="118" t="s">
        <v>197</v>
      </c>
      <c r="D94" s="234">
        <v>9</v>
      </c>
      <c r="E94" s="234">
        <v>3</v>
      </c>
      <c r="F94" s="234">
        <v>5</v>
      </c>
      <c r="G94" s="120">
        <f t="shared" si="9"/>
        <v>3.7777777777777772</v>
      </c>
      <c r="H94" s="234">
        <v>4</v>
      </c>
      <c r="I94" s="234">
        <v>5</v>
      </c>
      <c r="J94" s="120">
        <f t="shared" si="10"/>
        <v>4.5</v>
      </c>
      <c r="K94" s="234">
        <v>25</v>
      </c>
      <c r="L94" s="234">
        <v>20</v>
      </c>
      <c r="M94" s="234">
        <v>22</v>
      </c>
      <c r="N94" s="120">
        <f t="shared" si="7"/>
        <v>11.166666666666666</v>
      </c>
      <c r="O94" s="121">
        <f t="shared" si="8"/>
        <v>19.399999999999999</v>
      </c>
      <c r="P94" s="234">
        <v>19</v>
      </c>
      <c r="Q94" s="234"/>
      <c r="R94" s="234">
        <v>14</v>
      </c>
      <c r="S94" s="234">
        <v>13</v>
      </c>
      <c r="T94" s="234"/>
      <c r="U94" s="122">
        <f t="shared" si="11"/>
        <v>46</v>
      </c>
      <c r="V94" s="235">
        <f t="shared" si="12"/>
        <v>65</v>
      </c>
      <c r="W94" s="235"/>
      <c r="X94" s="235"/>
      <c r="Y94" s="236" t="str">
        <f t="shared" si="13"/>
        <v>B</v>
      </c>
    </row>
    <row r="95" spans="1:25" ht="26.25">
      <c r="A95" s="233">
        <v>81</v>
      </c>
      <c r="B95" s="118" t="s">
        <v>198</v>
      </c>
      <c r="C95" s="118" t="s">
        <v>199</v>
      </c>
      <c r="D95" s="234">
        <v>13</v>
      </c>
      <c r="E95" s="234">
        <v>10</v>
      </c>
      <c r="F95" s="234">
        <v>11</v>
      </c>
      <c r="G95" s="120">
        <f t="shared" si="9"/>
        <v>7.5555555555555545</v>
      </c>
      <c r="H95" s="234">
        <v>4.5</v>
      </c>
      <c r="I95" s="234">
        <v>3</v>
      </c>
      <c r="J95" s="120">
        <f t="shared" si="10"/>
        <v>3.75</v>
      </c>
      <c r="K95" s="234">
        <v>24</v>
      </c>
      <c r="L95" s="234">
        <v>21</v>
      </c>
      <c r="M95" s="234">
        <v>23</v>
      </c>
      <c r="N95" s="120">
        <f t="shared" si="7"/>
        <v>11.333333333333334</v>
      </c>
      <c r="O95" s="121">
        <f t="shared" si="8"/>
        <v>22.6</v>
      </c>
      <c r="P95" s="234">
        <v>19</v>
      </c>
      <c r="Q95" s="234"/>
      <c r="R95" s="234">
        <v>14.5</v>
      </c>
      <c r="S95" s="234">
        <v>14</v>
      </c>
      <c r="T95" s="234"/>
      <c r="U95" s="122">
        <f t="shared" si="11"/>
        <v>47.5</v>
      </c>
      <c r="V95" s="235">
        <f t="shared" si="12"/>
        <v>70</v>
      </c>
      <c r="W95" s="235"/>
      <c r="X95" s="235"/>
      <c r="Y95" s="236" t="str">
        <f t="shared" si="13"/>
        <v>A</v>
      </c>
    </row>
    <row r="96" spans="1:25" ht="26.25">
      <c r="A96" s="233">
        <v>82</v>
      </c>
      <c r="B96" s="118" t="s">
        <v>200</v>
      </c>
      <c r="C96" s="118" t="s">
        <v>201</v>
      </c>
      <c r="D96" s="234">
        <v>12</v>
      </c>
      <c r="E96" s="234">
        <v>4</v>
      </c>
      <c r="F96" s="234">
        <v>5</v>
      </c>
      <c r="G96" s="120">
        <f t="shared" si="9"/>
        <v>4.666666666666667</v>
      </c>
      <c r="H96" s="234">
        <v>4</v>
      </c>
      <c r="I96" s="234">
        <v>3.5</v>
      </c>
      <c r="J96" s="120">
        <f t="shared" si="10"/>
        <v>3.75</v>
      </c>
      <c r="K96" s="234">
        <v>25</v>
      </c>
      <c r="L96" s="234">
        <v>20</v>
      </c>
      <c r="M96" s="234">
        <v>22</v>
      </c>
      <c r="N96" s="120">
        <f t="shared" si="7"/>
        <v>11.166666666666666</v>
      </c>
      <c r="O96" s="121">
        <f t="shared" si="8"/>
        <v>19.600000000000001</v>
      </c>
      <c r="P96" s="234">
        <v>17</v>
      </c>
      <c r="Q96" s="234"/>
      <c r="R96" s="234">
        <v>15</v>
      </c>
      <c r="S96" s="234">
        <v>13</v>
      </c>
      <c r="T96" s="234"/>
      <c r="U96" s="122">
        <f t="shared" si="11"/>
        <v>45</v>
      </c>
      <c r="V96" s="235">
        <f t="shared" si="12"/>
        <v>65</v>
      </c>
      <c r="W96" s="235"/>
      <c r="X96" s="235"/>
      <c r="Y96" s="236" t="str">
        <f t="shared" si="13"/>
        <v>B</v>
      </c>
    </row>
    <row r="97" spans="1:25" ht="26.25">
      <c r="A97" s="233">
        <v>83</v>
      </c>
      <c r="B97" s="118" t="s">
        <v>202</v>
      </c>
      <c r="C97" s="118" t="s">
        <v>203</v>
      </c>
      <c r="D97" s="234">
        <v>12</v>
      </c>
      <c r="E97" s="234">
        <v>8</v>
      </c>
      <c r="F97" s="234">
        <v>11</v>
      </c>
      <c r="G97" s="120">
        <f t="shared" si="9"/>
        <v>6.8888888888888893</v>
      </c>
      <c r="H97" s="234">
        <v>4.5</v>
      </c>
      <c r="I97" s="234">
        <v>4</v>
      </c>
      <c r="J97" s="120">
        <f t="shared" si="10"/>
        <v>4.25</v>
      </c>
      <c r="K97" s="234">
        <v>23</v>
      </c>
      <c r="L97" s="234">
        <v>22</v>
      </c>
      <c r="M97" s="234">
        <v>22</v>
      </c>
      <c r="N97" s="120">
        <f t="shared" si="7"/>
        <v>11.166666666666666</v>
      </c>
      <c r="O97" s="121">
        <f t="shared" si="8"/>
        <v>22.3</v>
      </c>
      <c r="P97" s="234">
        <v>20.5</v>
      </c>
      <c r="Q97" s="234"/>
      <c r="R97" s="234">
        <v>18.5</v>
      </c>
      <c r="S97" s="234">
        <v>13</v>
      </c>
      <c r="T97" s="234"/>
      <c r="U97" s="122">
        <f t="shared" si="11"/>
        <v>52</v>
      </c>
      <c r="V97" s="235">
        <f t="shared" si="12"/>
        <v>74</v>
      </c>
      <c r="W97" s="235"/>
      <c r="X97" s="235"/>
      <c r="Y97" s="236" t="str">
        <f t="shared" si="13"/>
        <v>A</v>
      </c>
    </row>
    <row r="98" spans="1:25" ht="26.25">
      <c r="A98" s="233">
        <v>84</v>
      </c>
      <c r="B98" s="118" t="s">
        <v>204</v>
      </c>
      <c r="C98" s="118" t="s">
        <v>205</v>
      </c>
      <c r="D98" s="234">
        <v>7.5</v>
      </c>
      <c r="E98" s="234">
        <v>2</v>
      </c>
      <c r="F98" s="234">
        <v>5</v>
      </c>
      <c r="G98" s="120">
        <f t="shared" si="9"/>
        <v>3.2222222222222219</v>
      </c>
      <c r="H98" s="234">
        <v>4.5</v>
      </c>
      <c r="I98" s="234">
        <v>3</v>
      </c>
      <c r="J98" s="120">
        <f t="shared" si="10"/>
        <v>3.75</v>
      </c>
      <c r="K98" s="234">
        <v>23</v>
      </c>
      <c r="L98" s="234">
        <v>20</v>
      </c>
      <c r="M98" s="234">
        <v>21</v>
      </c>
      <c r="N98" s="120">
        <f t="shared" si="7"/>
        <v>10.666666666666666</v>
      </c>
      <c r="O98" s="121">
        <f t="shared" si="8"/>
        <v>17.600000000000001</v>
      </c>
      <c r="P98" s="234">
        <v>10.5</v>
      </c>
      <c r="Q98" s="234"/>
      <c r="R98" s="234">
        <v>15</v>
      </c>
      <c r="S98" s="234">
        <v>5</v>
      </c>
      <c r="T98" s="234"/>
      <c r="U98" s="122">
        <f t="shared" si="11"/>
        <v>30.5</v>
      </c>
      <c r="V98" s="235">
        <f t="shared" si="12"/>
        <v>48</v>
      </c>
      <c r="W98" s="235"/>
      <c r="X98" s="235"/>
      <c r="Y98" s="236" t="str">
        <f t="shared" si="13"/>
        <v>D</v>
      </c>
    </row>
    <row r="99" spans="1:25" ht="26.25">
      <c r="A99" s="233">
        <v>85</v>
      </c>
      <c r="B99" s="118" t="s">
        <v>206</v>
      </c>
      <c r="C99" s="118" t="s">
        <v>207</v>
      </c>
      <c r="D99" s="234">
        <v>11</v>
      </c>
      <c r="E99" s="234">
        <v>5</v>
      </c>
      <c r="F99" s="234">
        <v>8</v>
      </c>
      <c r="G99" s="120">
        <f t="shared" si="9"/>
        <v>5.333333333333333</v>
      </c>
      <c r="H99" s="234">
        <v>3</v>
      </c>
      <c r="I99" s="234">
        <v>3.5</v>
      </c>
      <c r="J99" s="120">
        <f t="shared" si="10"/>
        <v>3.2499999999999996</v>
      </c>
      <c r="K99" s="234">
        <v>24</v>
      </c>
      <c r="L99" s="234">
        <v>23</v>
      </c>
      <c r="M99" s="234">
        <v>23.5</v>
      </c>
      <c r="N99" s="120">
        <f t="shared" si="7"/>
        <v>11.75</v>
      </c>
      <c r="O99" s="121">
        <f t="shared" si="8"/>
        <v>20.3</v>
      </c>
      <c r="P99" s="234">
        <v>12</v>
      </c>
      <c r="Q99" s="234"/>
      <c r="R99" s="234">
        <v>17</v>
      </c>
      <c r="S99" s="234"/>
      <c r="T99" s="234">
        <v>14</v>
      </c>
      <c r="U99" s="122">
        <f t="shared" si="11"/>
        <v>43</v>
      </c>
      <c r="V99" s="235">
        <f t="shared" si="12"/>
        <v>63</v>
      </c>
      <c r="W99" s="235"/>
      <c r="X99" s="235"/>
      <c r="Y99" s="236" t="str">
        <f t="shared" si="13"/>
        <v>B</v>
      </c>
    </row>
    <row r="100" spans="1:25" ht="26.25">
      <c r="A100" s="233">
        <v>86</v>
      </c>
      <c r="B100" s="118" t="s">
        <v>208</v>
      </c>
      <c r="C100" s="118" t="s">
        <v>209</v>
      </c>
      <c r="D100" s="234">
        <v>13</v>
      </c>
      <c r="E100" s="234">
        <v>9</v>
      </c>
      <c r="F100" s="234">
        <v>12</v>
      </c>
      <c r="G100" s="120">
        <f t="shared" si="9"/>
        <v>7.5555555555555545</v>
      </c>
      <c r="H100" s="234">
        <v>4.5</v>
      </c>
      <c r="I100" s="234">
        <v>3</v>
      </c>
      <c r="J100" s="120">
        <f t="shared" si="10"/>
        <v>3.75</v>
      </c>
      <c r="K100" s="234">
        <v>23</v>
      </c>
      <c r="L100" s="234">
        <v>22</v>
      </c>
      <c r="M100" s="234">
        <v>22</v>
      </c>
      <c r="N100" s="120">
        <f t="shared" si="7"/>
        <v>11.166666666666666</v>
      </c>
      <c r="O100" s="121">
        <f t="shared" si="8"/>
        <v>22.5</v>
      </c>
      <c r="P100" s="234">
        <v>21</v>
      </c>
      <c r="Q100" s="234">
        <v>15</v>
      </c>
      <c r="R100" s="234"/>
      <c r="S100" s="234">
        <v>15</v>
      </c>
      <c r="T100" s="234"/>
      <c r="U100" s="122">
        <f t="shared" si="11"/>
        <v>51</v>
      </c>
      <c r="V100" s="235">
        <f t="shared" si="12"/>
        <v>74</v>
      </c>
      <c r="W100" s="235"/>
      <c r="X100" s="235"/>
      <c r="Y100" s="236" t="str">
        <f t="shared" si="13"/>
        <v>A</v>
      </c>
    </row>
    <row r="101" spans="1:25" ht="26.25">
      <c r="A101" s="233">
        <v>87</v>
      </c>
      <c r="B101" s="118" t="s">
        <v>350</v>
      </c>
      <c r="C101" s="118" t="s">
        <v>351</v>
      </c>
      <c r="D101" s="234"/>
      <c r="E101" s="234"/>
      <c r="F101" s="234"/>
      <c r="G101" s="120">
        <f t="shared" si="9"/>
        <v>0</v>
      </c>
      <c r="H101" s="234"/>
      <c r="I101" s="234"/>
      <c r="J101" s="120">
        <f t="shared" si="10"/>
        <v>0</v>
      </c>
      <c r="K101" s="234"/>
      <c r="L101" s="234"/>
      <c r="M101" s="234"/>
      <c r="N101" s="120">
        <f t="shared" si="7"/>
        <v>0</v>
      </c>
      <c r="O101" s="121" t="str">
        <f t="shared" si="8"/>
        <v/>
      </c>
      <c r="P101" s="234"/>
      <c r="Q101" s="234"/>
      <c r="R101" s="234"/>
      <c r="S101" s="234"/>
      <c r="T101" s="234"/>
      <c r="U101" s="122" t="str">
        <f t="shared" si="11"/>
        <v/>
      </c>
      <c r="V101" s="235" t="str">
        <f t="shared" si="12"/>
        <v/>
      </c>
      <c r="W101" s="235"/>
      <c r="X101" s="235"/>
      <c r="Y101" s="236" t="str">
        <f t="shared" si="13"/>
        <v/>
      </c>
    </row>
    <row r="102" spans="1:25" ht="26.25">
      <c r="A102" s="233">
        <v>88</v>
      </c>
      <c r="B102" s="118" t="s">
        <v>210</v>
      </c>
      <c r="C102" s="118" t="s">
        <v>211</v>
      </c>
      <c r="D102" s="234">
        <v>10</v>
      </c>
      <c r="E102" s="234">
        <v>6</v>
      </c>
      <c r="F102" s="234">
        <v>6</v>
      </c>
      <c r="G102" s="120">
        <f t="shared" si="9"/>
        <v>4.8888888888888893</v>
      </c>
      <c r="H102" s="234">
        <v>4.5</v>
      </c>
      <c r="I102" s="234">
        <v>3.5</v>
      </c>
      <c r="J102" s="120">
        <f t="shared" si="10"/>
        <v>4</v>
      </c>
      <c r="K102" s="234">
        <v>24</v>
      </c>
      <c r="L102" s="234">
        <v>21</v>
      </c>
      <c r="M102" s="234">
        <v>23</v>
      </c>
      <c r="N102" s="120">
        <f t="shared" si="7"/>
        <v>11.333333333333334</v>
      </c>
      <c r="O102" s="121">
        <f t="shared" si="8"/>
        <v>20.2</v>
      </c>
      <c r="P102" s="234">
        <v>12.5</v>
      </c>
      <c r="Q102" s="234"/>
      <c r="R102" s="234">
        <v>15.5</v>
      </c>
      <c r="S102" s="234">
        <v>6.5</v>
      </c>
      <c r="T102" s="234"/>
      <c r="U102" s="122">
        <f t="shared" si="11"/>
        <v>34.5</v>
      </c>
      <c r="V102" s="235">
        <f t="shared" si="12"/>
        <v>55</v>
      </c>
      <c r="W102" s="235"/>
      <c r="X102" s="235"/>
      <c r="Y102" s="236" t="str">
        <f t="shared" si="13"/>
        <v>C</v>
      </c>
    </row>
    <row r="103" spans="1:25" ht="26.25">
      <c r="A103" s="233">
        <v>89</v>
      </c>
      <c r="B103" s="118" t="s">
        <v>212</v>
      </c>
      <c r="C103" s="118" t="s">
        <v>213</v>
      </c>
      <c r="D103" s="234">
        <v>7</v>
      </c>
      <c r="E103" s="234">
        <v>4</v>
      </c>
      <c r="F103" s="234">
        <v>4</v>
      </c>
      <c r="G103" s="120">
        <f t="shared" si="9"/>
        <v>3.3333333333333335</v>
      </c>
      <c r="H103" s="234">
        <v>5</v>
      </c>
      <c r="I103" s="234">
        <v>4</v>
      </c>
      <c r="J103" s="120">
        <f t="shared" si="10"/>
        <v>4.5</v>
      </c>
      <c r="K103" s="234"/>
      <c r="L103" s="234"/>
      <c r="M103" s="234"/>
      <c r="N103" s="120">
        <f t="shared" si="7"/>
        <v>0</v>
      </c>
      <c r="O103" s="121">
        <f t="shared" si="8"/>
        <v>7.8</v>
      </c>
      <c r="P103" s="234">
        <v>17</v>
      </c>
      <c r="Q103" s="234"/>
      <c r="R103" s="234">
        <v>20</v>
      </c>
      <c r="S103" s="234">
        <v>13</v>
      </c>
      <c r="T103" s="234"/>
      <c r="U103" s="122">
        <f t="shared" si="11"/>
        <v>50</v>
      </c>
      <c r="V103" s="235">
        <f t="shared" si="12"/>
        <v>58</v>
      </c>
      <c r="W103" s="235"/>
      <c r="X103" s="235"/>
      <c r="Y103" s="236" t="s">
        <v>365</v>
      </c>
    </row>
    <row r="104" spans="1:25" ht="26.25">
      <c r="A104" s="233">
        <v>90</v>
      </c>
      <c r="B104" s="118" t="s">
        <v>214</v>
      </c>
      <c r="C104" s="118" t="s">
        <v>215</v>
      </c>
      <c r="D104" s="234">
        <v>10</v>
      </c>
      <c r="E104" s="234">
        <v>6</v>
      </c>
      <c r="F104" s="234">
        <v>10</v>
      </c>
      <c r="G104" s="120">
        <f t="shared" si="9"/>
        <v>5.7777777777777786</v>
      </c>
      <c r="H104" s="234">
        <v>4</v>
      </c>
      <c r="I104" s="234">
        <v>4.5</v>
      </c>
      <c r="J104" s="120">
        <f t="shared" si="10"/>
        <v>4.25</v>
      </c>
      <c r="K104" s="234">
        <v>23</v>
      </c>
      <c r="L104" s="234">
        <v>20</v>
      </c>
      <c r="M104" s="234">
        <v>21</v>
      </c>
      <c r="N104" s="120">
        <f t="shared" si="7"/>
        <v>10.666666666666666</v>
      </c>
      <c r="O104" s="121">
        <f t="shared" si="8"/>
        <v>20.7</v>
      </c>
      <c r="P104" s="234">
        <v>18</v>
      </c>
      <c r="Q104" s="234"/>
      <c r="R104" s="234">
        <v>17</v>
      </c>
      <c r="S104" s="234">
        <v>10.5</v>
      </c>
      <c r="T104" s="234"/>
      <c r="U104" s="122">
        <f t="shared" si="11"/>
        <v>45.5</v>
      </c>
      <c r="V104" s="235">
        <f t="shared" si="12"/>
        <v>66</v>
      </c>
      <c r="W104" s="235"/>
      <c r="X104" s="235"/>
      <c r="Y104" s="236" t="str">
        <f t="shared" si="13"/>
        <v>B</v>
      </c>
    </row>
    <row r="105" spans="1:25" ht="26.25">
      <c r="A105" s="233">
        <v>91</v>
      </c>
      <c r="B105" s="118" t="s">
        <v>216</v>
      </c>
      <c r="C105" s="118" t="s">
        <v>217</v>
      </c>
      <c r="D105" s="234">
        <v>11</v>
      </c>
      <c r="E105" s="234">
        <v>5</v>
      </c>
      <c r="F105" s="234">
        <v>5</v>
      </c>
      <c r="G105" s="120">
        <f t="shared" si="9"/>
        <v>4.666666666666667</v>
      </c>
      <c r="H105" s="234">
        <v>4</v>
      </c>
      <c r="I105" s="234">
        <v>4</v>
      </c>
      <c r="J105" s="120">
        <f t="shared" si="10"/>
        <v>4</v>
      </c>
      <c r="K105" s="234">
        <v>25</v>
      </c>
      <c r="L105" s="234">
        <v>24</v>
      </c>
      <c r="M105" s="234">
        <v>24</v>
      </c>
      <c r="N105" s="120">
        <f t="shared" si="7"/>
        <v>12.166666666666666</v>
      </c>
      <c r="O105" s="121">
        <f t="shared" si="8"/>
        <v>20.8</v>
      </c>
      <c r="P105" s="234">
        <v>18</v>
      </c>
      <c r="Q105" s="234"/>
      <c r="R105" s="234">
        <v>15</v>
      </c>
      <c r="S105" s="234">
        <v>11</v>
      </c>
      <c r="T105" s="234"/>
      <c r="U105" s="122">
        <f t="shared" si="11"/>
        <v>44</v>
      </c>
      <c r="V105" s="235">
        <f t="shared" si="12"/>
        <v>65</v>
      </c>
      <c r="W105" s="235"/>
      <c r="X105" s="235"/>
      <c r="Y105" s="236" t="str">
        <f t="shared" si="13"/>
        <v>B</v>
      </c>
    </row>
    <row r="106" spans="1:25" ht="26.25">
      <c r="A106" s="233">
        <v>92</v>
      </c>
      <c r="B106" s="118" t="s">
        <v>218</v>
      </c>
      <c r="C106" s="118" t="s">
        <v>219</v>
      </c>
      <c r="D106" s="234">
        <v>12</v>
      </c>
      <c r="E106" s="234">
        <v>7</v>
      </c>
      <c r="F106" s="234">
        <v>9</v>
      </c>
      <c r="G106" s="120">
        <f t="shared" si="9"/>
        <v>6.2222222222222223</v>
      </c>
      <c r="H106" s="234">
        <v>5</v>
      </c>
      <c r="I106" s="234">
        <v>4.5</v>
      </c>
      <c r="J106" s="120">
        <f t="shared" si="10"/>
        <v>4.75</v>
      </c>
      <c r="K106" s="234">
        <v>20</v>
      </c>
      <c r="L106" s="234">
        <v>23</v>
      </c>
      <c r="M106" s="234">
        <v>23</v>
      </c>
      <c r="N106" s="120">
        <f t="shared" si="7"/>
        <v>11</v>
      </c>
      <c r="O106" s="121">
        <f t="shared" si="8"/>
        <v>22</v>
      </c>
      <c r="P106" s="234"/>
      <c r="Q106" s="234"/>
      <c r="R106" s="234"/>
      <c r="S106" s="234"/>
      <c r="T106" s="234"/>
      <c r="U106" s="122" t="str">
        <f t="shared" si="11"/>
        <v/>
      </c>
      <c r="V106" s="235">
        <f t="shared" si="12"/>
        <v>22</v>
      </c>
      <c r="W106" s="235"/>
      <c r="X106" s="235"/>
      <c r="Y106" s="236" t="str">
        <f t="shared" si="13"/>
        <v/>
      </c>
    </row>
    <row r="107" spans="1:25" ht="26.25">
      <c r="A107" s="233">
        <v>93</v>
      </c>
      <c r="B107" s="118" t="s">
        <v>220</v>
      </c>
      <c r="C107" s="118" t="s">
        <v>221</v>
      </c>
      <c r="D107" s="234">
        <v>10</v>
      </c>
      <c r="E107" s="234">
        <v>3</v>
      </c>
      <c r="F107" s="234">
        <v>4</v>
      </c>
      <c r="G107" s="120">
        <f t="shared" si="9"/>
        <v>3.7777777777777772</v>
      </c>
      <c r="H107" s="234">
        <v>4.5</v>
      </c>
      <c r="I107" s="234">
        <v>3</v>
      </c>
      <c r="J107" s="120">
        <f t="shared" si="10"/>
        <v>3.75</v>
      </c>
      <c r="K107" s="234">
        <v>25</v>
      </c>
      <c r="L107" s="234">
        <v>24</v>
      </c>
      <c r="M107" s="234">
        <v>24</v>
      </c>
      <c r="N107" s="120">
        <f t="shared" si="7"/>
        <v>12.166666666666666</v>
      </c>
      <c r="O107" s="121">
        <f t="shared" si="8"/>
        <v>19.7</v>
      </c>
      <c r="P107" s="234">
        <v>16</v>
      </c>
      <c r="Q107" s="234"/>
      <c r="R107" s="234">
        <v>16</v>
      </c>
      <c r="S107" s="234">
        <v>12</v>
      </c>
      <c r="T107" s="234"/>
      <c r="U107" s="122">
        <f t="shared" si="11"/>
        <v>44</v>
      </c>
      <c r="V107" s="235">
        <f t="shared" si="12"/>
        <v>64</v>
      </c>
      <c r="W107" s="235"/>
      <c r="X107" s="235"/>
      <c r="Y107" s="236" t="str">
        <f t="shared" si="13"/>
        <v>B</v>
      </c>
    </row>
    <row r="108" spans="1:25" ht="26.25">
      <c r="A108" s="233">
        <v>94</v>
      </c>
      <c r="B108" s="118" t="s">
        <v>222</v>
      </c>
      <c r="C108" s="118" t="s">
        <v>223</v>
      </c>
      <c r="D108" s="234">
        <v>9</v>
      </c>
      <c r="E108" s="234">
        <v>4</v>
      </c>
      <c r="F108" s="234">
        <v>3</v>
      </c>
      <c r="G108" s="120">
        <f t="shared" si="9"/>
        <v>3.5555555555555554</v>
      </c>
      <c r="H108" s="234">
        <v>5</v>
      </c>
      <c r="I108" s="234">
        <v>3.5</v>
      </c>
      <c r="J108" s="120">
        <f t="shared" si="10"/>
        <v>4.25</v>
      </c>
      <c r="K108" s="234">
        <v>22</v>
      </c>
      <c r="L108" s="234">
        <v>23</v>
      </c>
      <c r="M108" s="234">
        <v>23</v>
      </c>
      <c r="N108" s="120">
        <f t="shared" si="7"/>
        <v>11.333333333333334</v>
      </c>
      <c r="O108" s="121">
        <f t="shared" si="8"/>
        <v>19.100000000000001</v>
      </c>
      <c r="P108" s="234">
        <v>17</v>
      </c>
      <c r="Q108" s="234"/>
      <c r="R108" s="234">
        <v>13</v>
      </c>
      <c r="S108" s="234">
        <v>10</v>
      </c>
      <c r="T108" s="234"/>
      <c r="U108" s="122">
        <f t="shared" si="11"/>
        <v>40</v>
      </c>
      <c r="V108" s="235">
        <f t="shared" si="12"/>
        <v>59</v>
      </c>
      <c r="W108" s="235"/>
      <c r="X108" s="235"/>
      <c r="Y108" s="236" t="str">
        <f t="shared" si="13"/>
        <v>C</v>
      </c>
    </row>
    <row r="109" spans="1:25" ht="26.25">
      <c r="A109" s="233">
        <v>95</v>
      </c>
      <c r="B109" s="118" t="s">
        <v>224</v>
      </c>
      <c r="C109" s="118" t="s">
        <v>225</v>
      </c>
      <c r="D109" s="234">
        <v>11</v>
      </c>
      <c r="E109" s="234">
        <v>1</v>
      </c>
      <c r="F109" s="234">
        <v>3</v>
      </c>
      <c r="G109" s="120">
        <f t="shared" si="9"/>
        <v>3.3333333333333335</v>
      </c>
      <c r="H109" s="234">
        <v>4.5</v>
      </c>
      <c r="I109" s="234">
        <v>3</v>
      </c>
      <c r="J109" s="120">
        <f t="shared" si="10"/>
        <v>3.75</v>
      </c>
      <c r="K109" s="234">
        <v>23</v>
      </c>
      <c r="L109" s="234">
        <v>22</v>
      </c>
      <c r="M109" s="234">
        <v>22</v>
      </c>
      <c r="N109" s="120">
        <f t="shared" si="7"/>
        <v>11.166666666666666</v>
      </c>
      <c r="O109" s="121">
        <f t="shared" si="8"/>
        <v>18.3</v>
      </c>
      <c r="P109" s="234">
        <v>11</v>
      </c>
      <c r="Q109" s="234"/>
      <c r="R109" s="234">
        <v>15</v>
      </c>
      <c r="S109" s="234">
        <v>10</v>
      </c>
      <c r="T109" s="234"/>
      <c r="U109" s="122">
        <f t="shared" si="11"/>
        <v>36</v>
      </c>
      <c r="V109" s="235">
        <f t="shared" si="12"/>
        <v>54</v>
      </c>
      <c r="W109" s="235"/>
      <c r="X109" s="235"/>
      <c r="Y109" s="236" t="str">
        <f t="shared" si="13"/>
        <v>C</v>
      </c>
    </row>
    <row r="110" spans="1:25" ht="26.25">
      <c r="A110" s="233">
        <v>96</v>
      </c>
      <c r="B110" s="118" t="s">
        <v>226</v>
      </c>
      <c r="C110" s="118" t="s">
        <v>227</v>
      </c>
      <c r="D110" s="234">
        <v>12</v>
      </c>
      <c r="E110" s="234">
        <v>4</v>
      </c>
      <c r="F110" s="234">
        <v>4</v>
      </c>
      <c r="G110" s="120">
        <f t="shared" si="9"/>
        <v>4.4444444444444438</v>
      </c>
      <c r="H110" s="234">
        <v>4.5</v>
      </c>
      <c r="I110" s="234">
        <v>3.5</v>
      </c>
      <c r="J110" s="120">
        <f t="shared" si="10"/>
        <v>4</v>
      </c>
      <c r="K110" s="234">
        <v>25</v>
      </c>
      <c r="L110" s="234">
        <v>24</v>
      </c>
      <c r="M110" s="234">
        <v>24</v>
      </c>
      <c r="N110" s="120">
        <f t="shared" si="7"/>
        <v>12.166666666666666</v>
      </c>
      <c r="O110" s="121">
        <f t="shared" si="8"/>
        <v>20.6</v>
      </c>
      <c r="P110" s="234">
        <v>12.5</v>
      </c>
      <c r="Q110" s="234"/>
      <c r="R110" s="234">
        <v>14</v>
      </c>
      <c r="S110" s="234"/>
      <c r="T110" s="234">
        <v>8</v>
      </c>
      <c r="U110" s="122">
        <f t="shared" si="11"/>
        <v>34.5</v>
      </c>
      <c r="V110" s="235">
        <f t="shared" si="12"/>
        <v>55</v>
      </c>
      <c r="W110" s="235"/>
      <c r="X110" s="235"/>
      <c r="Y110" s="236" t="str">
        <f t="shared" si="13"/>
        <v>C</v>
      </c>
    </row>
    <row r="111" spans="1:25" ht="26.25">
      <c r="A111" s="233">
        <v>97</v>
      </c>
      <c r="B111" s="118" t="s">
        <v>228</v>
      </c>
      <c r="C111" s="118" t="s">
        <v>229</v>
      </c>
      <c r="D111" s="234">
        <v>4</v>
      </c>
      <c r="E111" s="234">
        <v>3</v>
      </c>
      <c r="F111" s="234">
        <v>3</v>
      </c>
      <c r="G111" s="120">
        <f t="shared" si="9"/>
        <v>2.2222222222222228</v>
      </c>
      <c r="H111" s="234">
        <v>4</v>
      </c>
      <c r="I111" s="234">
        <v>5</v>
      </c>
      <c r="J111" s="120">
        <f t="shared" si="10"/>
        <v>4.5</v>
      </c>
      <c r="K111" s="234"/>
      <c r="L111" s="234"/>
      <c r="M111" s="234"/>
      <c r="N111" s="120">
        <f t="shared" si="7"/>
        <v>0</v>
      </c>
      <c r="O111" s="121">
        <f t="shared" si="8"/>
        <v>6.7</v>
      </c>
      <c r="P111" s="234">
        <v>13.5</v>
      </c>
      <c r="Q111" s="234">
        <v>7</v>
      </c>
      <c r="R111" s="234"/>
      <c r="S111" s="234"/>
      <c r="T111" s="234">
        <v>14</v>
      </c>
      <c r="U111" s="122">
        <f t="shared" si="11"/>
        <v>34.5</v>
      </c>
      <c r="V111" s="235">
        <f t="shared" si="12"/>
        <v>41</v>
      </c>
      <c r="W111" s="235"/>
      <c r="X111" s="235"/>
      <c r="Y111" s="236" t="s">
        <v>366</v>
      </c>
    </row>
    <row r="112" spans="1:25" ht="26.25">
      <c r="A112" s="233">
        <v>98</v>
      </c>
      <c r="B112" s="118" t="s">
        <v>230</v>
      </c>
      <c r="C112" s="118" t="s">
        <v>231</v>
      </c>
      <c r="D112" s="234">
        <v>13</v>
      </c>
      <c r="E112" s="234">
        <v>5</v>
      </c>
      <c r="F112" s="234">
        <v>6</v>
      </c>
      <c r="G112" s="120">
        <f t="shared" si="9"/>
        <v>5.333333333333333</v>
      </c>
      <c r="H112" s="234">
        <v>4.5</v>
      </c>
      <c r="I112" s="234">
        <v>3.5</v>
      </c>
      <c r="J112" s="120">
        <f t="shared" si="10"/>
        <v>4</v>
      </c>
      <c r="K112" s="234">
        <v>23</v>
      </c>
      <c r="L112" s="234">
        <v>20</v>
      </c>
      <c r="M112" s="234">
        <v>21</v>
      </c>
      <c r="N112" s="120">
        <f t="shared" si="7"/>
        <v>10.666666666666666</v>
      </c>
      <c r="O112" s="121">
        <f t="shared" si="8"/>
        <v>20</v>
      </c>
      <c r="P112" s="234">
        <v>14.5</v>
      </c>
      <c r="Q112" s="234"/>
      <c r="R112" s="234">
        <v>10</v>
      </c>
      <c r="S112" s="234"/>
      <c r="T112" s="234">
        <v>12</v>
      </c>
      <c r="U112" s="122">
        <f t="shared" si="11"/>
        <v>36.5</v>
      </c>
      <c r="V112" s="235">
        <f t="shared" si="12"/>
        <v>57</v>
      </c>
      <c r="W112" s="235"/>
      <c r="X112" s="235"/>
      <c r="Y112" s="236" t="str">
        <f t="shared" si="13"/>
        <v>C</v>
      </c>
    </row>
    <row r="113" spans="1:25" ht="26.25">
      <c r="A113" s="233">
        <v>99</v>
      </c>
      <c r="B113" s="118" t="s">
        <v>232</v>
      </c>
      <c r="C113" s="118" t="s">
        <v>233</v>
      </c>
      <c r="D113" s="234">
        <v>8</v>
      </c>
      <c r="E113" s="234">
        <v>4</v>
      </c>
      <c r="F113" s="234">
        <v>4</v>
      </c>
      <c r="G113" s="120">
        <f t="shared" si="9"/>
        <v>3.5555555555555554</v>
      </c>
      <c r="H113" s="234">
        <v>4</v>
      </c>
      <c r="I113" s="234">
        <v>4</v>
      </c>
      <c r="J113" s="120">
        <f t="shared" si="10"/>
        <v>4</v>
      </c>
      <c r="K113" s="234">
        <v>24</v>
      </c>
      <c r="L113" s="234">
        <v>23</v>
      </c>
      <c r="M113" s="234">
        <v>22</v>
      </c>
      <c r="N113" s="120">
        <f t="shared" si="7"/>
        <v>11.500000000000002</v>
      </c>
      <c r="O113" s="121">
        <f t="shared" si="8"/>
        <v>19.100000000000001</v>
      </c>
      <c r="P113" s="234">
        <v>15</v>
      </c>
      <c r="Q113" s="234"/>
      <c r="R113" s="234">
        <v>12</v>
      </c>
      <c r="S113" s="234">
        <v>5</v>
      </c>
      <c r="T113" s="234"/>
      <c r="U113" s="122">
        <f t="shared" si="11"/>
        <v>32</v>
      </c>
      <c r="V113" s="235">
        <f t="shared" si="12"/>
        <v>51</v>
      </c>
      <c r="W113" s="235"/>
      <c r="X113" s="235"/>
      <c r="Y113" s="236" t="str">
        <f t="shared" si="13"/>
        <v>C</v>
      </c>
    </row>
    <row r="114" spans="1:25" ht="26.25">
      <c r="A114" s="233">
        <v>100</v>
      </c>
      <c r="B114" s="118" t="s">
        <v>234</v>
      </c>
      <c r="C114" s="118" t="s">
        <v>235</v>
      </c>
      <c r="D114" s="234">
        <v>10</v>
      </c>
      <c r="E114" s="234">
        <v>8</v>
      </c>
      <c r="F114" s="234">
        <v>10</v>
      </c>
      <c r="G114" s="120">
        <f t="shared" si="9"/>
        <v>6.2222222222222223</v>
      </c>
      <c r="H114" s="234">
        <v>4.5</v>
      </c>
      <c r="I114" s="234">
        <v>3.5</v>
      </c>
      <c r="J114" s="120">
        <f t="shared" si="10"/>
        <v>4</v>
      </c>
      <c r="K114" s="234">
        <v>24</v>
      </c>
      <c r="L114" s="234">
        <v>23</v>
      </c>
      <c r="M114" s="234">
        <v>23.5</v>
      </c>
      <c r="N114" s="120">
        <f t="shared" si="7"/>
        <v>11.75</v>
      </c>
      <c r="O114" s="121">
        <f t="shared" si="8"/>
        <v>22</v>
      </c>
      <c r="P114" s="234">
        <v>15</v>
      </c>
      <c r="Q114" s="234"/>
      <c r="R114" s="234">
        <v>10</v>
      </c>
      <c r="S114" s="234">
        <v>9</v>
      </c>
      <c r="T114" s="234"/>
      <c r="U114" s="122">
        <f t="shared" si="11"/>
        <v>34</v>
      </c>
      <c r="V114" s="235">
        <f t="shared" si="12"/>
        <v>56</v>
      </c>
      <c r="W114" s="235"/>
      <c r="X114" s="235"/>
      <c r="Y114" s="236" t="str">
        <f t="shared" si="13"/>
        <v>C</v>
      </c>
    </row>
    <row r="115" spans="1:25" ht="26.25">
      <c r="A115" s="233">
        <v>101</v>
      </c>
      <c r="B115" s="118" t="s">
        <v>236</v>
      </c>
      <c r="C115" s="118" t="s">
        <v>237</v>
      </c>
      <c r="D115" s="234">
        <v>10</v>
      </c>
      <c r="E115" s="234">
        <v>10</v>
      </c>
      <c r="F115" s="234">
        <v>9</v>
      </c>
      <c r="G115" s="120">
        <f t="shared" si="9"/>
        <v>6.4444444444444438</v>
      </c>
      <c r="H115" s="234">
        <v>3</v>
      </c>
      <c r="I115" s="234">
        <v>4</v>
      </c>
      <c r="J115" s="120">
        <f t="shared" si="10"/>
        <v>3.5</v>
      </c>
      <c r="K115" s="234">
        <v>24</v>
      </c>
      <c r="L115" s="234">
        <v>23</v>
      </c>
      <c r="M115" s="234">
        <v>23.5</v>
      </c>
      <c r="N115" s="120">
        <f t="shared" si="7"/>
        <v>11.75</v>
      </c>
      <c r="O115" s="121">
        <f t="shared" si="8"/>
        <v>21.7</v>
      </c>
      <c r="P115" s="234">
        <v>14</v>
      </c>
      <c r="Q115" s="234"/>
      <c r="R115" s="234">
        <v>16</v>
      </c>
      <c r="S115" s="234"/>
      <c r="T115" s="234">
        <v>14</v>
      </c>
      <c r="U115" s="122">
        <f t="shared" si="11"/>
        <v>44</v>
      </c>
      <c r="V115" s="235">
        <f t="shared" si="12"/>
        <v>66</v>
      </c>
      <c r="W115" s="235"/>
      <c r="X115" s="235"/>
      <c r="Y115" s="236" t="str">
        <f t="shared" si="13"/>
        <v>B</v>
      </c>
    </row>
    <row r="116" spans="1:25" ht="26.25">
      <c r="A116" s="233">
        <v>102</v>
      </c>
      <c r="B116" s="118" t="s">
        <v>238</v>
      </c>
      <c r="C116" s="118" t="s">
        <v>239</v>
      </c>
      <c r="D116" s="234">
        <v>10</v>
      </c>
      <c r="E116" s="234">
        <v>14</v>
      </c>
      <c r="F116" s="234">
        <v>14</v>
      </c>
      <c r="G116" s="120">
        <f t="shared" si="9"/>
        <v>8.4444444444444446</v>
      </c>
      <c r="H116" s="234">
        <v>4.5</v>
      </c>
      <c r="I116" s="234">
        <v>4</v>
      </c>
      <c r="J116" s="120">
        <f t="shared" si="10"/>
        <v>4.25</v>
      </c>
      <c r="K116" s="234">
        <v>23</v>
      </c>
      <c r="L116" s="234">
        <v>22</v>
      </c>
      <c r="M116" s="234">
        <v>22</v>
      </c>
      <c r="N116" s="120">
        <f t="shared" si="7"/>
        <v>11.166666666666666</v>
      </c>
      <c r="O116" s="121">
        <f t="shared" si="8"/>
        <v>23.9</v>
      </c>
      <c r="P116" s="234">
        <v>22</v>
      </c>
      <c r="Q116" s="234"/>
      <c r="R116" s="234">
        <v>16.5</v>
      </c>
      <c r="S116" s="234">
        <v>12</v>
      </c>
      <c r="T116" s="234"/>
      <c r="U116" s="122">
        <f t="shared" si="11"/>
        <v>50.5</v>
      </c>
      <c r="V116" s="235">
        <f t="shared" si="12"/>
        <v>74</v>
      </c>
      <c r="W116" s="235"/>
      <c r="X116" s="235"/>
      <c r="Y116" s="236" t="str">
        <f t="shared" si="13"/>
        <v>A</v>
      </c>
    </row>
    <row r="117" spans="1:25" ht="26.25">
      <c r="A117" s="233">
        <v>103</v>
      </c>
      <c r="B117" s="118" t="s">
        <v>240</v>
      </c>
      <c r="C117" s="118" t="s">
        <v>241</v>
      </c>
      <c r="D117" s="234">
        <v>13</v>
      </c>
      <c r="E117" s="234">
        <v>4</v>
      </c>
      <c r="F117" s="234">
        <v>5</v>
      </c>
      <c r="G117" s="120">
        <f t="shared" si="9"/>
        <v>4.8888888888888884</v>
      </c>
      <c r="H117" s="234">
        <v>5</v>
      </c>
      <c r="I117" s="234">
        <v>3.5</v>
      </c>
      <c r="J117" s="120">
        <f t="shared" si="10"/>
        <v>4.25</v>
      </c>
      <c r="K117" s="234">
        <v>25</v>
      </c>
      <c r="L117" s="234">
        <v>24</v>
      </c>
      <c r="M117" s="234">
        <v>24</v>
      </c>
      <c r="N117" s="120">
        <f t="shared" si="7"/>
        <v>12.166666666666666</v>
      </c>
      <c r="O117" s="121">
        <f t="shared" si="8"/>
        <v>21.3</v>
      </c>
      <c r="P117" s="234">
        <v>18</v>
      </c>
      <c r="Q117" s="234">
        <v>20</v>
      </c>
      <c r="R117" s="234"/>
      <c r="S117" s="234">
        <v>14</v>
      </c>
      <c r="T117" s="234"/>
      <c r="U117" s="122">
        <f t="shared" si="11"/>
        <v>52</v>
      </c>
      <c r="V117" s="235">
        <f t="shared" si="12"/>
        <v>73</v>
      </c>
      <c r="W117" s="235"/>
      <c r="X117" s="235"/>
      <c r="Y117" s="236" t="str">
        <f t="shared" si="13"/>
        <v>A</v>
      </c>
    </row>
    <row r="118" spans="1:25" ht="26.25">
      <c r="A118" s="233">
        <v>104</v>
      </c>
      <c r="B118" s="118" t="s">
        <v>242</v>
      </c>
      <c r="C118" s="118" t="s">
        <v>243</v>
      </c>
      <c r="D118" s="234">
        <v>12</v>
      </c>
      <c r="E118" s="234">
        <v>9</v>
      </c>
      <c r="F118" s="234">
        <v>11</v>
      </c>
      <c r="G118" s="120">
        <f t="shared" si="9"/>
        <v>7.1111111111111107</v>
      </c>
      <c r="H118" s="234">
        <v>4</v>
      </c>
      <c r="I118" s="234">
        <v>3</v>
      </c>
      <c r="J118" s="120">
        <f t="shared" si="10"/>
        <v>3.5</v>
      </c>
      <c r="K118" s="234">
        <v>25</v>
      </c>
      <c r="L118" s="234">
        <v>24</v>
      </c>
      <c r="M118" s="234">
        <v>24</v>
      </c>
      <c r="N118" s="120">
        <f t="shared" si="7"/>
        <v>12.166666666666666</v>
      </c>
      <c r="O118" s="121">
        <f t="shared" si="8"/>
        <v>22.8</v>
      </c>
      <c r="P118" s="234">
        <v>16</v>
      </c>
      <c r="Q118" s="234"/>
      <c r="R118" s="234">
        <v>19</v>
      </c>
      <c r="S118" s="234">
        <v>16</v>
      </c>
      <c r="T118" s="234"/>
      <c r="U118" s="122">
        <f t="shared" si="11"/>
        <v>51</v>
      </c>
      <c r="V118" s="235">
        <f t="shared" si="12"/>
        <v>74</v>
      </c>
      <c r="W118" s="235"/>
      <c r="X118" s="235"/>
      <c r="Y118" s="236" t="str">
        <f t="shared" si="13"/>
        <v>A</v>
      </c>
    </row>
    <row r="119" spans="1:25" ht="26.25">
      <c r="A119" s="233">
        <v>105</v>
      </c>
      <c r="B119" s="118" t="s">
        <v>244</v>
      </c>
      <c r="C119" s="118" t="s">
        <v>245</v>
      </c>
      <c r="D119" s="234">
        <v>11</v>
      </c>
      <c r="E119" s="234">
        <v>3</v>
      </c>
      <c r="F119" s="234">
        <v>4</v>
      </c>
      <c r="G119" s="120">
        <f t="shared" si="9"/>
        <v>4</v>
      </c>
      <c r="H119" s="234">
        <v>4</v>
      </c>
      <c r="I119" s="234">
        <v>3.5</v>
      </c>
      <c r="J119" s="120">
        <f t="shared" si="10"/>
        <v>3.75</v>
      </c>
      <c r="K119" s="234">
        <v>25</v>
      </c>
      <c r="L119" s="234">
        <v>20</v>
      </c>
      <c r="M119" s="234">
        <v>22</v>
      </c>
      <c r="N119" s="120">
        <f t="shared" si="7"/>
        <v>11.166666666666666</v>
      </c>
      <c r="O119" s="121">
        <f t="shared" si="8"/>
        <v>18.899999999999999</v>
      </c>
      <c r="P119" s="234">
        <v>14</v>
      </c>
      <c r="Q119" s="234"/>
      <c r="R119" s="234">
        <v>14.5</v>
      </c>
      <c r="S119" s="234">
        <v>8</v>
      </c>
      <c r="T119" s="234"/>
      <c r="U119" s="122">
        <f t="shared" si="11"/>
        <v>36.5</v>
      </c>
      <c r="V119" s="235">
        <f t="shared" si="12"/>
        <v>55</v>
      </c>
      <c r="W119" s="235"/>
      <c r="X119" s="235"/>
      <c r="Y119" s="236" t="str">
        <f t="shared" si="13"/>
        <v>C</v>
      </c>
    </row>
    <row r="120" spans="1:25" ht="26.25">
      <c r="A120" s="233">
        <v>106</v>
      </c>
      <c r="B120" s="118" t="s">
        <v>246</v>
      </c>
      <c r="C120" s="118" t="s">
        <v>247</v>
      </c>
      <c r="D120" s="234">
        <v>10</v>
      </c>
      <c r="E120" s="234">
        <v>1</v>
      </c>
      <c r="F120" s="234">
        <v>3</v>
      </c>
      <c r="G120" s="120">
        <f t="shared" si="9"/>
        <v>3.1111111111111112</v>
      </c>
      <c r="H120" s="234">
        <v>4.5</v>
      </c>
      <c r="I120" s="234">
        <v>4</v>
      </c>
      <c r="J120" s="120">
        <f t="shared" si="10"/>
        <v>4.25</v>
      </c>
      <c r="K120" s="234">
        <v>23</v>
      </c>
      <c r="L120" s="234">
        <v>20</v>
      </c>
      <c r="M120" s="234">
        <v>21</v>
      </c>
      <c r="N120" s="120">
        <f t="shared" si="7"/>
        <v>10.666666666666666</v>
      </c>
      <c r="O120" s="121">
        <f t="shared" si="8"/>
        <v>18</v>
      </c>
      <c r="P120" s="234">
        <v>8</v>
      </c>
      <c r="Q120" s="234"/>
      <c r="R120" s="234">
        <v>14</v>
      </c>
      <c r="S120" s="234">
        <v>7</v>
      </c>
      <c r="T120" s="234"/>
      <c r="U120" s="122">
        <f t="shared" si="11"/>
        <v>29</v>
      </c>
      <c r="V120" s="235">
        <f t="shared" si="12"/>
        <v>47</v>
      </c>
      <c r="W120" s="235"/>
      <c r="X120" s="235"/>
      <c r="Y120" s="236" t="str">
        <f t="shared" si="13"/>
        <v>D</v>
      </c>
    </row>
    <row r="121" spans="1:25" ht="26.25">
      <c r="A121" s="233">
        <v>107</v>
      </c>
      <c r="B121" s="118" t="s">
        <v>358</v>
      </c>
      <c r="C121" s="118" t="s">
        <v>359</v>
      </c>
      <c r="D121" s="234"/>
      <c r="E121" s="234"/>
      <c r="F121" s="234"/>
      <c r="G121" s="120">
        <f t="shared" si="9"/>
        <v>0</v>
      </c>
      <c r="H121" s="234"/>
      <c r="I121" s="234"/>
      <c r="J121" s="120">
        <f t="shared" si="10"/>
        <v>0</v>
      </c>
      <c r="K121" s="234"/>
      <c r="L121" s="234"/>
      <c r="M121" s="234"/>
      <c r="N121" s="120">
        <f t="shared" si="7"/>
        <v>0</v>
      </c>
      <c r="O121" s="121" t="str">
        <f t="shared" si="8"/>
        <v/>
      </c>
      <c r="P121" s="234"/>
      <c r="Q121" s="234"/>
      <c r="R121" s="234"/>
      <c r="S121" s="234"/>
      <c r="T121" s="234"/>
      <c r="U121" s="122" t="str">
        <f t="shared" si="11"/>
        <v/>
      </c>
      <c r="V121" s="235" t="str">
        <f t="shared" si="12"/>
        <v/>
      </c>
      <c r="W121" s="235"/>
      <c r="X121" s="235"/>
      <c r="Y121" s="236" t="str">
        <f t="shared" si="13"/>
        <v/>
      </c>
    </row>
    <row r="122" spans="1:25" ht="26.25">
      <c r="A122" s="233">
        <v>108</v>
      </c>
      <c r="B122" s="118" t="s">
        <v>360</v>
      </c>
      <c r="C122" s="118" t="s">
        <v>361</v>
      </c>
      <c r="D122" s="234"/>
      <c r="E122" s="234"/>
      <c r="F122" s="234"/>
      <c r="G122" s="120">
        <f t="shared" si="9"/>
        <v>0</v>
      </c>
      <c r="H122" s="234"/>
      <c r="I122" s="234"/>
      <c r="J122" s="120">
        <f t="shared" si="10"/>
        <v>0</v>
      </c>
      <c r="K122" s="234"/>
      <c r="L122" s="234"/>
      <c r="M122" s="234"/>
      <c r="N122" s="120">
        <f t="shared" si="7"/>
        <v>0</v>
      </c>
      <c r="O122" s="121" t="str">
        <f t="shared" si="8"/>
        <v/>
      </c>
      <c r="P122" s="234"/>
      <c r="Q122" s="234"/>
      <c r="R122" s="234"/>
      <c r="S122" s="234"/>
      <c r="T122" s="234"/>
      <c r="U122" s="122" t="str">
        <f t="shared" si="11"/>
        <v/>
      </c>
      <c r="V122" s="235" t="str">
        <f t="shared" si="12"/>
        <v/>
      </c>
      <c r="W122" s="235"/>
      <c r="X122" s="235"/>
      <c r="Y122" s="236" t="str">
        <f t="shared" si="13"/>
        <v/>
      </c>
    </row>
    <row r="123" spans="1:25" ht="26.25">
      <c r="A123" s="233">
        <v>109</v>
      </c>
      <c r="B123" s="118" t="s">
        <v>248</v>
      </c>
      <c r="C123" s="118" t="s">
        <v>249</v>
      </c>
      <c r="D123" s="234">
        <v>12</v>
      </c>
      <c r="E123" s="234">
        <v>2</v>
      </c>
      <c r="F123" s="234">
        <v>7</v>
      </c>
      <c r="G123" s="120">
        <f t="shared" si="9"/>
        <v>4.666666666666667</v>
      </c>
      <c r="H123" s="234">
        <v>3</v>
      </c>
      <c r="I123" s="234">
        <v>4</v>
      </c>
      <c r="J123" s="120">
        <f t="shared" si="10"/>
        <v>3.5</v>
      </c>
      <c r="K123" s="234">
        <v>24</v>
      </c>
      <c r="L123" s="234">
        <v>23</v>
      </c>
      <c r="M123" s="234">
        <v>23.5</v>
      </c>
      <c r="N123" s="120">
        <f t="shared" si="7"/>
        <v>11.75</v>
      </c>
      <c r="O123" s="121">
        <f t="shared" si="8"/>
        <v>19.899999999999999</v>
      </c>
      <c r="P123" s="234">
        <v>21</v>
      </c>
      <c r="Q123" s="234"/>
      <c r="R123" s="234">
        <v>16</v>
      </c>
      <c r="S123" s="234"/>
      <c r="T123" s="234">
        <v>17</v>
      </c>
      <c r="U123" s="122">
        <f t="shared" si="11"/>
        <v>54</v>
      </c>
      <c r="V123" s="235">
        <f t="shared" si="12"/>
        <v>74</v>
      </c>
      <c r="W123" s="235"/>
      <c r="X123" s="235"/>
      <c r="Y123" s="236" t="str">
        <f t="shared" si="13"/>
        <v>A</v>
      </c>
    </row>
    <row r="124" spans="1:25" ht="26.25">
      <c r="A124" s="233">
        <v>110</v>
      </c>
      <c r="B124" s="118" t="s">
        <v>250</v>
      </c>
      <c r="C124" s="118" t="s">
        <v>325</v>
      </c>
      <c r="D124" s="234">
        <v>12</v>
      </c>
      <c r="E124" s="234">
        <v>5</v>
      </c>
      <c r="F124" s="234">
        <v>9</v>
      </c>
      <c r="G124" s="120">
        <f t="shared" si="9"/>
        <v>5.7777777777777786</v>
      </c>
      <c r="H124" s="234">
        <v>5</v>
      </c>
      <c r="I124" s="234">
        <v>3</v>
      </c>
      <c r="J124" s="120">
        <f t="shared" si="10"/>
        <v>4</v>
      </c>
      <c r="K124" s="234">
        <v>24</v>
      </c>
      <c r="L124" s="234">
        <v>23</v>
      </c>
      <c r="M124" s="234">
        <v>22</v>
      </c>
      <c r="N124" s="120">
        <f t="shared" si="7"/>
        <v>11.500000000000002</v>
      </c>
      <c r="O124" s="121">
        <f t="shared" si="8"/>
        <v>21.3</v>
      </c>
      <c r="P124" s="234">
        <v>17</v>
      </c>
      <c r="Q124" s="234"/>
      <c r="R124" s="234">
        <v>17</v>
      </c>
      <c r="S124" s="234">
        <v>14</v>
      </c>
      <c r="T124" s="234"/>
      <c r="U124" s="122">
        <f t="shared" si="11"/>
        <v>48</v>
      </c>
      <c r="V124" s="235">
        <f t="shared" si="12"/>
        <v>69</v>
      </c>
      <c r="W124" s="235"/>
      <c r="X124" s="235"/>
      <c r="Y124" s="236" t="str">
        <f t="shared" si="13"/>
        <v>B</v>
      </c>
    </row>
    <row r="125" spans="1:25" ht="26.25">
      <c r="A125" s="233">
        <v>111</v>
      </c>
      <c r="B125" s="118" t="s">
        <v>251</v>
      </c>
      <c r="C125" s="118" t="s">
        <v>252</v>
      </c>
      <c r="D125" s="234">
        <v>12</v>
      </c>
      <c r="E125" s="234">
        <v>6</v>
      </c>
      <c r="F125" s="234">
        <v>10</v>
      </c>
      <c r="G125" s="120">
        <f t="shared" si="9"/>
        <v>6.2222222222222223</v>
      </c>
      <c r="H125" s="234">
        <v>4.5</v>
      </c>
      <c r="I125" s="234">
        <v>4</v>
      </c>
      <c r="J125" s="120">
        <f t="shared" si="10"/>
        <v>4.25</v>
      </c>
      <c r="K125" s="234">
        <v>23</v>
      </c>
      <c r="L125" s="234">
        <v>22</v>
      </c>
      <c r="M125" s="234">
        <v>22</v>
      </c>
      <c r="N125" s="120">
        <f t="shared" si="7"/>
        <v>11.166666666666666</v>
      </c>
      <c r="O125" s="121">
        <f t="shared" si="8"/>
        <v>21.6</v>
      </c>
      <c r="P125" s="234">
        <v>21</v>
      </c>
      <c r="Q125" s="234"/>
      <c r="R125" s="234">
        <v>17</v>
      </c>
      <c r="S125" s="234"/>
      <c r="T125" s="234">
        <v>16</v>
      </c>
      <c r="U125" s="122">
        <f t="shared" si="11"/>
        <v>54</v>
      </c>
      <c r="V125" s="235">
        <f t="shared" si="12"/>
        <v>76</v>
      </c>
      <c r="W125" s="235"/>
      <c r="X125" s="235"/>
      <c r="Y125" s="236" t="str">
        <f t="shared" si="13"/>
        <v>A</v>
      </c>
    </row>
    <row r="126" spans="1:25" ht="26.25">
      <c r="A126" s="233">
        <v>112</v>
      </c>
      <c r="B126" s="118" t="s">
        <v>253</v>
      </c>
      <c r="C126" s="118" t="s">
        <v>254</v>
      </c>
      <c r="D126" s="234">
        <v>11</v>
      </c>
      <c r="E126" s="234">
        <v>12</v>
      </c>
      <c r="F126" s="234">
        <v>12</v>
      </c>
      <c r="G126" s="120">
        <f t="shared" si="9"/>
        <v>7.7777777777777759</v>
      </c>
      <c r="H126" s="234">
        <v>4.5</v>
      </c>
      <c r="I126" s="234">
        <v>4</v>
      </c>
      <c r="J126" s="120">
        <f t="shared" si="10"/>
        <v>4.25</v>
      </c>
      <c r="K126" s="234">
        <v>23</v>
      </c>
      <c r="L126" s="234">
        <v>22</v>
      </c>
      <c r="M126" s="234">
        <v>22</v>
      </c>
      <c r="N126" s="120">
        <f t="shared" si="7"/>
        <v>11.166666666666666</v>
      </c>
      <c r="O126" s="121">
        <f t="shared" si="8"/>
        <v>23.2</v>
      </c>
      <c r="P126" s="234"/>
      <c r="Q126" s="234"/>
      <c r="R126" s="234"/>
      <c r="S126" s="234"/>
      <c r="T126" s="234"/>
      <c r="U126" s="122" t="str">
        <f t="shared" si="11"/>
        <v/>
      </c>
      <c r="V126" s="235">
        <f t="shared" si="12"/>
        <v>23</v>
      </c>
      <c r="W126" s="235"/>
      <c r="X126" s="235"/>
      <c r="Y126" s="236" t="str">
        <f t="shared" si="13"/>
        <v/>
      </c>
    </row>
    <row r="127" spans="1:25" ht="26.25">
      <c r="A127" s="233">
        <v>113</v>
      </c>
      <c r="B127" s="118" t="s">
        <v>255</v>
      </c>
      <c r="C127" s="118" t="s">
        <v>256</v>
      </c>
      <c r="D127" s="234">
        <v>13</v>
      </c>
      <c r="E127" s="234">
        <v>4</v>
      </c>
      <c r="F127" s="234">
        <v>8</v>
      </c>
      <c r="G127" s="120">
        <f t="shared" si="9"/>
        <v>5.5555555555555545</v>
      </c>
      <c r="H127" s="234">
        <v>4</v>
      </c>
      <c r="I127" s="234">
        <v>5</v>
      </c>
      <c r="J127" s="120">
        <f t="shared" si="10"/>
        <v>4.5</v>
      </c>
      <c r="K127" s="234">
        <v>25</v>
      </c>
      <c r="L127" s="234">
        <v>20</v>
      </c>
      <c r="M127" s="234">
        <v>22</v>
      </c>
      <c r="N127" s="120">
        <f t="shared" si="7"/>
        <v>11.166666666666666</v>
      </c>
      <c r="O127" s="121">
        <f t="shared" si="8"/>
        <v>21.2</v>
      </c>
      <c r="P127" s="234">
        <v>14</v>
      </c>
      <c r="Q127" s="234"/>
      <c r="R127" s="234">
        <v>19</v>
      </c>
      <c r="S127" s="234">
        <v>16</v>
      </c>
      <c r="T127" s="234"/>
      <c r="U127" s="122">
        <f t="shared" si="11"/>
        <v>49</v>
      </c>
      <c r="V127" s="235">
        <f t="shared" si="12"/>
        <v>70</v>
      </c>
      <c r="W127" s="235"/>
      <c r="X127" s="235"/>
      <c r="Y127" s="236" t="str">
        <f t="shared" si="13"/>
        <v>A</v>
      </c>
    </row>
    <row r="128" spans="1:25" ht="26.25">
      <c r="A128" s="233">
        <v>114</v>
      </c>
      <c r="B128" s="118" t="s">
        <v>353</v>
      </c>
      <c r="C128" s="118" t="s">
        <v>354</v>
      </c>
      <c r="D128" s="234"/>
      <c r="E128" s="234"/>
      <c r="F128" s="234"/>
      <c r="G128" s="120">
        <f t="shared" si="9"/>
        <v>0</v>
      </c>
      <c r="H128" s="234"/>
      <c r="I128" s="234"/>
      <c r="J128" s="120">
        <f t="shared" si="10"/>
        <v>0</v>
      </c>
      <c r="K128" s="234"/>
      <c r="L128" s="234"/>
      <c r="M128" s="234"/>
      <c r="N128" s="120">
        <f t="shared" si="7"/>
        <v>0</v>
      </c>
      <c r="O128" s="121" t="str">
        <f t="shared" si="8"/>
        <v/>
      </c>
      <c r="P128" s="234"/>
      <c r="Q128" s="234"/>
      <c r="R128" s="234"/>
      <c r="S128" s="234"/>
      <c r="T128" s="234"/>
      <c r="U128" s="122" t="str">
        <f t="shared" si="11"/>
        <v/>
      </c>
      <c r="V128" s="235" t="str">
        <f t="shared" si="12"/>
        <v/>
      </c>
      <c r="W128" s="235"/>
      <c r="X128" s="235"/>
      <c r="Y128" s="236" t="str">
        <f t="shared" si="13"/>
        <v/>
      </c>
    </row>
    <row r="129" spans="1:25" ht="26.25">
      <c r="A129" s="233">
        <v>115</v>
      </c>
      <c r="B129" s="118" t="s">
        <v>257</v>
      </c>
      <c r="C129" s="118" t="s">
        <v>258</v>
      </c>
      <c r="D129" s="234">
        <v>12</v>
      </c>
      <c r="E129" s="234">
        <v>3</v>
      </c>
      <c r="F129" s="234">
        <v>6</v>
      </c>
      <c r="G129" s="120">
        <f t="shared" si="9"/>
        <v>4.666666666666667</v>
      </c>
      <c r="H129" s="234">
        <v>4.5</v>
      </c>
      <c r="I129" s="234">
        <v>4</v>
      </c>
      <c r="J129" s="120">
        <f t="shared" si="10"/>
        <v>4.25</v>
      </c>
      <c r="K129" s="234">
        <v>23</v>
      </c>
      <c r="L129" s="234">
        <v>22</v>
      </c>
      <c r="M129" s="234">
        <v>22</v>
      </c>
      <c r="N129" s="120">
        <f t="shared" si="7"/>
        <v>11.166666666666666</v>
      </c>
      <c r="O129" s="121">
        <f t="shared" si="8"/>
        <v>20.100000000000001</v>
      </c>
      <c r="P129" s="234"/>
      <c r="Q129" s="234"/>
      <c r="R129" s="234"/>
      <c r="S129" s="234"/>
      <c r="T129" s="234"/>
      <c r="U129" s="122" t="str">
        <f t="shared" si="11"/>
        <v/>
      </c>
      <c r="V129" s="235">
        <f t="shared" si="12"/>
        <v>20</v>
      </c>
      <c r="W129" s="235"/>
      <c r="X129" s="235"/>
      <c r="Y129" s="236" t="str">
        <f t="shared" si="13"/>
        <v/>
      </c>
    </row>
    <row r="130" spans="1:25" ht="26.25">
      <c r="A130" s="233">
        <v>116</v>
      </c>
      <c r="B130" s="237" t="s">
        <v>403</v>
      </c>
      <c r="C130" s="237" t="s">
        <v>404</v>
      </c>
      <c r="D130" s="234"/>
      <c r="E130" s="234"/>
      <c r="F130" s="234"/>
      <c r="G130" s="120">
        <f t="shared" si="9"/>
        <v>0</v>
      </c>
      <c r="H130" s="234"/>
      <c r="I130" s="234">
        <v>3</v>
      </c>
      <c r="J130" s="120">
        <f t="shared" si="10"/>
        <v>3</v>
      </c>
      <c r="K130" s="234">
        <v>24</v>
      </c>
      <c r="L130" s="234">
        <v>21</v>
      </c>
      <c r="M130" s="234">
        <v>23</v>
      </c>
      <c r="N130" s="120">
        <f t="shared" si="7"/>
        <v>11.333333333333334</v>
      </c>
      <c r="O130" s="121">
        <f t="shared" si="8"/>
        <v>14.3</v>
      </c>
      <c r="P130" s="234"/>
      <c r="Q130" s="234"/>
      <c r="R130" s="234"/>
      <c r="S130" s="234"/>
      <c r="T130" s="234"/>
      <c r="U130" s="122" t="str">
        <f t="shared" si="11"/>
        <v/>
      </c>
      <c r="V130" s="235">
        <f t="shared" si="12"/>
        <v>14</v>
      </c>
      <c r="W130" s="235"/>
      <c r="X130" s="235"/>
      <c r="Y130" s="236" t="str">
        <f t="shared" si="13"/>
        <v/>
      </c>
    </row>
    <row r="131" spans="1:25" ht="26.25">
      <c r="A131" s="233">
        <v>117</v>
      </c>
      <c r="B131" s="237" t="s">
        <v>405</v>
      </c>
      <c r="C131" s="237" t="s">
        <v>406</v>
      </c>
      <c r="D131" s="234"/>
      <c r="E131" s="234"/>
      <c r="F131" s="234"/>
      <c r="G131" s="120">
        <f t="shared" si="9"/>
        <v>0</v>
      </c>
      <c r="H131" s="234"/>
      <c r="I131" s="234"/>
      <c r="J131" s="120">
        <f t="shared" si="10"/>
        <v>0</v>
      </c>
      <c r="K131" s="234">
        <v>22</v>
      </c>
      <c r="L131" s="234">
        <v>23</v>
      </c>
      <c r="M131" s="234">
        <v>23</v>
      </c>
      <c r="N131" s="120">
        <f t="shared" si="7"/>
        <v>11.333333333333334</v>
      </c>
      <c r="O131" s="121">
        <f t="shared" si="8"/>
        <v>11.3</v>
      </c>
      <c r="P131" s="234"/>
      <c r="Q131" s="234"/>
      <c r="R131" s="234"/>
      <c r="S131" s="234"/>
      <c r="T131" s="234"/>
      <c r="U131" s="122" t="str">
        <f t="shared" si="11"/>
        <v/>
      </c>
      <c r="V131" s="235">
        <f t="shared" si="12"/>
        <v>11</v>
      </c>
      <c r="W131" s="235"/>
      <c r="X131" s="235"/>
      <c r="Y131" s="236" t="str">
        <f t="shared" si="13"/>
        <v/>
      </c>
    </row>
    <row r="132" spans="1:25" ht="26.25">
      <c r="A132" s="233">
        <v>118</v>
      </c>
      <c r="B132" s="118" t="s">
        <v>407</v>
      </c>
      <c r="C132" s="118" t="s">
        <v>408</v>
      </c>
      <c r="D132" s="234"/>
      <c r="E132" s="234"/>
      <c r="F132" s="234"/>
      <c r="G132" s="120">
        <f t="shared" si="9"/>
        <v>0</v>
      </c>
      <c r="H132" s="234"/>
      <c r="I132" s="234"/>
      <c r="J132" s="120">
        <f t="shared" si="10"/>
        <v>0</v>
      </c>
      <c r="K132" s="234">
        <v>23</v>
      </c>
      <c r="L132" s="234">
        <v>22</v>
      </c>
      <c r="M132" s="234">
        <v>22</v>
      </c>
      <c r="N132" s="120">
        <f t="shared" si="7"/>
        <v>11.166666666666666</v>
      </c>
      <c r="O132" s="121">
        <f t="shared" si="8"/>
        <v>11.2</v>
      </c>
      <c r="P132" s="234"/>
      <c r="Q132" s="234"/>
      <c r="R132" s="234"/>
      <c r="S132" s="234"/>
      <c r="T132" s="234"/>
      <c r="U132" s="122" t="str">
        <f t="shared" si="11"/>
        <v/>
      </c>
      <c r="V132" s="235">
        <f t="shared" si="12"/>
        <v>11</v>
      </c>
      <c r="W132" s="235"/>
      <c r="X132" s="235"/>
      <c r="Y132" s="236" t="str">
        <f t="shared" si="13"/>
        <v/>
      </c>
    </row>
    <row r="133" spans="1:25" ht="26.25">
      <c r="A133" s="233"/>
      <c r="B133" s="238"/>
      <c r="C133" s="238"/>
      <c r="D133" s="239"/>
      <c r="E133" s="239"/>
      <c r="F133" s="239"/>
      <c r="G133" s="240"/>
      <c r="H133" s="239"/>
      <c r="I133" s="239"/>
      <c r="J133" s="240"/>
      <c r="K133" s="239"/>
      <c r="L133" s="239"/>
      <c r="M133" s="239"/>
      <c r="N133" s="240"/>
      <c r="O133" s="241"/>
      <c r="P133" s="239"/>
      <c r="Q133" s="239"/>
      <c r="R133" s="239"/>
      <c r="S133" s="239"/>
      <c r="T133" s="239"/>
      <c r="U133" s="122" t="str">
        <f t="shared" si="11"/>
        <v/>
      </c>
      <c r="V133" s="235" t="str">
        <f t="shared" si="12"/>
        <v/>
      </c>
      <c r="W133" s="242"/>
      <c r="X133" s="242"/>
      <c r="Y133" s="243"/>
    </row>
    <row r="134" spans="1:25" ht="26.25">
      <c r="A134" s="233"/>
      <c r="B134" s="238"/>
      <c r="C134" s="238"/>
      <c r="D134" s="239"/>
      <c r="E134" s="239"/>
      <c r="F134" s="239"/>
      <c r="G134" s="240"/>
      <c r="H134" s="239"/>
      <c r="I134" s="239"/>
      <c r="J134" s="240"/>
      <c r="K134" s="239"/>
      <c r="L134" s="239"/>
      <c r="M134" s="239"/>
      <c r="N134" s="240"/>
      <c r="O134" s="241"/>
      <c r="P134" s="239"/>
      <c r="Q134" s="239"/>
      <c r="R134" s="239"/>
      <c r="S134" s="239"/>
      <c r="T134" s="239"/>
      <c r="U134" s="122" t="str">
        <f t="shared" si="11"/>
        <v/>
      </c>
      <c r="V134" s="235" t="str">
        <f t="shared" si="12"/>
        <v/>
      </c>
      <c r="W134" s="242"/>
      <c r="X134" s="242"/>
      <c r="Y134" s="243"/>
    </row>
    <row r="135" spans="1:25" ht="26.25">
      <c r="A135" s="244">
        <v>119</v>
      </c>
      <c r="B135" s="245" t="s">
        <v>323</v>
      </c>
      <c r="C135" s="246" t="s">
        <v>409</v>
      </c>
      <c r="D135" s="247"/>
      <c r="E135" s="239"/>
      <c r="F135" s="239"/>
      <c r="G135" s="240"/>
      <c r="H135" s="239"/>
      <c r="I135" s="239"/>
      <c r="J135" s="240"/>
      <c r="K135" s="239"/>
      <c r="L135" s="239"/>
      <c r="M135" s="239"/>
      <c r="N135" s="240"/>
      <c r="O135" s="241">
        <v>20</v>
      </c>
      <c r="P135" s="239">
        <v>11</v>
      </c>
      <c r="Q135" s="239"/>
      <c r="R135" s="239">
        <v>19</v>
      </c>
      <c r="S135" s="239"/>
      <c r="T135" s="239">
        <v>13</v>
      </c>
      <c r="U135" s="122">
        <f t="shared" si="11"/>
        <v>43</v>
      </c>
      <c r="V135" s="235">
        <f t="shared" si="12"/>
        <v>63</v>
      </c>
      <c r="W135" s="242"/>
      <c r="X135" s="242"/>
      <c r="Y135" s="243"/>
    </row>
    <row r="136" spans="1:25" ht="28.5">
      <c r="A136" s="248"/>
      <c r="B136" s="249"/>
      <c r="C136" s="249"/>
      <c r="D136" s="248"/>
      <c r="E136" s="1021" t="s">
        <v>362</v>
      </c>
      <c r="F136" s="1022"/>
      <c r="G136" s="1022"/>
      <c r="H136" s="1022"/>
      <c r="I136" s="1022"/>
      <c r="J136" s="1022"/>
      <c r="K136" s="1022"/>
      <c r="L136" s="1022"/>
      <c r="M136" s="1022"/>
      <c r="N136" s="1022"/>
      <c r="O136" s="1022"/>
      <c r="P136" s="1022"/>
      <c r="Q136" s="1022"/>
      <c r="R136" s="1022"/>
      <c r="S136" s="1022"/>
      <c r="T136" s="1022"/>
      <c r="U136" s="248"/>
      <c r="V136" s="250"/>
      <c r="W136" s="248"/>
      <c r="X136" s="248"/>
      <c r="Y136" s="248"/>
    </row>
    <row r="137" spans="1:25" ht="26.25">
      <c r="A137" s="248"/>
      <c r="B137" s="251"/>
      <c r="C137" s="252"/>
      <c r="D137" s="1018" t="s">
        <v>310</v>
      </c>
      <c r="E137" s="1018"/>
      <c r="F137" s="130" t="s">
        <v>363</v>
      </c>
      <c r="G137" s="131" t="s">
        <v>364</v>
      </c>
      <c r="H137" s="132" t="s">
        <v>365</v>
      </c>
      <c r="I137" s="133" t="s">
        <v>366</v>
      </c>
      <c r="J137" s="133" t="s">
        <v>367</v>
      </c>
      <c r="K137" s="253"/>
      <c r="L137" s="254"/>
      <c r="M137" s="254"/>
      <c r="N137" s="254"/>
      <c r="O137" s="1023" t="s">
        <v>368</v>
      </c>
      <c r="P137" s="1023"/>
      <c r="Q137" s="1024" t="s">
        <v>369</v>
      </c>
      <c r="R137" s="1024"/>
      <c r="S137" s="1025" t="s">
        <v>370</v>
      </c>
      <c r="T137" s="1025"/>
      <c r="U137" s="248"/>
      <c r="V137" s="250"/>
      <c r="W137" s="248"/>
      <c r="X137" s="248"/>
      <c r="Y137" s="248"/>
    </row>
    <row r="138" spans="1:25" ht="31.5">
      <c r="A138" s="248"/>
      <c r="B138" s="255"/>
      <c r="C138" s="256"/>
      <c r="D138" s="1019" t="s">
        <v>371</v>
      </c>
      <c r="E138" s="1019"/>
      <c r="F138" s="137">
        <f>COUNTIF($Y$15:$Y132,F$137)</f>
        <v>21</v>
      </c>
      <c r="G138" s="137">
        <f>COUNTIF($Y$15:$Y132,G$137)</f>
        <v>40</v>
      </c>
      <c r="H138" s="138">
        <f>COUNTIF($Y$15:$Y132,H$137)</f>
        <v>30</v>
      </c>
      <c r="I138" s="139">
        <f>COUNTIF($Y$15:$Y132,I$137)</f>
        <v>8</v>
      </c>
      <c r="J138" s="139">
        <f>COUNTIF($Y$15:$Y132,J$137)</f>
        <v>0</v>
      </c>
      <c r="K138" s="253"/>
      <c r="L138" s="254"/>
      <c r="M138" s="254"/>
      <c r="N138" s="254"/>
      <c r="O138" s="140" t="s">
        <v>372</v>
      </c>
      <c r="P138" s="131" t="s">
        <v>373</v>
      </c>
      <c r="Q138" s="141" t="s">
        <v>374</v>
      </c>
      <c r="R138" s="142" t="s">
        <v>375</v>
      </c>
      <c r="S138" s="1020" t="s">
        <v>376</v>
      </c>
      <c r="T138" s="1020"/>
      <c r="U138" s="248"/>
      <c r="V138" s="250"/>
      <c r="W138" s="248"/>
      <c r="X138" s="248"/>
      <c r="Y138" s="248"/>
    </row>
    <row r="139" spans="1:25" ht="26.25">
      <c r="A139" s="248"/>
      <c r="B139" s="255"/>
      <c r="C139" s="256"/>
      <c r="D139" s="1019" t="s">
        <v>377</v>
      </c>
      <c r="E139" s="1019"/>
      <c r="F139" s="137"/>
      <c r="G139" s="137"/>
      <c r="H139" s="138"/>
      <c r="I139" s="139"/>
      <c r="J139" s="139"/>
      <c r="K139" s="253"/>
      <c r="L139" s="1015" t="s">
        <v>378</v>
      </c>
      <c r="M139" s="1015"/>
      <c r="N139" s="143" t="s">
        <v>371</v>
      </c>
      <c r="O139" s="144">
        <f>IF(SUM($O$15:$O132)&gt;0,AVERAGE($O$15:$O132),0)</f>
        <v>19.258928571428559</v>
      </c>
      <c r="P139" s="144">
        <f t="shared" ref="P139" si="14">$O139/30*100</f>
        <v>64.196428571428527</v>
      </c>
      <c r="Q139" s="144">
        <f>IF(SUM($U$15:$U132)&gt;0,AVERAGE($U$15:$U132),0)</f>
        <v>42.373737373737377</v>
      </c>
      <c r="R139" s="145">
        <f t="shared" ref="R139" si="15">$Q139/70*100</f>
        <v>60.533910533910543</v>
      </c>
      <c r="S139" s="1016">
        <f>IF(SUM($V$15:$V132)&gt;0,AVERAGE($V$15:$V132),0)</f>
        <v>56.714285714285715</v>
      </c>
      <c r="T139" s="1016"/>
      <c r="U139" s="248"/>
      <c r="V139" s="250"/>
      <c r="W139" s="248"/>
      <c r="X139" s="248"/>
      <c r="Y139" s="248"/>
    </row>
    <row r="140" spans="1:25" ht="26.25">
      <c r="A140" s="248"/>
      <c r="B140" s="255"/>
      <c r="C140" s="255"/>
      <c r="D140" s="257"/>
      <c r="E140" s="258"/>
      <c r="F140" s="258"/>
      <c r="G140" s="258"/>
      <c r="H140" s="254"/>
      <c r="I140" s="254"/>
      <c r="J140" s="254"/>
      <c r="K140" s="253"/>
      <c r="L140" s="1015"/>
      <c r="M140" s="1015"/>
      <c r="N140" s="143" t="s">
        <v>379</v>
      </c>
      <c r="O140" s="144"/>
      <c r="P140" s="144"/>
      <c r="Q140" s="148"/>
      <c r="R140" s="145"/>
      <c r="S140" s="1016"/>
      <c r="T140" s="1016"/>
      <c r="U140" s="248"/>
      <c r="V140" s="250"/>
      <c r="W140" s="248"/>
      <c r="X140" s="248"/>
      <c r="Y140" s="248"/>
    </row>
    <row r="141" spans="1:25" ht="26.25">
      <c r="A141" s="248"/>
      <c r="B141" s="255"/>
      <c r="C141" s="256"/>
      <c r="D141" s="149"/>
      <c r="E141" s="150"/>
      <c r="F141" s="151" t="s">
        <v>380</v>
      </c>
      <c r="G141" s="151" t="s">
        <v>381</v>
      </c>
      <c r="H141" s="258"/>
      <c r="I141" s="258"/>
      <c r="J141" s="254"/>
      <c r="K141" s="253"/>
      <c r="L141" s="1015" t="s">
        <v>382</v>
      </c>
      <c r="M141" s="1015"/>
      <c r="N141" s="143" t="s">
        <v>371</v>
      </c>
      <c r="O141" s="152">
        <f>MIN($O$15:$O132)</f>
        <v>5.8</v>
      </c>
      <c r="P141" s="144">
        <f>$O141/30*100</f>
        <v>19.333333333333332</v>
      </c>
      <c r="Q141" s="153">
        <f>MIN($U$15:$U132)</f>
        <v>24</v>
      </c>
      <c r="R141" s="145">
        <f>$Q141/70*100</f>
        <v>34.285714285714285</v>
      </c>
      <c r="S141" s="1016">
        <f>MIN($V$15:$V132)</f>
        <v>6</v>
      </c>
      <c r="T141" s="1016"/>
      <c r="U141" s="248"/>
      <c r="V141" s="250"/>
      <c r="W141" s="248"/>
      <c r="X141" s="248"/>
      <c r="Y141" s="248"/>
    </row>
    <row r="142" spans="1:25" ht="26.25">
      <c r="A142" s="248"/>
      <c r="B142" s="255"/>
      <c r="C142" s="256"/>
      <c r="D142" s="1018" t="s">
        <v>4</v>
      </c>
      <c r="E142" s="1018"/>
      <c r="F142" s="154">
        <f>COUNTIF($V$15:$V$132,"&gt;=40")</f>
        <v>99</v>
      </c>
      <c r="G142" s="154"/>
      <c r="H142" s="258"/>
      <c r="I142" s="258"/>
      <c r="J142" s="254"/>
      <c r="K142" s="253"/>
      <c r="L142" s="1015"/>
      <c r="M142" s="1015"/>
      <c r="N142" s="143" t="s">
        <v>379</v>
      </c>
      <c r="O142" s="144"/>
      <c r="P142" s="144"/>
      <c r="Q142" s="155"/>
      <c r="R142" s="155"/>
      <c r="S142" s="1017"/>
      <c r="T142" s="1017"/>
      <c r="U142" s="248"/>
      <c r="V142" s="250"/>
      <c r="W142" s="248"/>
      <c r="X142" s="248"/>
      <c r="Y142" s="248"/>
    </row>
    <row r="143" spans="1:25" ht="26.25">
      <c r="A143" s="248"/>
      <c r="B143" s="255"/>
      <c r="C143" s="256"/>
      <c r="D143" s="1018" t="s">
        <v>383</v>
      </c>
      <c r="E143" s="1018"/>
      <c r="F143" s="154">
        <f>COUNTIF($Y$15:$Y132,"E")</f>
        <v>0</v>
      </c>
      <c r="G143" s="154"/>
      <c r="H143" s="258"/>
      <c r="I143" s="258"/>
      <c r="J143" s="254"/>
      <c r="K143" s="259"/>
      <c r="L143" s="1015" t="s">
        <v>384</v>
      </c>
      <c r="M143" s="1015"/>
      <c r="N143" s="143" t="s">
        <v>371</v>
      </c>
      <c r="O143" s="144">
        <f>MAX($O$15:$O132)</f>
        <v>23.9</v>
      </c>
      <c r="P143" s="144">
        <f>$O143/30*100</f>
        <v>79.666666666666657</v>
      </c>
      <c r="Q143" s="144">
        <f>MAX($U$15:$U132)</f>
        <v>57</v>
      </c>
      <c r="R143" s="145">
        <f>$Q143/70*100</f>
        <v>81.428571428571431</v>
      </c>
      <c r="S143" s="1016">
        <f>MAX($V$15:$V132)</f>
        <v>79</v>
      </c>
      <c r="T143" s="1016"/>
      <c r="U143" s="248"/>
      <c r="V143" s="250"/>
      <c r="W143" s="248"/>
      <c r="X143" s="248"/>
      <c r="Y143" s="248"/>
    </row>
    <row r="144" spans="1:25" ht="26.25">
      <c r="A144" s="248"/>
      <c r="B144" s="256"/>
      <c r="C144" s="260"/>
      <c r="D144" s="1019" t="s">
        <v>385</v>
      </c>
      <c r="E144" s="1019"/>
      <c r="F144" s="154">
        <f>COUNTA($B$15:$B132)-SUM(F138:J138)</f>
        <v>19</v>
      </c>
      <c r="G144" s="154"/>
      <c r="H144" s="258"/>
      <c r="I144" s="258"/>
      <c r="J144" s="258"/>
      <c r="K144" s="258"/>
      <c r="L144" s="1015"/>
      <c r="M144" s="1015"/>
      <c r="N144" s="143" t="s">
        <v>379</v>
      </c>
      <c r="O144" s="144"/>
      <c r="P144" s="144"/>
      <c r="Q144" s="148"/>
      <c r="R144" s="145"/>
      <c r="S144" s="1016"/>
      <c r="T144" s="1016"/>
      <c r="U144" s="248"/>
      <c r="V144" s="250"/>
      <c r="W144" s="248"/>
      <c r="X144" s="248"/>
      <c r="Y144" s="248"/>
    </row>
    <row r="145" spans="1:25" ht="26.25">
      <c r="A145" s="248"/>
      <c r="B145" s="256"/>
      <c r="C145" s="260"/>
      <c r="D145" s="1015" t="s">
        <v>24</v>
      </c>
      <c r="E145" s="1015"/>
      <c r="F145" s="154">
        <f>SUM($F142:$F144)</f>
        <v>118</v>
      </c>
      <c r="G145" s="154"/>
      <c r="H145" s="258"/>
      <c r="I145" s="258"/>
      <c r="J145" s="258"/>
      <c r="K145" s="258"/>
      <c r="L145" s="1015" t="s">
        <v>386</v>
      </c>
      <c r="M145" s="1015"/>
      <c r="N145" s="143" t="s">
        <v>371</v>
      </c>
      <c r="O145" s="152">
        <f>IF(SUM($O$15:$O132)&gt;0,STDEV($O$15:$O132),0)</f>
        <v>3.7389489675896361</v>
      </c>
      <c r="P145" s="144">
        <f>$O145/30*100</f>
        <v>12.463163225298787</v>
      </c>
      <c r="Q145" s="153">
        <f>IF(SUM($U$15:$U132),STDEV($U$15:$U132),0)</f>
        <v>7.2313600755714269</v>
      </c>
      <c r="R145" s="145">
        <f>$Q145/70*100</f>
        <v>10.330514393673466</v>
      </c>
      <c r="S145" s="1016">
        <f>IF(SUM($V$15:$V132)&gt;0,STDEV($V$15:$V132),0)</f>
        <v>16.93252564475911</v>
      </c>
      <c r="T145" s="1016"/>
      <c r="U145" s="248"/>
      <c r="V145" s="250"/>
      <c r="W145" s="248"/>
      <c r="X145" s="248"/>
      <c r="Y145" s="248"/>
    </row>
    <row r="146" spans="1:25" ht="26.25">
      <c r="A146" s="248"/>
      <c r="B146" s="256"/>
      <c r="C146" s="260"/>
      <c r="D146" s="258"/>
      <c r="E146" s="258"/>
      <c r="F146" s="258"/>
      <c r="G146" s="261"/>
      <c r="H146" s="258"/>
      <c r="I146" s="258"/>
      <c r="J146" s="258"/>
      <c r="K146" s="258"/>
      <c r="L146" s="1015"/>
      <c r="M146" s="1015"/>
      <c r="N146" s="143" t="s">
        <v>379</v>
      </c>
      <c r="O146" s="144"/>
      <c r="P146" s="144"/>
      <c r="Q146" s="155"/>
      <c r="R146" s="155"/>
      <c r="S146" s="1017"/>
      <c r="T146" s="1017"/>
      <c r="U146" s="248"/>
      <c r="V146" s="250"/>
      <c r="W146" s="248"/>
      <c r="X146" s="248"/>
      <c r="Y146" s="248"/>
    </row>
    <row r="147" spans="1:25"/>
  </sheetData>
  <mergeCells count="44">
    <mergeCell ref="A6:Y6"/>
    <mergeCell ref="A7:Y7"/>
    <mergeCell ref="A8:Y8"/>
    <mergeCell ref="A9:Y9"/>
    <mergeCell ref="E10:F10"/>
    <mergeCell ref="G10:H10"/>
    <mergeCell ref="N10:O10"/>
    <mergeCell ref="P10:S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6:T136"/>
    <mergeCell ref="D137:E137"/>
    <mergeCell ref="O137:P137"/>
    <mergeCell ref="Q137:R137"/>
    <mergeCell ref="S137:T137"/>
    <mergeCell ref="L141:M142"/>
    <mergeCell ref="S141:T141"/>
    <mergeCell ref="D142:E142"/>
    <mergeCell ref="S142:T142"/>
    <mergeCell ref="S144:T144"/>
    <mergeCell ref="D138:E138"/>
    <mergeCell ref="S138:T138"/>
    <mergeCell ref="D139:E139"/>
    <mergeCell ref="L139:M140"/>
    <mergeCell ref="S139:T139"/>
    <mergeCell ref="S140:T140"/>
    <mergeCell ref="D145:E145"/>
    <mergeCell ref="L145:M146"/>
    <mergeCell ref="S145:T145"/>
    <mergeCell ref="S146:T146"/>
    <mergeCell ref="D143:E143"/>
    <mergeCell ref="L143:M144"/>
    <mergeCell ref="S143:T143"/>
    <mergeCell ref="D144:E144"/>
  </mergeCells>
  <conditionalFormatting sqref="D15:N135">
    <cfRule type="cellIs" dxfId="17" priority="2" stopIfTrue="1" operator="equal">
      <formula>0</formula>
    </cfRule>
  </conditionalFormatting>
  <conditionalFormatting sqref="A15:A135 B129:C135 V15:Y135">
    <cfRule type="expression" dxfId="16" priority="3" stopIfTrue="1">
      <formula>"$V17&lt;40"</formula>
    </cfRule>
  </conditionalFormatting>
  <conditionalFormatting sqref="P15:T135">
    <cfRule type="expression" dxfId="15" priority="4" stopIfTrue="1">
      <formula>($U15="")</formula>
    </cfRule>
  </conditionalFormatting>
  <conditionalFormatting sqref="B30:C32 B15:C28">
    <cfRule type="expression" dxfId="14" priority="1" stopIfTrue="1">
      <formula>"$V17&lt;40"</formula>
    </cfRule>
  </conditionalFormatting>
  <dataValidations count="4">
    <dataValidation type="decimal" allowBlank="1" showInputMessage="1" showErrorMessage="1" sqref="D15:U135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35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9:T146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9:P146">
      <formula1>0</formula1>
      <formula2>100</formula2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opLeftCell="B91" zoomScale="70" zoomScaleNormal="70" workbookViewId="0">
      <selection activeCell="B97" sqref="A97:XFD97"/>
    </sheetView>
  </sheetViews>
  <sheetFormatPr defaultColWidth="0" defaultRowHeight="12.75" zeroHeight="1"/>
  <cols>
    <col min="1" max="1" width="9.140625" customWidth="1"/>
    <col min="2" max="2" width="35.28515625" bestFit="1" customWidth="1"/>
    <col min="3" max="3" width="53.28515625" bestFit="1" customWidth="1"/>
    <col min="4" max="4" width="9.140625" customWidth="1"/>
    <col min="5" max="5" width="10.5703125" bestFit="1" customWidth="1"/>
    <col min="6" max="6" width="9.140625" customWidth="1"/>
    <col min="7" max="7" width="10.5703125" bestFit="1" customWidth="1"/>
    <col min="8" max="10" width="9.140625" customWidth="1"/>
    <col min="11" max="11" width="10.7109375" bestFit="1" customWidth="1"/>
    <col min="12" max="21" width="9.140625" customWidth="1"/>
    <col min="22" max="22" width="16.140625" bestFit="1" customWidth="1"/>
    <col min="23" max="23" width="9.140625" customWidth="1"/>
    <col min="24" max="16384" width="9.140625" hidden="1"/>
  </cols>
  <sheetData>
    <row r="1" spans="1:23" ht="15">
      <c r="A1" s="160"/>
      <c r="B1" s="160"/>
      <c r="C1" s="160"/>
      <c r="D1" s="160"/>
      <c r="E1" s="160"/>
      <c r="F1" s="160"/>
      <c r="G1" s="161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2"/>
      <c r="T1" s="160"/>
      <c r="U1" s="160"/>
      <c r="V1" s="160"/>
      <c r="W1" s="160"/>
    </row>
    <row r="2" spans="1:23" ht="15">
      <c r="A2" s="160"/>
      <c r="B2" s="160"/>
      <c r="C2" s="160"/>
      <c r="D2" s="160"/>
      <c r="E2" s="160"/>
      <c r="F2" s="160"/>
      <c r="G2" s="161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2"/>
      <c r="T2" s="160"/>
      <c r="U2" s="160"/>
      <c r="V2" s="160"/>
      <c r="W2" s="160"/>
    </row>
    <row r="3" spans="1:23" ht="15">
      <c r="A3" s="160"/>
      <c r="B3" s="160"/>
      <c r="C3" s="160"/>
      <c r="D3" s="160"/>
      <c r="E3" s="160"/>
      <c r="F3" s="160"/>
      <c r="G3" s="161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2"/>
      <c r="T3" s="160"/>
      <c r="U3" s="160"/>
      <c r="V3" s="160"/>
      <c r="W3" s="160"/>
    </row>
    <row r="4" spans="1:23" ht="15">
      <c r="A4" s="160"/>
      <c r="B4" s="160"/>
      <c r="C4" s="160"/>
      <c r="D4" s="160"/>
      <c r="E4" s="160"/>
      <c r="F4" s="160"/>
      <c r="G4" s="161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2"/>
      <c r="T4" s="160"/>
      <c r="U4" s="160"/>
      <c r="V4" s="160"/>
      <c r="W4" s="160"/>
    </row>
    <row r="5" spans="1:23" ht="15">
      <c r="A5" s="160"/>
      <c r="B5" s="160"/>
      <c r="C5" s="160"/>
      <c r="D5" s="160"/>
      <c r="E5" s="160"/>
      <c r="F5" s="160"/>
      <c r="G5" s="161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2"/>
      <c r="T5" s="160"/>
      <c r="U5" s="160"/>
      <c r="V5" s="160"/>
      <c r="W5" s="160"/>
    </row>
    <row r="6" spans="1:23" ht="30">
      <c r="A6" s="1074" t="s">
        <v>293</v>
      </c>
      <c r="B6" s="1075"/>
      <c r="C6" s="1075"/>
      <c r="D6" s="1075"/>
      <c r="E6" s="1075"/>
      <c r="F6" s="1075"/>
      <c r="G6" s="1075"/>
      <c r="H6" s="1075"/>
      <c r="I6" s="1075"/>
      <c r="J6" s="1075"/>
      <c r="K6" s="1075"/>
      <c r="L6" s="1075"/>
      <c r="M6" s="1075"/>
      <c r="N6" s="1075"/>
      <c r="O6" s="1075"/>
      <c r="P6" s="1075"/>
      <c r="Q6" s="1075"/>
      <c r="R6" s="1075"/>
      <c r="S6" s="1075"/>
      <c r="T6" s="1075"/>
      <c r="U6" s="1075"/>
      <c r="V6" s="1075"/>
      <c r="W6" s="163"/>
    </row>
    <row r="7" spans="1:23" ht="22.5">
      <c r="A7" s="1076" t="s">
        <v>398</v>
      </c>
      <c r="B7" s="1075"/>
      <c r="C7" s="1075"/>
      <c r="D7" s="1075"/>
      <c r="E7" s="1075"/>
      <c r="F7" s="1075"/>
      <c r="G7" s="1075"/>
      <c r="H7" s="1075"/>
      <c r="I7" s="1075"/>
      <c r="J7" s="1075"/>
      <c r="K7" s="1075"/>
      <c r="L7" s="1075"/>
      <c r="M7" s="1075"/>
      <c r="N7" s="1075"/>
      <c r="O7" s="1075"/>
      <c r="P7" s="1075"/>
      <c r="Q7" s="1075"/>
      <c r="R7" s="1075"/>
      <c r="S7" s="1075"/>
      <c r="T7" s="1075"/>
      <c r="U7" s="1075"/>
      <c r="V7" s="1075"/>
      <c r="W7" s="163"/>
    </row>
    <row r="8" spans="1:23" ht="22.5">
      <c r="A8" s="1076" t="s">
        <v>295</v>
      </c>
      <c r="B8" s="1075"/>
      <c r="C8" s="1075"/>
      <c r="D8" s="1075"/>
      <c r="E8" s="1075"/>
      <c r="F8" s="1075"/>
      <c r="G8" s="1075"/>
      <c r="H8" s="1075"/>
      <c r="I8" s="1075"/>
      <c r="J8" s="1075"/>
      <c r="K8" s="1075"/>
      <c r="L8" s="1075"/>
      <c r="M8" s="1075"/>
      <c r="N8" s="1075"/>
      <c r="O8" s="1075"/>
      <c r="P8" s="1075"/>
      <c r="Q8" s="1075"/>
      <c r="R8" s="1075"/>
      <c r="S8" s="1075"/>
      <c r="T8" s="1075"/>
      <c r="U8" s="1075"/>
      <c r="V8" s="1075"/>
      <c r="W8" s="164"/>
    </row>
    <row r="9" spans="1:23" ht="22.5">
      <c r="A9" s="1077" t="s">
        <v>296</v>
      </c>
      <c r="B9" s="1075"/>
      <c r="C9" s="1075"/>
      <c r="D9" s="1075"/>
      <c r="E9" s="1075"/>
      <c r="F9" s="1075"/>
      <c r="G9" s="1075"/>
      <c r="H9" s="1075"/>
      <c r="I9" s="1075"/>
      <c r="J9" s="1075"/>
      <c r="K9" s="1075"/>
      <c r="L9" s="1075"/>
      <c r="M9" s="1075"/>
      <c r="N9" s="1075"/>
      <c r="O9" s="1075"/>
      <c r="P9" s="1075"/>
      <c r="Q9" s="1075"/>
      <c r="R9" s="1075"/>
      <c r="S9" s="1075"/>
      <c r="T9" s="1075"/>
      <c r="U9" s="1075"/>
      <c r="V9" s="1075"/>
      <c r="W9" s="165"/>
    </row>
    <row r="10" spans="1:23" ht="22.5">
      <c r="A10" s="166"/>
      <c r="B10" s="166"/>
      <c r="C10" s="166"/>
      <c r="D10" s="166"/>
      <c r="E10" s="1078" t="s">
        <v>297</v>
      </c>
      <c r="F10" s="1075"/>
      <c r="G10" s="1079"/>
      <c r="H10" s="1075"/>
      <c r="I10" s="167"/>
      <c r="J10" s="167"/>
      <c r="K10" s="168"/>
      <c r="L10" s="1078" t="s">
        <v>298</v>
      </c>
      <c r="M10" s="1075"/>
      <c r="N10" s="1078"/>
      <c r="O10" s="1075"/>
      <c r="P10" s="1078"/>
      <c r="Q10" s="1075"/>
      <c r="R10" s="1078"/>
      <c r="S10" s="1075"/>
      <c r="T10" s="166"/>
      <c r="U10" s="166"/>
      <c r="V10" s="166"/>
      <c r="W10" s="165"/>
    </row>
    <row r="11" spans="1:23" ht="15.75">
      <c r="A11" s="166"/>
      <c r="B11" s="166"/>
      <c r="C11" s="166"/>
      <c r="D11" s="166"/>
      <c r="E11" s="166"/>
      <c r="F11" s="166"/>
      <c r="G11" s="169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70"/>
      <c r="T11" s="166"/>
      <c r="U11" s="166"/>
      <c r="V11" s="166"/>
      <c r="W11" s="165"/>
    </row>
    <row r="12" spans="1:23" ht="18">
      <c r="A12" s="1072" t="s">
        <v>300</v>
      </c>
      <c r="B12" s="1072" t="s">
        <v>301</v>
      </c>
      <c r="C12" s="1072" t="s">
        <v>302</v>
      </c>
      <c r="D12" s="1073" t="s">
        <v>303</v>
      </c>
      <c r="E12" s="1069"/>
      <c r="F12" s="1069"/>
      <c r="G12" s="1051"/>
      <c r="H12" s="1068" t="s">
        <v>304</v>
      </c>
      <c r="I12" s="1069"/>
      <c r="J12" s="1069"/>
      <c r="K12" s="1051"/>
      <c r="L12" s="1067" t="s">
        <v>399</v>
      </c>
      <c r="M12" s="1068" t="s">
        <v>306</v>
      </c>
      <c r="N12" s="1069"/>
      <c r="O12" s="1069"/>
      <c r="P12" s="1069"/>
      <c r="Q12" s="1069"/>
      <c r="R12" s="1051"/>
      <c r="S12" s="1070" t="s">
        <v>307</v>
      </c>
      <c r="T12" s="1060" t="s">
        <v>308</v>
      </c>
      <c r="U12" s="1060" t="s">
        <v>309</v>
      </c>
      <c r="V12" s="1060" t="s">
        <v>310</v>
      </c>
      <c r="W12" s="171"/>
    </row>
    <row r="13" spans="1:23" ht="105">
      <c r="A13" s="1061"/>
      <c r="B13" s="1061"/>
      <c r="C13" s="1061"/>
      <c r="D13" s="172" t="s">
        <v>311</v>
      </c>
      <c r="E13" s="172" t="s">
        <v>312</v>
      </c>
      <c r="F13" s="172" t="s">
        <v>313</v>
      </c>
      <c r="G13" s="173" t="s">
        <v>24</v>
      </c>
      <c r="H13" s="172" t="s">
        <v>314</v>
      </c>
      <c r="I13" s="172" t="s">
        <v>315</v>
      </c>
      <c r="J13" s="172" t="s">
        <v>316</v>
      </c>
      <c r="K13" s="174" t="s">
        <v>24</v>
      </c>
      <c r="L13" s="1061"/>
      <c r="M13" s="175" t="s">
        <v>317</v>
      </c>
      <c r="N13" s="175" t="s">
        <v>318</v>
      </c>
      <c r="O13" s="175" t="s">
        <v>319</v>
      </c>
      <c r="P13" s="175" t="s">
        <v>320</v>
      </c>
      <c r="Q13" s="175" t="s">
        <v>321</v>
      </c>
      <c r="R13" s="175" t="s">
        <v>322</v>
      </c>
      <c r="S13" s="1061"/>
      <c r="T13" s="1061"/>
      <c r="U13" s="1061"/>
      <c r="V13" s="1061"/>
      <c r="W13" s="171"/>
    </row>
    <row r="14" spans="1:23" ht="18">
      <c r="A14" s="1062"/>
      <c r="B14" s="1062"/>
      <c r="C14" s="1062"/>
      <c r="D14" s="176">
        <v>50</v>
      </c>
      <c r="E14" s="176">
        <v>20</v>
      </c>
      <c r="F14" s="176">
        <v>20</v>
      </c>
      <c r="G14" s="177">
        <v>30</v>
      </c>
      <c r="H14" s="176">
        <v>10</v>
      </c>
      <c r="I14" s="176">
        <v>10</v>
      </c>
      <c r="J14" s="176">
        <v>10</v>
      </c>
      <c r="K14" s="178">
        <v>20</v>
      </c>
      <c r="L14" s="1062"/>
      <c r="M14" s="179">
        <v>30</v>
      </c>
      <c r="N14" s="179">
        <v>20</v>
      </c>
      <c r="O14" s="179">
        <v>20</v>
      </c>
      <c r="P14" s="179">
        <v>20</v>
      </c>
      <c r="Q14" s="179">
        <v>20</v>
      </c>
      <c r="R14" s="180">
        <v>50</v>
      </c>
      <c r="S14" s="1062"/>
      <c r="T14" s="1062"/>
      <c r="U14" s="1062"/>
      <c r="V14" s="1062"/>
      <c r="W14" s="181"/>
    </row>
    <row r="15" spans="1:23" ht="26.25">
      <c r="A15" s="182">
        <v>1</v>
      </c>
      <c r="B15" s="183" t="s">
        <v>45</v>
      </c>
      <c r="C15" s="183" t="s">
        <v>46</v>
      </c>
      <c r="D15" s="184">
        <v>45</v>
      </c>
      <c r="E15" s="185">
        <v>14</v>
      </c>
      <c r="F15" s="184">
        <v>18</v>
      </c>
      <c r="G15" s="186">
        <f t="shared" ref="G15:G129" si="0">IF(COUNTA($D15:$F15)&gt;0,SUM($D15/$D$14,$E15/$E$14,$F15/$F$14)*$G$14/COUNTA($D15:$F15),0)</f>
        <v>25</v>
      </c>
      <c r="H15" s="184">
        <v>10</v>
      </c>
      <c r="I15" s="184">
        <v>7.5</v>
      </c>
      <c r="J15" s="58"/>
      <c r="K15" s="186">
        <f t="shared" ref="K15:K129" si="1">IF(COUNTA($H15:$J15)&gt;0,SUM($H15/$H$14,$I15/$I$14,$J15/$J$14)*$K$14/COUNTA($H15:$J15),0)</f>
        <v>17.5</v>
      </c>
      <c r="L15" s="187">
        <f t="shared" ref="L15:L129" si="2">IF(ROUNDDOWN(SUM($G15,$K15,0.05),1)&gt;0,ROUNDDOWN(SUM($G15,$K15,0.05),1),"")</f>
        <v>42.5</v>
      </c>
      <c r="M15" s="58">
        <v>17</v>
      </c>
      <c r="N15" s="58"/>
      <c r="O15" s="58"/>
      <c r="P15" s="58">
        <v>11</v>
      </c>
      <c r="Q15" s="58"/>
      <c r="R15" s="188">
        <f>IF(OR(COUNTIF($M15:$Q15,"&gt;0")=0,COUNTA($M$14)=0),"",(IF(COUNTA($N15:$Q15)&lt;=2,SUM($M15:$Q15),IF(COUNTA($N15:$Q15)=3,SUM($M15:$Q15)-MIN($N15:$Q15),SUM($M15:$Q15)-MIN($N15:$Q15)-SMALL($N15:$Q15,2))))*5/(SUM($M$14:$O$14)/10))</f>
        <v>20</v>
      </c>
      <c r="S15" s="55">
        <f t="shared" ref="S15:S100" si="3">IF(ROUNDDOWN(SUM($L15,$R15,0.5),0)&gt;0,ROUNDDOWN(SUM($L15,$R15,0.5),0),"")</f>
        <v>63</v>
      </c>
      <c r="T15" s="55"/>
      <c r="U15" s="55"/>
      <c r="V15" s="189" t="str">
        <f t="shared" ref="V15:V99" si="4">IF(AND(COUNTIF($M15:$Q15,"&gt;0")&gt;0),IF(OR($R15=0,$R15=""),"",IF($S15&gt;=70,"A",IF($S15&gt;=60,"B",IF($S15&gt;=50,"C",IF($S15&gt;=40,"D","E"))))))</f>
        <v>B</v>
      </c>
      <c r="W15" s="190"/>
    </row>
    <row r="16" spans="1:23" ht="26.25">
      <c r="A16" s="182">
        <v>2</v>
      </c>
      <c r="B16" s="183" t="s">
        <v>47</v>
      </c>
      <c r="C16" s="183" t="s">
        <v>48</v>
      </c>
      <c r="D16" s="184">
        <v>47</v>
      </c>
      <c r="E16" s="185">
        <v>19</v>
      </c>
      <c r="F16" s="184">
        <v>14</v>
      </c>
      <c r="G16" s="186">
        <f t="shared" si="0"/>
        <v>25.899999999999995</v>
      </c>
      <c r="H16" s="184">
        <v>7</v>
      </c>
      <c r="I16" s="184">
        <v>8</v>
      </c>
      <c r="J16" s="58"/>
      <c r="K16" s="186">
        <f t="shared" si="1"/>
        <v>15</v>
      </c>
      <c r="L16" s="187">
        <f t="shared" si="2"/>
        <v>40.9</v>
      </c>
      <c r="M16" s="58">
        <v>23</v>
      </c>
      <c r="N16" s="58">
        <v>19</v>
      </c>
      <c r="O16" s="58"/>
      <c r="P16" s="58"/>
      <c r="Q16" s="58">
        <v>16</v>
      </c>
      <c r="R16" s="188">
        <f t="shared" ref="R16:R79" si="5">IF(OR(COUNTIF($M16:$Q16,"&gt;0")=0,COUNTA($M$14)=0),"",(IF(COUNTA($N16:$Q16)&lt;=2,SUM($M16:$Q16),IF(COUNTA($N16:$Q16)=3,SUM($M16:$Q16)-MIN($N16:$Q16),SUM($M16:$Q16)-MIN($N16:$Q16)-SMALL($N16:$Q16,2))))*5/(SUM($M$14:$O$14)/10))</f>
        <v>41.428571428571431</v>
      </c>
      <c r="S16" s="55">
        <f t="shared" si="3"/>
        <v>82</v>
      </c>
      <c r="T16" s="55"/>
      <c r="U16" s="55"/>
      <c r="V16" s="189" t="str">
        <f t="shared" si="4"/>
        <v>A</v>
      </c>
      <c r="W16" s="190"/>
    </row>
    <row r="17" spans="1:23" ht="26.25">
      <c r="A17" s="182">
        <v>3</v>
      </c>
      <c r="B17" s="183" t="s">
        <v>49</v>
      </c>
      <c r="C17" s="183" t="s">
        <v>50</v>
      </c>
      <c r="D17" s="184">
        <v>45</v>
      </c>
      <c r="E17" s="185">
        <v>13</v>
      </c>
      <c r="F17" s="184">
        <v>17</v>
      </c>
      <c r="G17" s="186">
        <f t="shared" si="0"/>
        <v>24</v>
      </c>
      <c r="H17" s="184">
        <v>8.5</v>
      </c>
      <c r="I17" s="184">
        <v>8.5</v>
      </c>
      <c r="J17" s="58"/>
      <c r="K17" s="186">
        <f t="shared" si="1"/>
        <v>17</v>
      </c>
      <c r="L17" s="187">
        <f t="shared" si="2"/>
        <v>41</v>
      </c>
      <c r="M17" s="58">
        <v>21</v>
      </c>
      <c r="N17" s="58"/>
      <c r="O17" s="58">
        <v>19</v>
      </c>
      <c r="P17" s="58"/>
      <c r="Q17" s="58">
        <v>17</v>
      </c>
      <c r="R17" s="188">
        <f t="shared" si="5"/>
        <v>40.714285714285715</v>
      </c>
      <c r="S17" s="55">
        <f t="shared" si="3"/>
        <v>82</v>
      </c>
      <c r="T17" s="55"/>
      <c r="U17" s="55"/>
      <c r="V17" s="189" t="str">
        <f t="shared" si="4"/>
        <v>A</v>
      </c>
      <c r="W17" s="190"/>
    </row>
    <row r="18" spans="1:23" ht="26.25">
      <c r="A18" s="182">
        <v>4</v>
      </c>
      <c r="B18" s="183" t="s">
        <v>51</v>
      </c>
      <c r="C18" s="183" t="s">
        <v>52</v>
      </c>
      <c r="D18" s="184">
        <v>44</v>
      </c>
      <c r="E18" s="185">
        <v>17</v>
      </c>
      <c r="F18" s="184">
        <v>17</v>
      </c>
      <c r="G18" s="186">
        <f t="shared" si="0"/>
        <v>25.8</v>
      </c>
      <c r="H18" s="184">
        <v>7</v>
      </c>
      <c r="I18" s="184">
        <v>7.5</v>
      </c>
      <c r="J18" s="58"/>
      <c r="K18" s="186">
        <f t="shared" si="1"/>
        <v>14.5</v>
      </c>
      <c r="L18" s="187">
        <f t="shared" si="2"/>
        <v>40.299999999999997</v>
      </c>
      <c r="M18" s="58">
        <v>15</v>
      </c>
      <c r="N18" s="58">
        <v>15</v>
      </c>
      <c r="O18" s="58"/>
      <c r="P18" s="58"/>
      <c r="Q18" s="58"/>
      <c r="R18" s="188">
        <f t="shared" si="5"/>
        <v>21.428571428571427</v>
      </c>
      <c r="S18" s="55">
        <f t="shared" si="3"/>
        <v>62</v>
      </c>
      <c r="T18" s="55"/>
      <c r="U18" s="55"/>
      <c r="V18" s="189" t="str">
        <f t="shared" si="4"/>
        <v>B</v>
      </c>
      <c r="W18" s="190"/>
    </row>
    <row r="19" spans="1:23" ht="26.25">
      <c r="A19" s="182">
        <v>5</v>
      </c>
      <c r="B19" s="183" t="s">
        <v>53</v>
      </c>
      <c r="C19" s="183" t="s">
        <v>54</v>
      </c>
      <c r="D19" s="184">
        <v>44</v>
      </c>
      <c r="E19" s="185">
        <v>15.5</v>
      </c>
      <c r="F19" s="184">
        <v>0</v>
      </c>
      <c r="G19" s="186">
        <f t="shared" si="0"/>
        <v>16.55</v>
      </c>
      <c r="H19" s="184">
        <v>7</v>
      </c>
      <c r="I19" s="184">
        <v>5</v>
      </c>
      <c r="J19" s="58"/>
      <c r="K19" s="186">
        <f t="shared" si="1"/>
        <v>12</v>
      </c>
      <c r="L19" s="187">
        <f t="shared" si="2"/>
        <v>28.6</v>
      </c>
      <c r="M19" s="58">
        <v>12</v>
      </c>
      <c r="N19" s="58">
        <v>7</v>
      </c>
      <c r="O19" s="58"/>
      <c r="P19" s="58"/>
      <c r="Q19" s="58"/>
      <c r="R19" s="188">
        <f t="shared" si="5"/>
        <v>13.571428571428571</v>
      </c>
      <c r="S19" s="55">
        <f t="shared" si="3"/>
        <v>42</v>
      </c>
      <c r="T19" s="55"/>
      <c r="U19" s="55"/>
      <c r="V19" s="189" t="str">
        <f t="shared" si="4"/>
        <v>D</v>
      </c>
      <c r="W19" s="190"/>
    </row>
    <row r="20" spans="1:23" ht="26.25">
      <c r="A20" s="182">
        <v>6</v>
      </c>
      <c r="B20" s="183" t="s">
        <v>55</v>
      </c>
      <c r="C20" s="183" t="s">
        <v>56</v>
      </c>
      <c r="D20" s="184">
        <v>37</v>
      </c>
      <c r="E20" s="185">
        <v>0</v>
      </c>
      <c r="F20" s="184">
        <v>10</v>
      </c>
      <c r="G20" s="186">
        <f t="shared" si="0"/>
        <v>12.4</v>
      </c>
      <c r="H20" s="184">
        <v>9.5</v>
      </c>
      <c r="I20" s="184">
        <v>7</v>
      </c>
      <c r="J20" s="58"/>
      <c r="K20" s="186">
        <f t="shared" si="1"/>
        <v>16.5</v>
      </c>
      <c r="L20" s="187">
        <f t="shared" si="2"/>
        <v>28.9</v>
      </c>
      <c r="M20" s="58">
        <v>7</v>
      </c>
      <c r="N20" s="58">
        <v>12</v>
      </c>
      <c r="O20" s="58"/>
      <c r="P20" s="58"/>
      <c r="Q20" s="58"/>
      <c r="R20" s="188">
        <f t="shared" si="5"/>
        <v>13.571428571428571</v>
      </c>
      <c r="S20" s="55">
        <f t="shared" si="3"/>
        <v>42</v>
      </c>
      <c r="T20" s="55"/>
      <c r="U20" s="55"/>
      <c r="V20" s="189" t="str">
        <f t="shared" si="4"/>
        <v>D</v>
      </c>
      <c r="W20" s="190"/>
    </row>
    <row r="21" spans="1:23" ht="26.25">
      <c r="A21" s="182">
        <v>7</v>
      </c>
      <c r="B21" s="183" t="s">
        <v>57</v>
      </c>
      <c r="C21" s="183" t="s">
        <v>58</v>
      </c>
      <c r="D21" s="184">
        <v>43</v>
      </c>
      <c r="E21" s="185">
        <v>7</v>
      </c>
      <c r="F21" s="184">
        <v>14</v>
      </c>
      <c r="G21" s="186">
        <f t="shared" si="0"/>
        <v>19.099999999999998</v>
      </c>
      <c r="H21" s="184">
        <v>8.5</v>
      </c>
      <c r="I21" s="184">
        <v>7.5</v>
      </c>
      <c r="J21" s="58"/>
      <c r="K21" s="186">
        <f t="shared" si="1"/>
        <v>16</v>
      </c>
      <c r="L21" s="187">
        <f t="shared" si="2"/>
        <v>35.1</v>
      </c>
      <c r="M21" s="58">
        <v>8</v>
      </c>
      <c r="N21" s="58">
        <v>3</v>
      </c>
      <c r="O21" s="58"/>
      <c r="P21" s="58">
        <v>3</v>
      </c>
      <c r="Q21" s="58"/>
      <c r="R21" s="188">
        <f t="shared" si="5"/>
        <v>10</v>
      </c>
      <c r="S21" s="55">
        <f t="shared" si="3"/>
        <v>45</v>
      </c>
      <c r="T21" s="55"/>
      <c r="U21" s="55"/>
      <c r="V21" s="189" t="str">
        <f t="shared" si="4"/>
        <v>D</v>
      </c>
      <c r="W21" s="190"/>
    </row>
    <row r="22" spans="1:23" ht="26.25">
      <c r="A22" s="182">
        <v>8</v>
      </c>
      <c r="B22" s="183" t="s">
        <v>59</v>
      </c>
      <c r="C22" s="183" t="s">
        <v>60</v>
      </c>
      <c r="D22" s="184">
        <v>43</v>
      </c>
      <c r="E22" s="185">
        <v>6</v>
      </c>
      <c r="F22" s="184">
        <v>14</v>
      </c>
      <c r="G22" s="186">
        <f t="shared" si="0"/>
        <v>18.599999999999998</v>
      </c>
      <c r="H22" s="184">
        <v>8.5</v>
      </c>
      <c r="I22" s="184">
        <v>7.5</v>
      </c>
      <c r="J22" s="58"/>
      <c r="K22" s="186">
        <f t="shared" si="1"/>
        <v>16</v>
      </c>
      <c r="L22" s="187">
        <f t="shared" si="2"/>
        <v>34.6</v>
      </c>
      <c r="M22" s="58">
        <v>9</v>
      </c>
      <c r="N22" s="58">
        <v>3</v>
      </c>
      <c r="O22" s="58"/>
      <c r="P22" s="58"/>
      <c r="Q22" s="58"/>
      <c r="R22" s="188">
        <f t="shared" si="5"/>
        <v>8.5714285714285712</v>
      </c>
      <c r="S22" s="55">
        <f t="shared" si="3"/>
        <v>43</v>
      </c>
      <c r="T22" s="55"/>
      <c r="U22" s="55"/>
      <c r="V22" s="189" t="str">
        <f t="shared" si="4"/>
        <v>D</v>
      </c>
      <c r="W22" s="190"/>
    </row>
    <row r="23" spans="1:23" ht="26.25">
      <c r="A23" s="182">
        <v>9</v>
      </c>
      <c r="B23" s="183" t="s">
        <v>61</v>
      </c>
      <c r="C23" s="183" t="s">
        <v>62</v>
      </c>
      <c r="D23" s="184">
        <v>48</v>
      </c>
      <c r="E23" s="185">
        <v>6</v>
      </c>
      <c r="F23" s="184">
        <v>18</v>
      </c>
      <c r="G23" s="186">
        <f t="shared" si="0"/>
        <v>21.600000000000005</v>
      </c>
      <c r="H23" s="184">
        <v>5</v>
      </c>
      <c r="I23" s="184">
        <v>9</v>
      </c>
      <c r="J23" s="58"/>
      <c r="K23" s="186">
        <f t="shared" si="1"/>
        <v>14</v>
      </c>
      <c r="L23" s="187">
        <f t="shared" si="2"/>
        <v>35.6</v>
      </c>
      <c r="M23" s="58">
        <v>21</v>
      </c>
      <c r="N23" s="58">
        <v>4</v>
      </c>
      <c r="O23" s="58"/>
      <c r="P23" s="58"/>
      <c r="Q23" s="58"/>
      <c r="R23" s="188">
        <f t="shared" si="5"/>
        <v>17.857142857142858</v>
      </c>
      <c r="S23" s="55">
        <f t="shared" si="3"/>
        <v>53</v>
      </c>
      <c r="T23" s="55"/>
      <c r="U23" s="55"/>
      <c r="V23" s="189" t="str">
        <f t="shared" si="4"/>
        <v>C</v>
      </c>
      <c r="W23" s="190"/>
    </row>
    <row r="24" spans="1:23" ht="26.25">
      <c r="A24" s="182">
        <v>10</v>
      </c>
      <c r="B24" s="183" t="s">
        <v>63</v>
      </c>
      <c r="C24" s="183" t="s">
        <v>64</v>
      </c>
      <c r="D24" s="184">
        <v>25</v>
      </c>
      <c r="E24" s="185">
        <v>15</v>
      </c>
      <c r="F24" s="184">
        <v>10</v>
      </c>
      <c r="G24" s="186">
        <f t="shared" si="0"/>
        <v>17.5</v>
      </c>
      <c r="H24" s="184">
        <v>8</v>
      </c>
      <c r="I24" s="184">
        <v>0</v>
      </c>
      <c r="J24" s="58"/>
      <c r="K24" s="186">
        <f t="shared" si="1"/>
        <v>8</v>
      </c>
      <c r="L24" s="187">
        <f t="shared" si="2"/>
        <v>25.5</v>
      </c>
      <c r="M24" s="58">
        <v>21</v>
      </c>
      <c r="N24" s="58">
        <v>11</v>
      </c>
      <c r="O24" s="58"/>
      <c r="P24" s="58">
        <v>7</v>
      </c>
      <c r="Q24" s="58"/>
      <c r="R24" s="188">
        <f t="shared" si="5"/>
        <v>27.857142857142858</v>
      </c>
      <c r="S24" s="55">
        <f t="shared" si="3"/>
        <v>53</v>
      </c>
      <c r="T24" s="55"/>
      <c r="U24" s="55"/>
      <c r="V24" s="189" t="str">
        <f t="shared" si="4"/>
        <v>C</v>
      </c>
      <c r="W24" s="190"/>
    </row>
    <row r="25" spans="1:23" ht="26.25">
      <c r="A25" s="182">
        <v>11</v>
      </c>
      <c r="B25" s="183" t="s">
        <v>65</v>
      </c>
      <c r="C25" s="183" t="s">
        <v>66</v>
      </c>
      <c r="D25" s="184">
        <v>47</v>
      </c>
      <c r="E25" s="185">
        <v>10</v>
      </c>
      <c r="F25" s="184">
        <v>16</v>
      </c>
      <c r="G25" s="186">
        <f t="shared" si="0"/>
        <v>22.400000000000002</v>
      </c>
      <c r="H25" s="184">
        <v>6</v>
      </c>
      <c r="I25" s="184">
        <v>9</v>
      </c>
      <c r="J25" s="58"/>
      <c r="K25" s="186">
        <f t="shared" si="1"/>
        <v>15</v>
      </c>
      <c r="L25" s="187">
        <f t="shared" si="2"/>
        <v>37.4</v>
      </c>
      <c r="M25" s="58">
        <v>17</v>
      </c>
      <c r="N25" s="58"/>
      <c r="O25" s="58">
        <v>11</v>
      </c>
      <c r="P25" s="58"/>
      <c r="Q25" s="58">
        <v>10</v>
      </c>
      <c r="R25" s="188">
        <f t="shared" si="5"/>
        <v>27.142857142857142</v>
      </c>
      <c r="S25" s="55">
        <f t="shared" si="3"/>
        <v>65</v>
      </c>
      <c r="T25" s="55"/>
      <c r="U25" s="55"/>
      <c r="V25" s="189" t="str">
        <f t="shared" si="4"/>
        <v>B</v>
      </c>
      <c r="W25" s="190"/>
    </row>
    <row r="26" spans="1:23" ht="26.25">
      <c r="A26" s="182">
        <v>12</v>
      </c>
      <c r="B26" s="183" t="s">
        <v>67</v>
      </c>
      <c r="C26" s="183" t="s">
        <v>68</v>
      </c>
      <c r="D26" s="184">
        <v>36</v>
      </c>
      <c r="E26" s="185">
        <v>17</v>
      </c>
      <c r="F26" s="184">
        <v>17</v>
      </c>
      <c r="G26" s="186">
        <f t="shared" si="0"/>
        <v>24.2</v>
      </c>
      <c r="H26" s="184">
        <v>6.5</v>
      </c>
      <c r="I26" s="184">
        <v>6.5</v>
      </c>
      <c r="J26" s="58"/>
      <c r="K26" s="186">
        <f t="shared" si="1"/>
        <v>13</v>
      </c>
      <c r="L26" s="187">
        <f t="shared" si="2"/>
        <v>37.200000000000003</v>
      </c>
      <c r="M26" s="58">
        <v>17</v>
      </c>
      <c r="N26" s="58">
        <v>13</v>
      </c>
      <c r="O26" s="58"/>
      <c r="P26" s="58"/>
      <c r="Q26" s="58">
        <v>13</v>
      </c>
      <c r="R26" s="188">
        <f t="shared" si="5"/>
        <v>30.714285714285715</v>
      </c>
      <c r="S26" s="55">
        <f t="shared" si="3"/>
        <v>68</v>
      </c>
      <c r="T26" s="55"/>
      <c r="U26" s="55"/>
      <c r="V26" s="189" t="str">
        <f t="shared" si="4"/>
        <v>B</v>
      </c>
      <c r="W26" s="190"/>
    </row>
    <row r="27" spans="1:23" ht="26.25">
      <c r="A27" s="182">
        <v>13</v>
      </c>
      <c r="B27" s="183" t="s">
        <v>69</v>
      </c>
      <c r="C27" s="183" t="s">
        <v>70</v>
      </c>
      <c r="D27" s="184">
        <v>45</v>
      </c>
      <c r="E27" s="185">
        <v>14</v>
      </c>
      <c r="F27" s="184">
        <v>15</v>
      </c>
      <c r="G27" s="186">
        <f t="shared" si="0"/>
        <v>23.5</v>
      </c>
      <c r="H27" s="184">
        <v>5</v>
      </c>
      <c r="I27" s="184">
        <v>9</v>
      </c>
      <c r="J27" s="58"/>
      <c r="K27" s="186">
        <f t="shared" si="1"/>
        <v>14</v>
      </c>
      <c r="L27" s="187">
        <f t="shared" si="2"/>
        <v>37.5</v>
      </c>
      <c r="M27" s="58">
        <v>21</v>
      </c>
      <c r="N27" s="58"/>
      <c r="O27" s="58">
        <v>17</v>
      </c>
      <c r="P27" s="58"/>
      <c r="Q27" s="58">
        <v>3</v>
      </c>
      <c r="R27" s="188">
        <f t="shared" si="5"/>
        <v>29.285714285714285</v>
      </c>
      <c r="S27" s="55">
        <f t="shared" si="3"/>
        <v>67</v>
      </c>
      <c r="T27" s="55"/>
      <c r="U27" s="55"/>
      <c r="V27" s="189" t="str">
        <f t="shared" si="4"/>
        <v>B</v>
      </c>
      <c r="W27" s="190"/>
    </row>
    <row r="28" spans="1:23" ht="26.25">
      <c r="A28" s="182">
        <v>14</v>
      </c>
      <c r="B28" s="183" t="s">
        <v>71</v>
      </c>
      <c r="C28" s="183" t="s">
        <v>72</v>
      </c>
      <c r="D28" s="184">
        <v>44</v>
      </c>
      <c r="E28" s="185">
        <v>20</v>
      </c>
      <c r="F28" s="184">
        <v>14</v>
      </c>
      <c r="G28" s="186">
        <f t="shared" si="0"/>
        <v>25.8</v>
      </c>
      <c r="H28" s="184">
        <v>8.5</v>
      </c>
      <c r="I28" s="184">
        <v>9</v>
      </c>
      <c r="J28" s="58"/>
      <c r="K28" s="186">
        <f t="shared" si="1"/>
        <v>17.5</v>
      </c>
      <c r="L28" s="187">
        <f t="shared" si="2"/>
        <v>43.3</v>
      </c>
      <c r="M28" s="58">
        <v>26</v>
      </c>
      <c r="N28" s="58">
        <v>17</v>
      </c>
      <c r="O28" s="58"/>
      <c r="P28" s="58"/>
      <c r="Q28" s="58">
        <v>10</v>
      </c>
      <c r="R28" s="188">
        <f t="shared" si="5"/>
        <v>37.857142857142854</v>
      </c>
      <c r="S28" s="55">
        <f t="shared" si="3"/>
        <v>81</v>
      </c>
      <c r="T28" s="55"/>
      <c r="U28" s="55"/>
      <c r="V28" s="189" t="str">
        <f t="shared" si="4"/>
        <v>A</v>
      </c>
      <c r="W28" s="190"/>
    </row>
    <row r="29" spans="1:23" ht="26.25">
      <c r="A29" s="182">
        <v>15</v>
      </c>
      <c r="B29" s="183" t="s">
        <v>73</v>
      </c>
      <c r="C29" s="183" t="s">
        <v>74</v>
      </c>
      <c r="D29" s="184">
        <v>45</v>
      </c>
      <c r="E29" s="185">
        <v>11.5</v>
      </c>
      <c r="F29" s="184">
        <v>15</v>
      </c>
      <c r="G29" s="186">
        <f t="shared" si="0"/>
        <v>22.25</v>
      </c>
      <c r="H29" s="184">
        <v>5</v>
      </c>
      <c r="I29" s="184">
        <v>9</v>
      </c>
      <c r="J29" s="58"/>
      <c r="K29" s="186">
        <f t="shared" si="1"/>
        <v>14</v>
      </c>
      <c r="L29" s="187">
        <f t="shared" si="2"/>
        <v>36.299999999999997</v>
      </c>
      <c r="M29" s="58"/>
      <c r="N29" s="58"/>
      <c r="O29" s="58"/>
      <c r="P29" s="58"/>
      <c r="Q29" s="58"/>
      <c r="R29" s="188" t="str">
        <f t="shared" si="5"/>
        <v/>
      </c>
      <c r="S29" s="55">
        <f t="shared" si="3"/>
        <v>36</v>
      </c>
      <c r="T29" s="55"/>
      <c r="U29" s="55"/>
      <c r="V29" s="189"/>
      <c r="W29" s="190"/>
    </row>
    <row r="30" spans="1:23" ht="26.25">
      <c r="A30" s="182">
        <v>16</v>
      </c>
      <c r="B30" s="183" t="s">
        <v>75</v>
      </c>
      <c r="C30" s="183" t="s">
        <v>76</v>
      </c>
      <c r="D30" s="184">
        <v>25</v>
      </c>
      <c r="E30" s="185">
        <v>13.5</v>
      </c>
      <c r="F30" s="184">
        <v>17</v>
      </c>
      <c r="G30" s="186">
        <f t="shared" si="0"/>
        <v>20.25</v>
      </c>
      <c r="H30" s="184">
        <v>8.5</v>
      </c>
      <c r="I30" s="184">
        <v>5</v>
      </c>
      <c r="J30" s="58"/>
      <c r="K30" s="186">
        <f t="shared" si="1"/>
        <v>13.5</v>
      </c>
      <c r="L30" s="187">
        <f t="shared" si="2"/>
        <v>33.799999999999997</v>
      </c>
      <c r="M30" s="58">
        <v>13</v>
      </c>
      <c r="N30" s="58"/>
      <c r="O30" s="58">
        <v>13</v>
      </c>
      <c r="P30" s="58">
        <v>7</v>
      </c>
      <c r="Q30" s="58"/>
      <c r="R30" s="188">
        <f t="shared" si="5"/>
        <v>23.571428571428573</v>
      </c>
      <c r="S30" s="55">
        <f t="shared" si="3"/>
        <v>57</v>
      </c>
      <c r="T30" s="55"/>
      <c r="U30" s="55"/>
      <c r="V30" s="189" t="str">
        <f t="shared" si="4"/>
        <v>C</v>
      </c>
      <c r="W30" s="190"/>
    </row>
    <row r="31" spans="1:23" ht="26.25">
      <c r="A31" s="182">
        <v>17</v>
      </c>
      <c r="B31" s="183" t="s">
        <v>77</v>
      </c>
      <c r="C31" s="183" t="s">
        <v>78</v>
      </c>
      <c r="D31" s="184">
        <v>25</v>
      </c>
      <c r="E31" s="185">
        <v>11</v>
      </c>
      <c r="F31" s="184">
        <v>5</v>
      </c>
      <c r="G31" s="186">
        <f t="shared" si="0"/>
        <v>13</v>
      </c>
      <c r="H31" s="184">
        <v>5.5</v>
      </c>
      <c r="I31" s="184">
        <v>6.5</v>
      </c>
      <c r="J31" s="58"/>
      <c r="K31" s="186">
        <f t="shared" si="1"/>
        <v>12.000000000000002</v>
      </c>
      <c r="L31" s="187">
        <f t="shared" si="2"/>
        <v>25</v>
      </c>
      <c r="M31" s="58">
        <v>22</v>
      </c>
      <c r="N31" s="58">
        <v>16</v>
      </c>
      <c r="O31" s="58"/>
      <c r="P31" s="58">
        <v>2</v>
      </c>
      <c r="Q31" s="58"/>
      <c r="R31" s="188">
        <f>IF(OR(COUNTIF($M31:$Q31,"&gt;0")=0,COUNTA($M$14)=0),"",(IF(COUNTA($N31:$Q31)&lt;=2,SUM($M31:$Q31),IF(COUNTA($N31:$Q31)=3,SUM($M31:$Q31)-MIN($N31:$Q31),SUM($M31:$Q31)-MIN($N31:$Q31)-SMALL($N31:$Q31,2))))*5/(SUM($M$14:$O$14)/10))</f>
        <v>28.571428571428573</v>
      </c>
      <c r="S31" s="55">
        <f t="shared" si="3"/>
        <v>54</v>
      </c>
      <c r="T31" s="55"/>
      <c r="U31" s="55"/>
      <c r="V31" s="189" t="str">
        <f>IF(AND(COUNTIF($M31:$Q31,"&gt;0")&gt;0),IF(OR($R31=0,$R31=""),"",IF($S31&gt;=70,"A",IF($S31&gt;=60,"B",IF($S31&gt;=50,"C",IF($S31&gt;=40,"D","E"))))))</f>
        <v>C</v>
      </c>
      <c r="W31" s="190"/>
    </row>
    <row r="32" spans="1:23" ht="26.25">
      <c r="A32" s="182">
        <v>18</v>
      </c>
      <c r="B32" s="183" t="s">
        <v>79</v>
      </c>
      <c r="C32" s="183" t="s">
        <v>80</v>
      </c>
      <c r="D32" s="184">
        <v>45</v>
      </c>
      <c r="E32" s="185">
        <v>0</v>
      </c>
      <c r="F32" s="184">
        <v>15</v>
      </c>
      <c r="G32" s="186">
        <f t="shared" si="0"/>
        <v>16.5</v>
      </c>
      <c r="H32" s="184">
        <v>6</v>
      </c>
      <c r="I32" s="184">
        <v>8</v>
      </c>
      <c r="J32" s="58"/>
      <c r="K32" s="186">
        <f t="shared" si="1"/>
        <v>14</v>
      </c>
      <c r="L32" s="187">
        <f t="shared" si="2"/>
        <v>30.5</v>
      </c>
      <c r="M32" s="58">
        <v>13</v>
      </c>
      <c r="N32" s="58"/>
      <c r="O32" s="58">
        <v>10</v>
      </c>
      <c r="P32" s="58"/>
      <c r="Q32" s="58"/>
      <c r="R32" s="188">
        <f t="shared" si="5"/>
        <v>16.428571428571427</v>
      </c>
      <c r="S32" s="55">
        <f t="shared" si="3"/>
        <v>47</v>
      </c>
      <c r="T32" s="55"/>
      <c r="U32" s="55"/>
      <c r="V32" s="189" t="str">
        <f t="shared" si="4"/>
        <v>D</v>
      </c>
      <c r="W32" s="190"/>
    </row>
    <row r="33" spans="1:23" ht="26.25">
      <c r="A33" s="182">
        <v>19</v>
      </c>
      <c r="B33" s="183" t="s">
        <v>81</v>
      </c>
      <c r="C33" s="183" t="s">
        <v>82</v>
      </c>
      <c r="D33" s="184">
        <v>44</v>
      </c>
      <c r="E33" s="185">
        <v>13</v>
      </c>
      <c r="F33" s="184">
        <v>16</v>
      </c>
      <c r="G33" s="186">
        <f t="shared" si="0"/>
        <v>23.3</v>
      </c>
      <c r="H33" s="184">
        <v>5</v>
      </c>
      <c r="I33" s="184">
        <v>5</v>
      </c>
      <c r="J33" s="58"/>
      <c r="K33" s="186">
        <f t="shared" si="1"/>
        <v>10</v>
      </c>
      <c r="L33" s="187">
        <f t="shared" si="2"/>
        <v>33.299999999999997</v>
      </c>
      <c r="M33" s="58">
        <v>14</v>
      </c>
      <c r="N33" s="58">
        <v>2</v>
      </c>
      <c r="O33" s="58"/>
      <c r="P33" s="58">
        <v>8</v>
      </c>
      <c r="Q33" s="58"/>
      <c r="R33" s="188">
        <f t="shared" si="5"/>
        <v>17.142857142857142</v>
      </c>
      <c r="S33" s="55">
        <f t="shared" si="3"/>
        <v>50</v>
      </c>
      <c r="T33" s="55"/>
      <c r="U33" s="55"/>
      <c r="V33" s="189" t="str">
        <f t="shared" si="4"/>
        <v>C</v>
      </c>
      <c r="W33" s="190"/>
    </row>
    <row r="34" spans="1:23" ht="26.25">
      <c r="A34" s="182">
        <v>20</v>
      </c>
      <c r="B34" s="183" t="s">
        <v>83</v>
      </c>
      <c r="C34" s="183" t="s">
        <v>84</v>
      </c>
      <c r="D34" s="184">
        <v>35</v>
      </c>
      <c r="E34" s="185">
        <v>15</v>
      </c>
      <c r="F34" s="184">
        <v>18</v>
      </c>
      <c r="G34" s="186">
        <f t="shared" si="0"/>
        <v>23.5</v>
      </c>
      <c r="H34" s="184">
        <v>7</v>
      </c>
      <c r="I34" s="184">
        <v>6.5</v>
      </c>
      <c r="J34" s="58"/>
      <c r="K34" s="186">
        <f t="shared" si="1"/>
        <v>13.5</v>
      </c>
      <c r="L34" s="187">
        <f t="shared" si="2"/>
        <v>37</v>
      </c>
      <c r="M34" s="58">
        <v>17</v>
      </c>
      <c r="N34" s="58"/>
      <c r="O34" s="58">
        <v>10</v>
      </c>
      <c r="P34" s="58"/>
      <c r="Q34" s="58">
        <v>11</v>
      </c>
      <c r="R34" s="188">
        <f>IF(OR(COUNTIF($M34:$Q34,"&gt;0")=0,COUNTA($M$14)=0),"",(IF(COUNTA($N34:$Q34)&lt;=2,SUM($M34:$Q34),IF(COUNTA($N34:$Q34)=3,SUM($M34:$Q34)-MIN($N34:$Q34),SUM($M34:$Q34)-MIN($N34:$Q34)-SMALL($N34:$Q34,2))))*5/(SUM($M$14:$O$14)/10))</f>
        <v>27.142857142857142</v>
      </c>
      <c r="S34" s="55">
        <f t="shared" si="3"/>
        <v>64</v>
      </c>
      <c r="T34" s="55"/>
      <c r="U34" s="55"/>
      <c r="V34" s="189" t="str">
        <f>IF(AND(COUNTIF($M34:$Q34,"&gt;0")&gt;0),IF(OR($R34=0,$R34=""),"",IF($S34&gt;=70,"A",IF($S34&gt;=60,"B",IF($S34&gt;=50,"C",IF($S34&gt;=40,"D","E"))))))</f>
        <v>B</v>
      </c>
      <c r="W34" s="190"/>
    </row>
    <row r="35" spans="1:23" ht="26.25">
      <c r="A35" s="182">
        <v>21</v>
      </c>
      <c r="B35" s="183" t="s">
        <v>85</v>
      </c>
      <c r="C35" s="183" t="s">
        <v>86</v>
      </c>
      <c r="D35" s="184">
        <v>36</v>
      </c>
      <c r="E35" s="185">
        <v>17.5</v>
      </c>
      <c r="F35" s="184">
        <v>17</v>
      </c>
      <c r="G35" s="186">
        <f t="shared" si="0"/>
        <v>24.45</v>
      </c>
      <c r="H35" s="184">
        <v>6.5</v>
      </c>
      <c r="I35" s="184">
        <v>6.5</v>
      </c>
      <c r="J35" s="58"/>
      <c r="K35" s="186">
        <f t="shared" si="1"/>
        <v>13</v>
      </c>
      <c r="L35" s="187">
        <f t="shared" si="2"/>
        <v>37.5</v>
      </c>
      <c r="M35" s="58">
        <v>17</v>
      </c>
      <c r="N35" s="58">
        <v>17</v>
      </c>
      <c r="O35" s="58"/>
      <c r="P35" s="58"/>
      <c r="Q35" s="58">
        <v>5</v>
      </c>
      <c r="R35" s="188">
        <f t="shared" si="5"/>
        <v>27.857142857142858</v>
      </c>
      <c r="S35" s="55">
        <f t="shared" si="3"/>
        <v>65</v>
      </c>
      <c r="T35" s="55"/>
      <c r="U35" s="55"/>
      <c r="V35" s="189" t="str">
        <f t="shared" si="4"/>
        <v>B</v>
      </c>
      <c r="W35" s="190"/>
    </row>
    <row r="36" spans="1:23" ht="26.25">
      <c r="A36" s="182">
        <v>22</v>
      </c>
      <c r="B36" s="183" t="s">
        <v>332</v>
      </c>
      <c r="C36" s="183" t="s">
        <v>333</v>
      </c>
      <c r="D36" s="184">
        <v>0</v>
      </c>
      <c r="E36" s="185">
        <v>0</v>
      </c>
      <c r="F36" s="58"/>
      <c r="G36" s="186">
        <f t="shared" si="0"/>
        <v>0</v>
      </c>
      <c r="H36" s="184">
        <v>0</v>
      </c>
      <c r="I36" s="184">
        <v>0</v>
      </c>
      <c r="J36" s="58"/>
      <c r="K36" s="186">
        <f t="shared" si="1"/>
        <v>0</v>
      </c>
      <c r="L36" s="187" t="str">
        <f t="shared" si="2"/>
        <v/>
      </c>
      <c r="M36" s="58"/>
      <c r="N36" s="58"/>
      <c r="O36" s="58"/>
      <c r="P36" s="58"/>
      <c r="Q36" s="58"/>
      <c r="R36" s="188" t="str">
        <f t="shared" si="5"/>
        <v/>
      </c>
      <c r="S36" s="55" t="str">
        <f t="shared" si="3"/>
        <v/>
      </c>
      <c r="T36" s="55"/>
      <c r="U36" s="55"/>
      <c r="V36" s="189"/>
      <c r="W36" s="190"/>
    </row>
    <row r="37" spans="1:23" ht="26.25">
      <c r="A37" s="182">
        <v>23</v>
      </c>
      <c r="B37" s="183" t="s">
        <v>87</v>
      </c>
      <c r="C37" s="183" t="s">
        <v>88</v>
      </c>
      <c r="D37" s="184">
        <v>36</v>
      </c>
      <c r="E37" s="185">
        <v>8</v>
      </c>
      <c r="F37" s="184">
        <v>12</v>
      </c>
      <c r="G37" s="186">
        <f t="shared" si="0"/>
        <v>17.200000000000003</v>
      </c>
      <c r="H37" s="184">
        <v>5.5</v>
      </c>
      <c r="I37" s="184">
        <v>6</v>
      </c>
      <c r="J37" s="58"/>
      <c r="K37" s="186">
        <f t="shared" si="1"/>
        <v>11.5</v>
      </c>
      <c r="L37" s="187">
        <f t="shared" si="2"/>
        <v>28.7</v>
      </c>
      <c r="M37" s="58">
        <v>21</v>
      </c>
      <c r="N37" s="58">
        <v>17</v>
      </c>
      <c r="O37" s="58"/>
      <c r="P37" s="58"/>
      <c r="Q37" s="58">
        <v>10</v>
      </c>
      <c r="R37" s="188">
        <f t="shared" si="5"/>
        <v>34.285714285714285</v>
      </c>
      <c r="S37" s="55">
        <f t="shared" si="3"/>
        <v>63</v>
      </c>
      <c r="T37" s="55"/>
      <c r="U37" s="55"/>
      <c r="V37" s="189" t="str">
        <f t="shared" si="4"/>
        <v>B</v>
      </c>
      <c r="W37" s="190"/>
    </row>
    <row r="38" spans="1:23" ht="26.25">
      <c r="A38" s="182">
        <v>24</v>
      </c>
      <c r="B38" s="183" t="s">
        <v>89</v>
      </c>
      <c r="C38" s="183" t="s">
        <v>90</v>
      </c>
      <c r="D38" s="184">
        <v>36</v>
      </c>
      <c r="E38" s="185">
        <v>19</v>
      </c>
      <c r="F38" s="184">
        <v>12</v>
      </c>
      <c r="G38" s="186">
        <f t="shared" si="0"/>
        <v>22.7</v>
      </c>
      <c r="H38" s="184">
        <v>5.5</v>
      </c>
      <c r="I38" s="184">
        <v>6</v>
      </c>
      <c r="J38" s="58"/>
      <c r="K38" s="186">
        <f t="shared" si="1"/>
        <v>11.5</v>
      </c>
      <c r="L38" s="187">
        <f t="shared" si="2"/>
        <v>34.200000000000003</v>
      </c>
      <c r="M38" s="58">
        <v>19</v>
      </c>
      <c r="N38" s="58">
        <v>18</v>
      </c>
      <c r="O38" s="58"/>
      <c r="P38" s="58">
        <v>17</v>
      </c>
      <c r="Q38" s="58"/>
      <c r="R38" s="188">
        <f t="shared" si="5"/>
        <v>38.571428571428569</v>
      </c>
      <c r="S38" s="55">
        <f t="shared" si="3"/>
        <v>73</v>
      </c>
      <c r="T38" s="55"/>
      <c r="U38" s="55"/>
      <c r="V38" s="189" t="str">
        <f t="shared" si="4"/>
        <v>A</v>
      </c>
      <c r="W38" s="190"/>
    </row>
    <row r="39" spans="1:23" ht="26.25">
      <c r="A39" s="182">
        <v>25</v>
      </c>
      <c r="B39" s="183" t="s">
        <v>91</v>
      </c>
      <c r="C39" s="183" t="s">
        <v>92</v>
      </c>
      <c r="D39" s="184">
        <v>36</v>
      </c>
      <c r="E39" s="185">
        <v>15</v>
      </c>
      <c r="F39" s="184">
        <v>14</v>
      </c>
      <c r="G39" s="186">
        <f t="shared" si="0"/>
        <v>21.7</v>
      </c>
      <c r="H39" s="184">
        <v>4</v>
      </c>
      <c r="I39" s="184">
        <v>6.5</v>
      </c>
      <c r="J39" s="58"/>
      <c r="K39" s="186">
        <f t="shared" si="1"/>
        <v>10.5</v>
      </c>
      <c r="L39" s="187">
        <f t="shared" si="2"/>
        <v>32.200000000000003</v>
      </c>
      <c r="M39" s="58">
        <v>15</v>
      </c>
      <c r="N39" s="58">
        <v>3</v>
      </c>
      <c r="O39" s="58"/>
      <c r="P39" s="58"/>
      <c r="Q39" s="58"/>
      <c r="R39" s="188">
        <f t="shared" si="5"/>
        <v>12.857142857142858</v>
      </c>
      <c r="S39" s="55">
        <f t="shared" si="3"/>
        <v>45</v>
      </c>
      <c r="T39" s="55"/>
      <c r="U39" s="55"/>
      <c r="V39" s="189" t="str">
        <f t="shared" si="4"/>
        <v>D</v>
      </c>
      <c r="W39" s="190"/>
    </row>
    <row r="40" spans="1:23" ht="26.25">
      <c r="A40" s="182">
        <v>26</v>
      </c>
      <c r="B40" s="183" t="s">
        <v>93</v>
      </c>
      <c r="C40" s="183" t="s">
        <v>94</v>
      </c>
      <c r="D40" s="184">
        <v>37</v>
      </c>
      <c r="E40" s="185">
        <v>10</v>
      </c>
      <c r="F40" s="184">
        <v>17</v>
      </c>
      <c r="G40" s="186">
        <f t="shared" si="0"/>
        <v>20.9</v>
      </c>
      <c r="H40" s="184">
        <v>9.5</v>
      </c>
      <c r="I40" s="184">
        <v>7</v>
      </c>
      <c r="J40" s="58"/>
      <c r="K40" s="186">
        <f t="shared" si="1"/>
        <v>16.5</v>
      </c>
      <c r="L40" s="187">
        <f t="shared" si="2"/>
        <v>37.4</v>
      </c>
      <c r="M40" s="58">
        <v>15.5</v>
      </c>
      <c r="N40" s="58"/>
      <c r="O40" s="58">
        <v>9</v>
      </c>
      <c r="P40" s="58"/>
      <c r="Q40" s="58">
        <v>11</v>
      </c>
      <c r="R40" s="188">
        <f t="shared" si="5"/>
        <v>25.357142857142858</v>
      </c>
      <c r="S40" s="55">
        <f t="shared" si="3"/>
        <v>63</v>
      </c>
      <c r="T40" s="55"/>
      <c r="U40" s="55"/>
      <c r="V40" s="189" t="str">
        <f t="shared" si="4"/>
        <v>B</v>
      </c>
      <c r="W40" s="190"/>
    </row>
    <row r="41" spans="1:23" ht="26.25">
      <c r="A41" s="182">
        <v>27</v>
      </c>
      <c r="B41" s="183" t="s">
        <v>95</v>
      </c>
      <c r="C41" s="183" t="s">
        <v>96</v>
      </c>
      <c r="D41" s="184">
        <v>25</v>
      </c>
      <c r="E41" s="185">
        <v>10</v>
      </c>
      <c r="F41" s="184">
        <v>15</v>
      </c>
      <c r="G41" s="186">
        <f t="shared" si="0"/>
        <v>17.5</v>
      </c>
      <c r="H41" s="184">
        <v>5</v>
      </c>
      <c r="I41" s="184">
        <v>5</v>
      </c>
      <c r="J41" s="58"/>
      <c r="K41" s="186">
        <f t="shared" si="1"/>
        <v>10</v>
      </c>
      <c r="L41" s="187">
        <f t="shared" si="2"/>
        <v>27.5</v>
      </c>
      <c r="M41" s="58">
        <v>21</v>
      </c>
      <c r="N41" s="58"/>
      <c r="O41" s="58">
        <v>3</v>
      </c>
      <c r="P41" s="58"/>
      <c r="Q41" s="58">
        <v>9</v>
      </c>
      <c r="R41" s="188">
        <f t="shared" si="5"/>
        <v>23.571428571428573</v>
      </c>
      <c r="S41" s="55">
        <f t="shared" si="3"/>
        <v>51</v>
      </c>
      <c r="T41" s="55"/>
      <c r="U41" s="55"/>
      <c r="V41" s="189" t="str">
        <f t="shared" si="4"/>
        <v>C</v>
      </c>
      <c r="W41" s="190"/>
    </row>
    <row r="42" spans="1:23" ht="26.25">
      <c r="A42" s="182">
        <v>28</v>
      </c>
      <c r="B42" s="183" t="s">
        <v>97</v>
      </c>
      <c r="C42" s="183" t="s">
        <v>98</v>
      </c>
      <c r="D42" s="184">
        <v>32</v>
      </c>
      <c r="E42" s="185">
        <v>11</v>
      </c>
      <c r="F42" s="58"/>
      <c r="G42" s="186">
        <f t="shared" si="0"/>
        <v>17.849999999999998</v>
      </c>
      <c r="H42" s="184">
        <v>7</v>
      </c>
      <c r="I42" s="184">
        <v>5</v>
      </c>
      <c r="J42" s="58"/>
      <c r="K42" s="186">
        <f t="shared" si="1"/>
        <v>12</v>
      </c>
      <c r="L42" s="187">
        <f t="shared" si="2"/>
        <v>29.9</v>
      </c>
      <c r="M42" s="58">
        <v>17</v>
      </c>
      <c r="N42" s="58"/>
      <c r="O42" s="58">
        <v>8</v>
      </c>
      <c r="P42" s="58"/>
      <c r="Q42" s="58"/>
      <c r="R42" s="188">
        <f t="shared" si="5"/>
        <v>17.857142857142858</v>
      </c>
      <c r="S42" s="55">
        <f t="shared" si="3"/>
        <v>48</v>
      </c>
      <c r="T42" s="55"/>
      <c r="U42" s="55"/>
      <c r="V42" s="189" t="str">
        <f t="shared" si="4"/>
        <v>D</v>
      </c>
      <c r="W42" s="190"/>
    </row>
    <row r="43" spans="1:23" ht="26.25">
      <c r="A43" s="182">
        <v>29</v>
      </c>
      <c r="B43" s="183" t="s">
        <v>334</v>
      </c>
      <c r="C43" s="183" t="s">
        <v>335</v>
      </c>
      <c r="D43" s="184">
        <v>0</v>
      </c>
      <c r="E43" s="185">
        <v>0</v>
      </c>
      <c r="F43" s="58"/>
      <c r="G43" s="186">
        <f t="shared" si="0"/>
        <v>0</v>
      </c>
      <c r="H43" s="184">
        <v>0</v>
      </c>
      <c r="I43" s="184">
        <v>0</v>
      </c>
      <c r="J43" s="58"/>
      <c r="K43" s="186">
        <f t="shared" si="1"/>
        <v>0</v>
      </c>
      <c r="L43" s="187" t="str">
        <f t="shared" si="2"/>
        <v/>
      </c>
      <c r="M43" s="58"/>
      <c r="N43" s="58"/>
      <c r="O43" s="58"/>
      <c r="P43" s="58"/>
      <c r="Q43" s="58"/>
      <c r="R43" s="188" t="str">
        <f t="shared" si="5"/>
        <v/>
      </c>
      <c r="S43" s="55" t="str">
        <f t="shared" si="3"/>
        <v/>
      </c>
      <c r="T43" s="55"/>
      <c r="U43" s="55"/>
      <c r="V43" s="189"/>
      <c r="W43" s="190"/>
    </row>
    <row r="44" spans="1:23" ht="26.25">
      <c r="A44" s="182">
        <v>30</v>
      </c>
      <c r="B44" s="183" t="s">
        <v>99</v>
      </c>
      <c r="C44" s="183" t="s">
        <v>100</v>
      </c>
      <c r="D44" s="184">
        <v>47</v>
      </c>
      <c r="E44" s="185">
        <v>10</v>
      </c>
      <c r="F44" s="184">
        <v>5</v>
      </c>
      <c r="G44" s="186">
        <f t="shared" si="0"/>
        <v>16.899999999999999</v>
      </c>
      <c r="H44" s="184">
        <v>5</v>
      </c>
      <c r="I44" s="184">
        <v>9</v>
      </c>
      <c r="J44" s="58"/>
      <c r="K44" s="186">
        <f t="shared" si="1"/>
        <v>14</v>
      </c>
      <c r="L44" s="187">
        <f t="shared" si="2"/>
        <v>30.9</v>
      </c>
      <c r="M44" s="58">
        <v>13</v>
      </c>
      <c r="N44" s="58"/>
      <c r="O44" s="58">
        <v>11</v>
      </c>
      <c r="P44" s="58"/>
      <c r="Q44" s="58"/>
      <c r="R44" s="188">
        <f t="shared" si="5"/>
        <v>17.142857142857142</v>
      </c>
      <c r="S44" s="55">
        <f t="shared" si="3"/>
        <v>48</v>
      </c>
      <c r="T44" s="55"/>
      <c r="U44" s="55"/>
      <c r="V44" s="189" t="str">
        <f t="shared" si="4"/>
        <v>D</v>
      </c>
      <c r="W44" s="190"/>
    </row>
    <row r="45" spans="1:23" ht="26.25">
      <c r="A45" s="182">
        <v>31</v>
      </c>
      <c r="B45" s="183" t="s">
        <v>101</v>
      </c>
      <c r="C45" s="183" t="s">
        <v>102</v>
      </c>
      <c r="D45" s="184">
        <v>49</v>
      </c>
      <c r="E45" s="185">
        <v>11</v>
      </c>
      <c r="F45" s="184">
        <v>18</v>
      </c>
      <c r="G45" s="186">
        <f t="shared" si="0"/>
        <v>24.3</v>
      </c>
      <c r="H45" s="184">
        <v>6</v>
      </c>
      <c r="I45" s="184">
        <v>7</v>
      </c>
      <c r="J45" s="58"/>
      <c r="K45" s="186">
        <f t="shared" si="1"/>
        <v>12.999999999999998</v>
      </c>
      <c r="L45" s="187">
        <f t="shared" si="2"/>
        <v>37.299999999999997</v>
      </c>
      <c r="M45" s="58">
        <v>20</v>
      </c>
      <c r="N45" s="58"/>
      <c r="O45" s="58">
        <v>11</v>
      </c>
      <c r="P45" s="58"/>
      <c r="Q45" s="58">
        <v>8</v>
      </c>
      <c r="R45" s="188">
        <f t="shared" si="5"/>
        <v>27.857142857142858</v>
      </c>
      <c r="S45" s="55">
        <f t="shared" si="3"/>
        <v>65</v>
      </c>
      <c r="T45" s="55"/>
      <c r="U45" s="55"/>
      <c r="V45" s="189" t="str">
        <f t="shared" si="4"/>
        <v>B</v>
      </c>
      <c r="W45" s="190"/>
    </row>
    <row r="46" spans="1:23" ht="26.25">
      <c r="A46" s="182">
        <v>32</v>
      </c>
      <c r="B46" s="183" t="s">
        <v>103</v>
      </c>
      <c r="C46" s="183" t="s">
        <v>104</v>
      </c>
      <c r="D46" s="184">
        <v>49</v>
      </c>
      <c r="E46" s="185">
        <v>13.5</v>
      </c>
      <c r="F46" s="184">
        <v>18</v>
      </c>
      <c r="G46" s="186">
        <f t="shared" si="0"/>
        <v>25.55</v>
      </c>
      <c r="H46" s="184">
        <v>6</v>
      </c>
      <c r="I46" s="184">
        <v>7</v>
      </c>
      <c r="J46" s="58"/>
      <c r="K46" s="186">
        <f t="shared" si="1"/>
        <v>12.999999999999998</v>
      </c>
      <c r="L46" s="187">
        <f t="shared" si="2"/>
        <v>38.6</v>
      </c>
      <c r="M46" s="58">
        <v>14</v>
      </c>
      <c r="N46" s="58">
        <v>18</v>
      </c>
      <c r="O46" s="58"/>
      <c r="P46" s="58"/>
      <c r="Q46" s="58"/>
      <c r="R46" s="188">
        <f t="shared" si="5"/>
        <v>22.857142857142858</v>
      </c>
      <c r="S46" s="55">
        <f t="shared" si="3"/>
        <v>61</v>
      </c>
      <c r="T46" s="55"/>
      <c r="U46" s="55"/>
      <c r="V46" s="189" t="str">
        <f t="shared" si="4"/>
        <v>B</v>
      </c>
      <c r="W46" s="190"/>
    </row>
    <row r="47" spans="1:23" ht="26.25">
      <c r="A47" s="182">
        <v>33</v>
      </c>
      <c r="B47" s="183" t="s">
        <v>105</v>
      </c>
      <c r="C47" s="183" t="s">
        <v>106</v>
      </c>
      <c r="D47" s="184">
        <v>40</v>
      </c>
      <c r="E47" s="185">
        <v>10.5</v>
      </c>
      <c r="F47" s="184">
        <v>0</v>
      </c>
      <c r="G47" s="186">
        <f t="shared" si="0"/>
        <v>13.250000000000002</v>
      </c>
      <c r="H47" s="184">
        <v>5.5</v>
      </c>
      <c r="I47" s="184">
        <v>7</v>
      </c>
      <c r="J47" s="58"/>
      <c r="K47" s="186">
        <f t="shared" si="1"/>
        <v>12.5</v>
      </c>
      <c r="L47" s="187">
        <f t="shared" si="2"/>
        <v>25.8</v>
      </c>
      <c r="M47" s="58">
        <v>14</v>
      </c>
      <c r="N47" s="58">
        <v>10</v>
      </c>
      <c r="O47" s="58"/>
      <c r="P47" s="58"/>
      <c r="Q47" s="58"/>
      <c r="R47" s="188">
        <f t="shared" si="5"/>
        <v>17.142857142857142</v>
      </c>
      <c r="S47" s="55">
        <f t="shared" si="3"/>
        <v>43</v>
      </c>
      <c r="T47" s="55"/>
      <c r="U47" s="55"/>
      <c r="V47" s="189" t="str">
        <f t="shared" si="4"/>
        <v>D</v>
      </c>
      <c r="W47" s="190"/>
    </row>
    <row r="48" spans="1:23" ht="26.25">
      <c r="A48" s="182">
        <v>34</v>
      </c>
      <c r="B48" s="183" t="s">
        <v>107</v>
      </c>
      <c r="C48" s="183" t="s">
        <v>108</v>
      </c>
      <c r="D48" s="184">
        <v>37</v>
      </c>
      <c r="E48" s="185">
        <v>16</v>
      </c>
      <c r="F48" s="184">
        <v>19</v>
      </c>
      <c r="G48" s="186">
        <f t="shared" si="0"/>
        <v>24.900000000000002</v>
      </c>
      <c r="H48" s="184">
        <v>5.5</v>
      </c>
      <c r="I48" s="184">
        <v>6.5</v>
      </c>
      <c r="J48" s="58"/>
      <c r="K48" s="186">
        <f t="shared" si="1"/>
        <v>12.000000000000002</v>
      </c>
      <c r="L48" s="187">
        <f t="shared" si="2"/>
        <v>36.9</v>
      </c>
      <c r="M48" s="58">
        <v>17</v>
      </c>
      <c r="N48" s="58">
        <v>11</v>
      </c>
      <c r="O48" s="58"/>
      <c r="P48" s="58">
        <v>6</v>
      </c>
      <c r="Q48" s="58"/>
      <c r="R48" s="188">
        <f t="shared" si="5"/>
        <v>24.285714285714285</v>
      </c>
      <c r="S48" s="55">
        <f t="shared" si="3"/>
        <v>61</v>
      </c>
      <c r="T48" s="55"/>
      <c r="U48" s="55"/>
      <c r="V48" s="189" t="str">
        <f t="shared" si="4"/>
        <v>B</v>
      </c>
      <c r="W48" s="190"/>
    </row>
    <row r="49" spans="1:23" ht="26.25">
      <c r="A49" s="182">
        <v>35</v>
      </c>
      <c r="B49" s="183" t="s">
        <v>109</v>
      </c>
      <c r="C49" s="183" t="s">
        <v>110</v>
      </c>
      <c r="D49" s="184">
        <v>37</v>
      </c>
      <c r="E49" s="185">
        <v>16</v>
      </c>
      <c r="F49" s="184">
        <v>19</v>
      </c>
      <c r="G49" s="186">
        <f t="shared" si="0"/>
        <v>24.900000000000002</v>
      </c>
      <c r="H49" s="184">
        <v>5.5</v>
      </c>
      <c r="I49" s="184">
        <v>6.5</v>
      </c>
      <c r="J49" s="58"/>
      <c r="K49" s="186">
        <f t="shared" si="1"/>
        <v>12.000000000000002</v>
      </c>
      <c r="L49" s="187">
        <f t="shared" si="2"/>
        <v>36.9</v>
      </c>
      <c r="M49" s="58">
        <v>19</v>
      </c>
      <c r="N49" s="58">
        <v>18</v>
      </c>
      <c r="O49" s="58"/>
      <c r="P49" s="58">
        <v>12</v>
      </c>
      <c r="Q49" s="58"/>
      <c r="R49" s="188">
        <f t="shared" si="5"/>
        <v>35</v>
      </c>
      <c r="S49" s="55">
        <f t="shared" si="3"/>
        <v>72</v>
      </c>
      <c r="T49" s="55"/>
      <c r="U49" s="55"/>
      <c r="V49" s="189" t="str">
        <f t="shared" si="4"/>
        <v>A</v>
      </c>
      <c r="W49" s="190"/>
    </row>
    <row r="50" spans="1:23" ht="26.25">
      <c r="A50" s="182">
        <v>36</v>
      </c>
      <c r="B50" s="183" t="s">
        <v>111</v>
      </c>
      <c r="C50" s="183" t="s">
        <v>112</v>
      </c>
      <c r="D50" s="184">
        <v>25</v>
      </c>
      <c r="E50" s="185">
        <v>13</v>
      </c>
      <c r="F50" s="184">
        <v>16</v>
      </c>
      <c r="G50" s="186">
        <f t="shared" si="0"/>
        <v>19.5</v>
      </c>
      <c r="H50" s="184">
        <v>4</v>
      </c>
      <c r="I50" s="184">
        <v>6</v>
      </c>
      <c r="J50" s="58"/>
      <c r="K50" s="186">
        <f t="shared" si="1"/>
        <v>10</v>
      </c>
      <c r="L50" s="187">
        <f t="shared" si="2"/>
        <v>29.5</v>
      </c>
      <c r="M50" s="58">
        <v>17</v>
      </c>
      <c r="N50" s="58">
        <v>3</v>
      </c>
      <c r="O50" s="58"/>
      <c r="P50" s="58">
        <v>11</v>
      </c>
      <c r="Q50" s="58"/>
      <c r="R50" s="188">
        <f t="shared" si="5"/>
        <v>22.142857142857142</v>
      </c>
      <c r="S50" s="55">
        <f t="shared" si="3"/>
        <v>52</v>
      </c>
      <c r="T50" s="55"/>
      <c r="U50" s="55"/>
      <c r="V50" s="189" t="str">
        <f t="shared" si="4"/>
        <v>C</v>
      </c>
      <c r="W50" s="190"/>
    </row>
    <row r="51" spans="1:23" ht="26.25">
      <c r="A51" s="182">
        <v>37</v>
      </c>
      <c r="B51" s="183" t="s">
        <v>113</v>
      </c>
      <c r="C51" s="183" t="s">
        <v>114</v>
      </c>
      <c r="D51" s="184">
        <v>36</v>
      </c>
      <c r="E51" s="185">
        <v>0</v>
      </c>
      <c r="F51" s="184">
        <v>9</v>
      </c>
      <c r="G51" s="186">
        <f t="shared" si="0"/>
        <v>11.699999999999998</v>
      </c>
      <c r="H51" s="184">
        <v>9.5</v>
      </c>
      <c r="I51" s="184">
        <v>9</v>
      </c>
      <c r="J51" s="58"/>
      <c r="K51" s="186">
        <f t="shared" si="1"/>
        <v>18.5</v>
      </c>
      <c r="L51" s="187">
        <f t="shared" si="2"/>
        <v>30.2</v>
      </c>
      <c r="M51" s="58"/>
      <c r="N51" s="58"/>
      <c r="O51" s="58"/>
      <c r="P51" s="58"/>
      <c r="Q51" s="58"/>
      <c r="R51" s="188" t="str">
        <f t="shared" si="5"/>
        <v/>
      </c>
      <c r="S51" s="55">
        <f t="shared" si="3"/>
        <v>30</v>
      </c>
      <c r="T51" s="55"/>
      <c r="U51" s="55"/>
      <c r="V51" s="189"/>
      <c r="W51" s="190"/>
    </row>
    <row r="52" spans="1:23" ht="26.25">
      <c r="A52" s="182">
        <v>38</v>
      </c>
      <c r="B52" s="183" t="s">
        <v>115</v>
      </c>
      <c r="C52" s="183" t="s">
        <v>116</v>
      </c>
      <c r="D52" s="184">
        <v>36</v>
      </c>
      <c r="E52" s="185">
        <v>11</v>
      </c>
      <c r="F52" s="184">
        <v>14</v>
      </c>
      <c r="G52" s="186">
        <f t="shared" si="0"/>
        <v>19.7</v>
      </c>
      <c r="H52" s="184">
        <v>4</v>
      </c>
      <c r="I52" s="184">
        <v>6.5</v>
      </c>
      <c r="J52" s="58"/>
      <c r="K52" s="186">
        <f t="shared" si="1"/>
        <v>10.5</v>
      </c>
      <c r="L52" s="187">
        <f t="shared" si="2"/>
        <v>30.2</v>
      </c>
      <c r="M52" s="58">
        <v>21</v>
      </c>
      <c r="N52" s="58">
        <v>18</v>
      </c>
      <c r="O52" s="58"/>
      <c r="P52" s="58"/>
      <c r="Q52" s="58">
        <v>6</v>
      </c>
      <c r="R52" s="188">
        <f t="shared" si="5"/>
        <v>32.142857142857146</v>
      </c>
      <c r="S52" s="55">
        <f t="shared" si="3"/>
        <v>62</v>
      </c>
      <c r="T52" s="55"/>
      <c r="U52" s="55"/>
      <c r="V52" s="189" t="str">
        <f t="shared" si="4"/>
        <v>B</v>
      </c>
      <c r="W52" s="190"/>
    </row>
    <row r="53" spans="1:23" ht="26.25">
      <c r="A53" s="182">
        <v>39</v>
      </c>
      <c r="B53" s="183" t="s">
        <v>117</v>
      </c>
      <c r="C53" s="183" t="s">
        <v>118</v>
      </c>
      <c r="D53" s="184">
        <v>43</v>
      </c>
      <c r="E53" s="185">
        <v>0</v>
      </c>
      <c r="F53" s="184">
        <v>14</v>
      </c>
      <c r="G53" s="186">
        <f t="shared" si="0"/>
        <v>15.600000000000001</v>
      </c>
      <c r="H53" s="184">
        <v>10</v>
      </c>
      <c r="I53" s="184">
        <v>7.5</v>
      </c>
      <c r="J53" s="58"/>
      <c r="K53" s="186">
        <f t="shared" si="1"/>
        <v>17.5</v>
      </c>
      <c r="L53" s="187">
        <f t="shared" si="2"/>
        <v>33.1</v>
      </c>
      <c r="M53" s="58">
        <v>9</v>
      </c>
      <c r="N53" s="58">
        <v>4</v>
      </c>
      <c r="O53" s="58"/>
      <c r="P53" s="58">
        <v>11</v>
      </c>
      <c r="Q53" s="58"/>
      <c r="R53" s="188">
        <f t="shared" si="5"/>
        <v>17.142857142857142</v>
      </c>
      <c r="S53" s="55">
        <f t="shared" si="3"/>
        <v>50</v>
      </c>
      <c r="T53" s="55"/>
      <c r="U53" s="55"/>
      <c r="V53" s="189" t="str">
        <f t="shared" si="4"/>
        <v>C</v>
      </c>
      <c r="W53" s="190"/>
    </row>
    <row r="54" spans="1:23" ht="26.25">
      <c r="A54" s="182">
        <v>40</v>
      </c>
      <c r="B54" s="183" t="s">
        <v>119</v>
      </c>
      <c r="C54" s="183" t="s">
        <v>120</v>
      </c>
      <c r="D54" s="184">
        <v>42</v>
      </c>
      <c r="E54" s="185">
        <v>8</v>
      </c>
      <c r="F54" s="184">
        <v>18</v>
      </c>
      <c r="G54" s="186">
        <f t="shared" si="0"/>
        <v>21.400000000000002</v>
      </c>
      <c r="H54" s="184">
        <v>7</v>
      </c>
      <c r="I54" s="184">
        <v>6</v>
      </c>
      <c r="J54" s="58"/>
      <c r="K54" s="186">
        <f t="shared" si="1"/>
        <v>12.999999999999998</v>
      </c>
      <c r="L54" s="187">
        <f t="shared" si="2"/>
        <v>34.4</v>
      </c>
      <c r="M54" s="58">
        <v>8</v>
      </c>
      <c r="N54" s="58"/>
      <c r="O54" s="58"/>
      <c r="P54" s="58"/>
      <c r="Q54" s="58"/>
      <c r="R54" s="188">
        <f t="shared" si="5"/>
        <v>5.7142857142857144</v>
      </c>
      <c r="S54" s="55">
        <f t="shared" si="3"/>
        <v>40</v>
      </c>
      <c r="T54" s="55"/>
      <c r="U54" s="55"/>
      <c r="V54" s="189" t="str">
        <f t="shared" si="4"/>
        <v>D</v>
      </c>
      <c r="W54" s="190"/>
    </row>
    <row r="55" spans="1:23" ht="26.25">
      <c r="A55" s="182">
        <v>41</v>
      </c>
      <c r="B55" s="183" t="s">
        <v>121</v>
      </c>
      <c r="C55" s="183" t="s">
        <v>122</v>
      </c>
      <c r="D55" s="184">
        <v>42</v>
      </c>
      <c r="E55" s="185">
        <v>15</v>
      </c>
      <c r="F55" s="184">
        <v>5</v>
      </c>
      <c r="G55" s="186">
        <f t="shared" si="0"/>
        <v>18.399999999999999</v>
      </c>
      <c r="H55" s="184">
        <v>7</v>
      </c>
      <c r="I55" s="184">
        <v>6</v>
      </c>
      <c r="J55" s="58"/>
      <c r="K55" s="186">
        <f t="shared" si="1"/>
        <v>12.999999999999998</v>
      </c>
      <c r="L55" s="187">
        <f t="shared" si="2"/>
        <v>31.4</v>
      </c>
      <c r="M55" s="58">
        <v>17</v>
      </c>
      <c r="N55" s="58">
        <v>4</v>
      </c>
      <c r="O55" s="58"/>
      <c r="P55" s="58">
        <v>11</v>
      </c>
      <c r="Q55" s="58"/>
      <c r="R55" s="188">
        <f t="shared" si="5"/>
        <v>22.857142857142858</v>
      </c>
      <c r="S55" s="55">
        <f t="shared" si="3"/>
        <v>54</v>
      </c>
      <c r="T55" s="55"/>
      <c r="U55" s="55"/>
      <c r="V55" s="189" t="str">
        <f t="shared" si="4"/>
        <v>C</v>
      </c>
      <c r="W55" s="190"/>
    </row>
    <row r="56" spans="1:23" ht="26.25">
      <c r="A56" s="182">
        <v>42</v>
      </c>
      <c r="B56" s="183" t="s">
        <v>123</v>
      </c>
      <c r="C56" s="183" t="s">
        <v>124</v>
      </c>
      <c r="D56" s="184">
        <v>40</v>
      </c>
      <c r="E56" s="185">
        <v>12.5</v>
      </c>
      <c r="F56" s="184">
        <v>16</v>
      </c>
      <c r="G56" s="186">
        <f t="shared" si="0"/>
        <v>22.25</v>
      </c>
      <c r="H56" s="184">
        <v>7.5</v>
      </c>
      <c r="I56" s="184">
        <v>7</v>
      </c>
      <c r="J56" s="58"/>
      <c r="K56" s="186">
        <f t="shared" si="1"/>
        <v>14.5</v>
      </c>
      <c r="L56" s="187">
        <f t="shared" si="2"/>
        <v>36.799999999999997</v>
      </c>
      <c r="M56" s="58">
        <v>21</v>
      </c>
      <c r="N56" s="58"/>
      <c r="O56" s="58">
        <v>13</v>
      </c>
      <c r="P56" s="58"/>
      <c r="Q56" s="58">
        <v>6</v>
      </c>
      <c r="R56" s="188">
        <f t="shared" si="5"/>
        <v>28.571428571428573</v>
      </c>
      <c r="S56" s="55">
        <f t="shared" si="3"/>
        <v>65</v>
      </c>
      <c r="T56" s="55"/>
      <c r="U56" s="55"/>
      <c r="V56" s="189" t="str">
        <f t="shared" si="4"/>
        <v>B</v>
      </c>
      <c r="W56" s="190"/>
    </row>
    <row r="57" spans="1:23" ht="26.25">
      <c r="A57" s="182">
        <v>43</v>
      </c>
      <c r="B57" s="183" t="s">
        <v>125</v>
      </c>
      <c r="C57" s="183" t="s">
        <v>126</v>
      </c>
      <c r="D57" s="184">
        <v>43</v>
      </c>
      <c r="E57" s="185">
        <v>15</v>
      </c>
      <c r="F57" s="184">
        <v>10</v>
      </c>
      <c r="G57" s="186">
        <f t="shared" si="0"/>
        <v>21.099999999999998</v>
      </c>
      <c r="H57" s="184">
        <v>10</v>
      </c>
      <c r="I57" s="184">
        <v>7.5</v>
      </c>
      <c r="J57" s="58"/>
      <c r="K57" s="186">
        <f t="shared" si="1"/>
        <v>17.5</v>
      </c>
      <c r="L57" s="187">
        <f t="shared" si="2"/>
        <v>38.6</v>
      </c>
      <c r="M57" s="58">
        <v>21.5</v>
      </c>
      <c r="N57" s="58"/>
      <c r="O57" s="58">
        <v>18</v>
      </c>
      <c r="P57" s="58"/>
      <c r="Q57" s="58">
        <v>6</v>
      </c>
      <c r="R57" s="188">
        <f t="shared" si="5"/>
        <v>32.5</v>
      </c>
      <c r="S57" s="55">
        <f t="shared" si="3"/>
        <v>71</v>
      </c>
      <c r="T57" s="55"/>
      <c r="U57" s="55"/>
      <c r="V57" s="189" t="str">
        <f t="shared" si="4"/>
        <v>A</v>
      </c>
      <c r="W57" s="190"/>
    </row>
    <row r="58" spans="1:23" ht="26.25">
      <c r="A58" s="182">
        <v>44</v>
      </c>
      <c r="B58" s="183" t="s">
        <v>127</v>
      </c>
      <c r="C58" s="183" t="s">
        <v>128</v>
      </c>
      <c r="D58" s="184">
        <v>45</v>
      </c>
      <c r="E58" s="185">
        <v>0</v>
      </c>
      <c r="F58" s="184">
        <v>17</v>
      </c>
      <c r="G58" s="186">
        <f t="shared" si="0"/>
        <v>17.5</v>
      </c>
      <c r="H58" s="184">
        <v>8.5</v>
      </c>
      <c r="I58" s="184">
        <v>8.5</v>
      </c>
      <c r="J58" s="58"/>
      <c r="K58" s="186">
        <f t="shared" si="1"/>
        <v>17</v>
      </c>
      <c r="L58" s="187">
        <f t="shared" si="2"/>
        <v>34.5</v>
      </c>
      <c r="M58" s="58">
        <v>21</v>
      </c>
      <c r="N58" s="58"/>
      <c r="O58" s="58">
        <v>17</v>
      </c>
      <c r="P58" s="58">
        <v>14</v>
      </c>
      <c r="Q58" s="58"/>
      <c r="R58" s="188">
        <f t="shared" si="5"/>
        <v>37.142857142857146</v>
      </c>
      <c r="S58" s="55">
        <f t="shared" si="3"/>
        <v>72</v>
      </c>
      <c r="T58" s="55"/>
      <c r="U58" s="55"/>
      <c r="V58" s="189" t="str">
        <f t="shared" si="4"/>
        <v>A</v>
      </c>
      <c r="W58" s="190"/>
    </row>
    <row r="59" spans="1:23" ht="26.25">
      <c r="A59" s="182">
        <v>45</v>
      </c>
      <c r="B59" s="183" t="s">
        <v>129</v>
      </c>
      <c r="C59" s="183" t="s">
        <v>130</v>
      </c>
      <c r="D59" s="184">
        <v>33</v>
      </c>
      <c r="E59" s="185">
        <v>11</v>
      </c>
      <c r="F59" s="184">
        <v>14</v>
      </c>
      <c r="G59" s="186">
        <f t="shared" si="0"/>
        <v>19.099999999999998</v>
      </c>
      <c r="H59" s="184">
        <v>9.5</v>
      </c>
      <c r="I59" s="184">
        <v>7</v>
      </c>
      <c r="J59" s="58"/>
      <c r="K59" s="186">
        <f t="shared" si="1"/>
        <v>16.5</v>
      </c>
      <c r="L59" s="187">
        <f t="shared" si="2"/>
        <v>35.6</v>
      </c>
      <c r="M59" s="58">
        <v>21</v>
      </c>
      <c r="N59" s="58">
        <v>16</v>
      </c>
      <c r="O59" s="58"/>
      <c r="P59" s="58">
        <v>17</v>
      </c>
      <c r="Q59" s="58"/>
      <c r="R59" s="188">
        <f t="shared" si="5"/>
        <v>38.571428571428569</v>
      </c>
      <c r="S59" s="55">
        <f t="shared" si="3"/>
        <v>74</v>
      </c>
      <c r="T59" s="55"/>
      <c r="U59" s="55"/>
      <c r="V59" s="189" t="str">
        <f t="shared" si="4"/>
        <v>A</v>
      </c>
      <c r="W59" s="190"/>
    </row>
    <row r="60" spans="1:23" ht="26.25">
      <c r="A60" s="182">
        <v>46</v>
      </c>
      <c r="B60" s="183" t="s">
        <v>131</v>
      </c>
      <c r="C60" s="183" t="s">
        <v>132</v>
      </c>
      <c r="D60" s="184">
        <v>48</v>
      </c>
      <c r="E60" s="185">
        <v>15</v>
      </c>
      <c r="F60" s="184">
        <v>18</v>
      </c>
      <c r="G60" s="186">
        <f t="shared" si="0"/>
        <v>26.099999999999998</v>
      </c>
      <c r="H60" s="184">
        <v>5</v>
      </c>
      <c r="I60" s="184">
        <v>9</v>
      </c>
      <c r="J60" s="58"/>
      <c r="K60" s="186">
        <f t="shared" si="1"/>
        <v>14</v>
      </c>
      <c r="L60" s="187">
        <f t="shared" si="2"/>
        <v>40.1</v>
      </c>
      <c r="M60" s="58">
        <v>9</v>
      </c>
      <c r="N60" s="58"/>
      <c r="O60" s="58">
        <v>20</v>
      </c>
      <c r="P60" s="58">
        <v>17</v>
      </c>
      <c r="Q60" s="58"/>
      <c r="R60" s="188">
        <f t="shared" si="5"/>
        <v>32.857142857142854</v>
      </c>
      <c r="S60" s="55">
        <f t="shared" si="3"/>
        <v>73</v>
      </c>
      <c r="T60" s="55"/>
      <c r="U60" s="55"/>
      <c r="V60" s="189" t="str">
        <f t="shared" si="4"/>
        <v>A</v>
      </c>
      <c r="W60" s="190"/>
    </row>
    <row r="61" spans="1:23" ht="26.25">
      <c r="A61" s="182">
        <v>47</v>
      </c>
      <c r="B61" s="183" t="s">
        <v>133</v>
      </c>
      <c r="C61" s="183" t="s">
        <v>134</v>
      </c>
      <c r="D61" s="184">
        <v>32</v>
      </c>
      <c r="E61" s="185">
        <v>12</v>
      </c>
      <c r="F61" s="184">
        <v>14</v>
      </c>
      <c r="G61" s="186">
        <f t="shared" si="0"/>
        <v>19.399999999999999</v>
      </c>
      <c r="H61" s="184">
        <v>4</v>
      </c>
      <c r="I61" s="184">
        <v>6.5</v>
      </c>
      <c r="J61" s="58"/>
      <c r="K61" s="186">
        <f t="shared" si="1"/>
        <v>10.5</v>
      </c>
      <c r="L61" s="187">
        <f t="shared" si="2"/>
        <v>29.9</v>
      </c>
      <c r="M61" s="58">
        <v>18.5</v>
      </c>
      <c r="N61" s="58"/>
      <c r="O61" s="58">
        <v>5</v>
      </c>
      <c r="P61" s="58">
        <v>10</v>
      </c>
      <c r="Q61" s="58"/>
      <c r="R61" s="188">
        <f t="shared" si="5"/>
        <v>23.928571428571427</v>
      </c>
      <c r="S61" s="55">
        <f t="shared" si="3"/>
        <v>54</v>
      </c>
      <c r="T61" s="55"/>
      <c r="U61" s="55"/>
      <c r="V61" s="189" t="str">
        <f t="shared" si="4"/>
        <v>C</v>
      </c>
      <c r="W61" s="190"/>
    </row>
    <row r="62" spans="1:23" ht="26.25">
      <c r="A62" s="182">
        <v>48</v>
      </c>
      <c r="B62" s="183" t="s">
        <v>135</v>
      </c>
      <c r="C62" s="183" t="s">
        <v>136</v>
      </c>
      <c r="D62" s="184">
        <v>25</v>
      </c>
      <c r="E62" s="185">
        <v>5</v>
      </c>
      <c r="F62" s="184">
        <v>0</v>
      </c>
      <c r="G62" s="186">
        <f t="shared" si="0"/>
        <v>7.5</v>
      </c>
      <c r="H62" s="184">
        <v>7</v>
      </c>
      <c r="I62" s="58"/>
      <c r="J62" s="58"/>
      <c r="K62" s="186">
        <f t="shared" si="1"/>
        <v>14</v>
      </c>
      <c r="L62" s="187">
        <f t="shared" si="2"/>
        <v>21.5</v>
      </c>
      <c r="M62" s="58"/>
      <c r="N62" s="58"/>
      <c r="O62" s="58"/>
      <c r="P62" s="58"/>
      <c r="Q62" s="58"/>
      <c r="R62" s="188" t="str">
        <f t="shared" si="5"/>
        <v/>
      </c>
      <c r="S62" s="55">
        <f t="shared" si="3"/>
        <v>22</v>
      </c>
      <c r="T62" s="55"/>
      <c r="U62" s="55"/>
      <c r="V62" s="189"/>
      <c r="W62" s="190"/>
    </row>
    <row r="63" spans="1:23" ht="26.25">
      <c r="A63" s="182">
        <v>49</v>
      </c>
      <c r="B63" s="183" t="s">
        <v>137</v>
      </c>
      <c r="C63" s="183" t="s">
        <v>138</v>
      </c>
      <c r="D63" s="184">
        <v>25</v>
      </c>
      <c r="E63" s="185">
        <v>12</v>
      </c>
      <c r="F63" s="184">
        <v>16</v>
      </c>
      <c r="G63" s="186">
        <f t="shared" si="0"/>
        <v>19.000000000000004</v>
      </c>
      <c r="H63" s="184">
        <v>4</v>
      </c>
      <c r="I63" s="184">
        <v>6</v>
      </c>
      <c r="J63" s="58"/>
      <c r="K63" s="186">
        <f t="shared" si="1"/>
        <v>10</v>
      </c>
      <c r="L63" s="187">
        <f t="shared" si="2"/>
        <v>29</v>
      </c>
      <c r="M63" s="58">
        <v>17</v>
      </c>
      <c r="N63" s="58">
        <v>5</v>
      </c>
      <c r="O63" s="58">
        <v>17</v>
      </c>
      <c r="P63" s="58"/>
      <c r="Q63" s="58"/>
      <c r="R63" s="188">
        <f t="shared" si="5"/>
        <v>27.857142857142858</v>
      </c>
      <c r="S63" s="55">
        <f t="shared" si="3"/>
        <v>57</v>
      </c>
      <c r="T63" s="55"/>
      <c r="U63" s="55"/>
      <c r="V63" s="189" t="str">
        <f t="shared" si="4"/>
        <v>C</v>
      </c>
      <c r="W63" s="190"/>
    </row>
    <row r="64" spans="1:23" ht="26.25">
      <c r="A64" s="182">
        <v>50</v>
      </c>
      <c r="B64" s="183" t="s">
        <v>139</v>
      </c>
      <c r="C64" s="183" t="s">
        <v>140</v>
      </c>
      <c r="D64" s="184">
        <v>38</v>
      </c>
      <c r="E64" s="185">
        <v>10</v>
      </c>
      <c r="F64" s="184">
        <v>10</v>
      </c>
      <c r="G64" s="186">
        <f t="shared" si="0"/>
        <v>17.599999999999998</v>
      </c>
      <c r="H64" s="184">
        <v>7</v>
      </c>
      <c r="I64" s="184">
        <v>6.5</v>
      </c>
      <c r="J64" s="58"/>
      <c r="K64" s="186">
        <f t="shared" si="1"/>
        <v>13.5</v>
      </c>
      <c r="L64" s="187">
        <f t="shared" si="2"/>
        <v>31.1</v>
      </c>
      <c r="M64" s="58">
        <v>21</v>
      </c>
      <c r="N64" s="58"/>
      <c r="O64" s="58">
        <v>15</v>
      </c>
      <c r="P64" s="58"/>
      <c r="Q64" s="58">
        <v>11</v>
      </c>
      <c r="R64" s="188">
        <f t="shared" si="5"/>
        <v>33.571428571428569</v>
      </c>
      <c r="S64" s="55">
        <f t="shared" si="3"/>
        <v>65</v>
      </c>
      <c r="T64" s="55"/>
      <c r="U64" s="55"/>
      <c r="V64" s="189" t="str">
        <f t="shared" si="4"/>
        <v>B</v>
      </c>
      <c r="W64" s="190"/>
    </row>
    <row r="65" spans="1:23" ht="26.25">
      <c r="A65" s="182">
        <v>51</v>
      </c>
      <c r="B65" s="183" t="s">
        <v>141</v>
      </c>
      <c r="C65" s="183" t="s">
        <v>142</v>
      </c>
      <c r="D65" s="184">
        <v>48</v>
      </c>
      <c r="E65" s="185">
        <v>14.5</v>
      </c>
      <c r="F65" s="184">
        <v>18</v>
      </c>
      <c r="G65" s="186">
        <f t="shared" si="0"/>
        <v>25.849999999999998</v>
      </c>
      <c r="H65" s="184">
        <v>9</v>
      </c>
      <c r="I65" s="184">
        <v>10</v>
      </c>
      <c r="J65" s="58"/>
      <c r="K65" s="186">
        <f t="shared" si="1"/>
        <v>19</v>
      </c>
      <c r="L65" s="187">
        <f t="shared" si="2"/>
        <v>44.9</v>
      </c>
      <c r="M65" s="58">
        <v>19</v>
      </c>
      <c r="N65" s="58"/>
      <c r="O65" s="58">
        <v>15</v>
      </c>
      <c r="P65" s="58"/>
      <c r="Q65" s="58">
        <v>4</v>
      </c>
      <c r="R65" s="188">
        <f t="shared" si="5"/>
        <v>27.142857142857142</v>
      </c>
      <c r="S65" s="55">
        <f t="shared" si="3"/>
        <v>72</v>
      </c>
      <c r="T65" s="55"/>
      <c r="U65" s="55"/>
      <c r="V65" s="189" t="str">
        <f t="shared" si="4"/>
        <v>A</v>
      </c>
      <c r="W65" s="190"/>
    </row>
    <row r="66" spans="1:23" ht="26.25">
      <c r="A66" s="182">
        <v>52</v>
      </c>
      <c r="B66" s="183" t="s">
        <v>143</v>
      </c>
      <c r="C66" s="183" t="s">
        <v>144</v>
      </c>
      <c r="D66" s="184">
        <v>37</v>
      </c>
      <c r="E66" s="185">
        <v>15</v>
      </c>
      <c r="F66" s="184">
        <v>8</v>
      </c>
      <c r="G66" s="186">
        <f t="shared" si="0"/>
        <v>18.900000000000002</v>
      </c>
      <c r="H66" s="184">
        <v>8</v>
      </c>
      <c r="I66" s="184">
        <v>7</v>
      </c>
      <c r="J66" s="58"/>
      <c r="K66" s="186">
        <f t="shared" si="1"/>
        <v>15</v>
      </c>
      <c r="L66" s="187">
        <f t="shared" si="2"/>
        <v>33.9</v>
      </c>
      <c r="M66" s="58">
        <v>23</v>
      </c>
      <c r="N66" s="58"/>
      <c r="O66" s="58">
        <v>17</v>
      </c>
      <c r="P66" s="58"/>
      <c r="Q66" s="58">
        <v>6</v>
      </c>
      <c r="R66" s="188">
        <f t="shared" si="5"/>
        <v>32.857142857142854</v>
      </c>
      <c r="S66" s="55">
        <f t="shared" si="3"/>
        <v>67</v>
      </c>
      <c r="T66" s="55"/>
      <c r="U66" s="55"/>
      <c r="V66" s="189" t="str">
        <f t="shared" si="4"/>
        <v>B</v>
      </c>
      <c r="W66" s="190"/>
    </row>
    <row r="67" spans="1:23" ht="26.25">
      <c r="A67" s="182">
        <v>53</v>
      </c>
      <c r="B67" s="183" t="s">
        <v>145</v>
      </c>
      <c r="C67" s="183" t="s">
        <v>146</v>
      </c>
      <c r="D67" s="184">
        <v>25</v>
      </c>
      <c r="E67" s="185">
        <v>15.5</v>
      </c>
      <c r="F67" s="184">
        <v>18</v>
      </c>
      <c r="G67" s="186">
        <f t="shared" si="0"/>
        <v>21.75</v>
      </c>
      <c r="H67" s="184">
        <v>7</v>
      </c>
      <c r="I67" s="184">
        <v>5</v>
      </c>
      <c r="J67" s="58"/>
      <c r="K67" s="186">
        <f t="shared" si="1"/>
        <v>12</v>
      </c>
      <c r="L67" s="187">
        <f t="shared" si="2"/>
        <v>33.799999999999997</v>
      </c>
      <c r="M67" s="58">
        <v>16</v>
      </c>
      <c r="N67" s="58"/>
      <c r="O67" s="58">
        <v>5</v>
      </c>
      <c r="P67" s="58"/>
      <c r="Q67" s="58"/>
      <c r="R67" s="188">
        <f t="shared" si="5"/>
        <v>15</v>
      </c>
      <c r="S67" s="55">
        <f t="shared" si="3"/>
        <v>49</v>
      </c>
      <c r="T67" s="55"/>
      <c r="U67" s="55"/>
      <c r="V67" s="189" t="str">
        <f t="shared" si="4"/>
        <v>D</v>
      </c>
      <c r="W67" s="190"/>
    </row>
    <row r="68" spans="1:23" ht="26.25">
      <c r="A68" s="182">
        <v>54</v>
      </c>
      <c r="B68" s="183" t="s">
        <v>147</v>
      </c>
      <c r="C68" s="183" t="s">
        <v>148</v>
      </c>
      <c r="D68" s="184">
        <v>0</v>
      </c>
      <c r="E68" s="185">
        <v>0</v>
      </c>
      <c r="F68" s="184">
        <v>15</v>
      </c>
      <c r="G68" s="186">
        <f t="shared" si="0"/>
        <v>7.5</v>
      </c>
      <c r="H68" s="184">
        <v>0</v>
      </c>
      <c r="I68" s="184">
        <v>0</v>
      </c>
      <c r="J68" s="58"/>
      <c r="K68" s="186">
        <f t="shared" si="1"/>
        <v>0</v>
      </c>
      <c r="L68" s="187">
        <f t="shared" si="2"/>
        <v>7.5</v>
      </c>
      <c r="M68" s="58"/>
      <c r="N68" s="58"/>
      <c r="O68" s="58"/>
      <c r="P68" s="58"/>
      <c r="Q68" s="58"/>
      <c r="R68" s="188" t="str">
        <f t="shared" si="5"/>
        <v/>
      </c>
      <c r="S68" s="55">
        <f t="shared" si="3"/>
        <v>8</v>
      </c>
      <c r="T68" s="55"/>
      <c r="U68" s="55"/>
      <c r="V68" s="189"/>
      <c r="W68" s="190"/>
    </row>
    <row r="69" spans="1:23" ht="26.25">
      <c r="A69" s="182">
        <v>55</v>
      </c>
      <c r="B69" s="183" t="s">
        <v>149</v>
      </c>
      <c r="C69" s="183" t="s">
        <v>150</v>
      </c>
      <c r="D69" s="184">
        <v>25</v>
      </c>
      <c r="E69" s="185">
        <v>9</v>
      </c>
      <c r="F69" s="184">
        <v>18</v>
      </c>
      <c r="G69" s="186">
        <f t="shared" si="0"/>
        <v>18.5</v>
      </c>
      <c r="H69" s="184">
        <v>7</v>
      </c>
      <c r="I69" s="184">
        <v>5</v>
      </c>
      <c r="J69" s="58"/>
      <c r="K69" s="186">
        <f t="shared" si="1"/>
        <v>12</v>
      </c>
      <c r="L69" s="187">
        <f t="shared" si="2"/>
        <v>30.5</v>
      </c>
      <c r="M69" s="58"/>
      <c r="N69" s="58"/>
      <c r="O69" s="58"/>
      <c r="P69" s="58"/>
      <c r="Q69" s="58"/>
      <c r="R69" s="188" t="str">
        <f t="shared" si="5"/>
        <v/>
      </c>
      <c r="S69" s="55">
        <f t="shared" si="3"/>
        <v>31</v>
      </c>
      <c r="T69" s="55"/>
      <c r="U69" s="55"/>
      <c r="V69" s="189"/>
      <c r="W69" s="190"/>
    </row>
    <row r="70" spans="1:23" ht="26.25">
      <c r="A70" s="182">
        <v>56</v>
      </c>
      <c r="B70" s="183" t="s">
        <v>151</v>
      </c>
      <c r="C70" s="183" t="s">
        <v>152</v>
      </c>
      <c r="D70" s="184">
        <v>37</v>
      </c>
      <c r="E70" s="185">
        <v>19</v>
      </c>
      <c r="F70" s="184">
        <v>15</v>
      </c>
      <c r="G70" s="186">
        <f t="shared" si="0"/>
        <v>24.400000000000002</v>
      </c>
      <c r="H70" s="184">
        <v>5</v>
      </c>
      <c r="I70" s="184">
        <v>6</v>
      </c>
      <c r="J70" s="58"/>
      <c r="K70" s="186">
        <f t="shared" si="1"/>
        <v>11</v>
      </c>
      <c r="L70" s="187">
        <f t="shared" si="2"/>
        <v>35.4</v>
      </c>
      <c r="M70" s="58">
        <v>19</v>
      </c>
      <c r="N70" s="58">
        <v>16</v>
      </c>
      <c r="O70" s="58"/>
      <c r="P70" s="58">
        <v>17</v>
      </c>
      <c r="Q70" s="58"/>
      <c r="R70" s="188">
        <f t="shared" si="5"/>
        <v>37.142857142857146</v>
      </c>
      <c r="S70" s="55">
        <f t="shared" si="3"/>
        <v>73</v>
      </c>
      <c r="T70" s="55"/>
      <c r="U70" s="55"/>
      <c r="V70" s="189" t="str">
        <f t="shared" si="4"/>
        <v>A</v>
      </c>
      <c r="W70" s="190"/>
    </row>
    <row r="71" spans="1:23" ht="26.25">
      <c r="A71" s="182">
        <v>57</v>
      </c>
      <c r="B71" s="183" t="s">
        <v>153</v>
      </c>
      <c r="C71" s="183" t="s">
        <v>154</v>
      </c>
      <c r="D71" s="184">
        <v>25</v>
      </c>
      <c r="E71" s="185">
        <v>12</v>
      </c>
      <c r="F71" s="184">
        <v>19</v>
      </c>
      <c r="G71" s="186">
        <f t="shared" si="0"/>
        <v>20.499999999999996</v>
      </c>
      <c r="H71" s="184">
        <v>4.5</v>
      </c>
      <c r="I71" s="184">
        <v>9</v>
      </c>
      <c r="J71" s="58"/>
      <c r="K71" s="186">
        <f t="shared" si="1"/>
        <v>13.5</v>
      </c>
      <c r="L71" s="187">
        <f t="shared" si="2"/>
        <v>34</v>
      </c>
      <c r="M71" s="58">
        <v>17</v>
      </c>
      <c r="N71" s="58"/>
      <c r="O71" s="58">
        <v>16</v>
      </c>
      <c r="P71" s="58"/>
      <c r="Q71" s="58"/>
      <c r="R71" s="188">
        <f t="shared" si="5"/>
        <v>23.571428571428573</v>
      </c>
      <c r="S71" s="55">
        <f t="shared" si="3"/>
        <v>58</v>
      </c>
      <c r="T71" s="55"/>
      <c r="U71" s="55"/>
      <c r="V71" s="189" t="str">
        <f t="shared" si="4"/>
        <v>C</v>
      </c>
      <c r="W71" s="190"/>
    </row>
    <row r="72" spans="1:23" ht="26.25">
      <c r="A72" s="182">
        <v>58</v>
      </c>
      <c r="B72" s="183" t="s">
        <v>155</v>
      </c>
      <c r="C72" s="183" t="s">
        <v>156</v>
      </c>
      <c r="D72" s="184">
        <v>0</v>
      </c>
      <c r="E72" s="185">
        <v>5</v>
      </c>
      <c r="F72" s="184">
        <v>19</v>
      </c>
      <c r="G72" s="186">
        <f t="shared" si="0"/>
        <v>12</v>
      </c>
      <c r="H72" s="184">
        <v>4.5</v>
      </c>
      <c r="I72" s="184">
        <v>0</v>
      </c>
      <c r="J72" s="58"/>
      <c r="K72" s="186">
        <f t="shared" si="1"/>
        <v>4.5</v>
      </c>
      <c r="L72" s="187">
        <f t="shared" si="2"/>
        <v>16.5</v>
      </c>
      <c r="M72" s="58">
        <v>13</v>
      </c>
      <c r="N72" s="58">
        <v>13</v>
      </c>
      <c r="O72" s="58"/>
      <c r="P72" s="58">
        <v>7</v>
      </c>
      <c r="Q72" s="58"/>
      <c r="R72" s="188">
        <f t="shared" si="5"/>
        <v>23.571428571428573</v>
      </c>
      <c r="S72" s="55">
        <f t="shared" si="3"/>
        <v>40</v>
      </c>
      <c r="T72" s="55"/>
      <c r="U72" s="55"/>
      <c r="V72" s="189" t="str">
        <f t="shared" si="4"/>
        <v>D</v>
      </c>
      <c r="W72" s="190"/>
    </row>
    <row r="73" spans="1:23" ht="26.25">
      <c r="A73" s="182">
        <v>59</v>
      </c>
      <c r="B73" s="183" t="s">
        <v>157</v>
      </c>
      <c r="C73" s="183" t="s">
        <v>158</v>
      </c>
      <c r="D73" s="184">
        <v>30</v>
      </c>
      <c r="E73" s="185">
        <v>0</v>
      </c>
      <c r="F73" s="184">
        <v>14</v>
      </c>
      <c r="G73" s="186">
        <f t="shared" si="0"/>
        <v>12.999999999999998</v>
      </c>
      <c r="H73" s="184">
        <v>6</v>
      </c>
      <c r="I73" s="184">
        <v>6</v>
      </c>
      <c r="J73" s="58"/>
      <c r="K73" s="186">
        <f t="shared" si="1"/>
        <v>12</v>
      </c>
      <c r="L73" s="187">
        <f t="shared" si="2"/>
        <v>25</v>
      </c>
      <c r="M73" s="58">
        <v>16</v>
      </c>
      <c r="N73" s="58"/>
      <c r="O73" s="58">
        <v>12</v>
      </c>
      <c r="P73" s="58">
        <v>13</v>
      </c>
      <c r="Q73" s="58"/>
      <c r="R73" s="188">
        <f t="shared" si="5"/>
        <v>29.285714285714285</v>
      </c>
      <c r="S73" s="55">
        <f t="shared" si="3"/>
        <v>54</v>
      </c>
      <c r="T73" s="55"/>
      <c r="U73" s="55"/>
      <c r="V73" s="189" t="str">
        <f t="shared" si="4"/>
        <v>C</v>
      </c>
      <c r="W73" s="190"/>
    </row>
    <row r="74" spans="1:23" ht="26.25">
      <c r="A74" s="182">
        <v>60</v>
      </c>
      <c r="B74" s="183" t="s">
        <v>159</v>
      </c>
      <c r="C74" s="183" t="s">
        <v>160</v>
      </c>
      <c r="D74" s="184">
        <v>25</v>
      </c>
      <c r="E74" s="185">
        <v>15</v>
      </c>
      <c r="F74" s="184">
        <v>12</v>
      </c>
      <c r="G74" s="186">
        <f t="shared" si="0"/>
        <v>18.5</v>
      </c>
      <c r="H74" s="184">
        <v>6.5</v>
      </c>
      <c r="I74" s="184">
        <v>5</v>
      </c>
      <c r="J74" s="58"/>
      <c r="K74" s="186">
        <f t="shared" si="1"/>
        <v>11.5</v>
      </c>
      <c r="L74" s="187">
        <f t="shared" si="2"/>
        <v>30</v>
      </c>
      <c r="M74" s="58">
        <v>22</v>
      </c>
      <c r="N74" s="58">
        <v>14</v>
      </c>
      <c r="O74" s="58"/>
      <c r="P74" s="58"/>
      <c r="Q74" s="58">
        <v>10</v>
      </c>
      <c r="R74" s="188">
        <f t="shared" si="5"/>
        <v>32.857142857142854</v>
      </c>
      <c r="S74" s="55">
        <f t="shared" si="3"/>
        <v>63</v>
      </c>
      <c r="T74" s="55"/>
      <c r="U74" s="55"/>
      <c r="V74" s="189" t="str">
        <f t="shared" si="4"/>
        <v>B</v>
      </c>
      <c r="W74" s="190"/>
    </row>
    <row r="75" spans="1:23" ht="26.25">
      <c r="A75" s="182">
        <v>61</v>
      </c>
      <c r="B75" s="183" t="s">
        <v>161</v>
      </c>
      <c r="C75" s="183" t="s">
        <v>162</v>
      </c>
      <c r="D75" s="184">
        <v>40</v>
      </c>
      <c r="E75" s="185">
        <v>12</v>
      </c>
      <c r="F75" s="184">
        <v>16</v>
      </c>
      <c r="G75" s="186">
        <f t="shared" si="0"/>
        <v>22</v>
      </c>
      <c r="H75" s="184">
        <v>7.5</v>
      </c>
      <c r="I75" s="184">
        <v>7.5</v>
      </c>
      <c r="J75" s="58"/>
      <c r="K75" s="186">
        <f t="shared" si="1"/>
        <v>15</v>
      </c>
      <c r="L75" s="187">
        <f t="shared" si="2"/>
        <v>37</v>
      </c>
      <c r="M75" s="58">
        <v>22</v>
      </c>
      <c r="N75" s="58">
        <v>17</v>
      </c>
      <c r="O75" s="58"/>
      <c r="P75" s="58"/>
      <c r="Q75" s="58"/>
      <c r="R75" s="188">
        <f t="shared" si="5"/>
        <v>27.857142857142858</v>
      </c>
      <c r="S75" s="55">
        <f t="shared" si="3"/>
        <v>65</v>
      </c>
      <c r="T75" s="55"/>
      <c r="U75" s="55"/>
      <c r="V75" s="189" t="str">
        <f t="shared" si="4"/>
        <v>B</v>
      </c>
      <c r="W75" s="190"/>
    </row>
    <row r="76" spans="1:23" ht="26.25">
      <c r="A76" s="182">
        <v>62</v>
      </c>
      <c r="B76" s="183" t="s">
        <v>342</v>
      </c>
      <c r="C76" s="183" t="s">
        <v>343</v>
      </c>
      <c r="D76" s="184">
        <v>30</v>
      </c>
      <c r="E76" s="185">
        <v>15</v>
      </c>
      <c r="F76" s="184">
        <v>0</v>
      </c>
      <c r="G76" s="186">
        <f t="shared" si="0"/>
        <v>13.5</v>
      </c>
      <c r="H76" s="184">
        <v>5</v>
      </c>
      <c r="I76" s="184">
        <v>5</v>
      </c>
      <c r="J76" s="58"/>
      <c r="K76" s="186">
        <f t="shared" si="1"/>
        <v>10</v>
      </c>
      <c r="L76" s="187">
        <f t="shared" si="2"/>
        <v>23.5</v>
      </c>
      <c r="M76" s="58"/>
      <c r="N76" s="58"/>
      <c r="O76" s="58"/>
      <c r="P76" s="58"/>
      <c r="Q76" s="58"/>
      <c r="R76" s="188" t="str">
        <f t="shared" si="5"/>
        <v/>
      </c>
      <c r="S76" s="55">
        <f t="shared" si="3"/>
        <v>24</v>
      </c>
      <c r="T76" s="55"/>
      <c r="U76" s="55"/>
      <c r="V76" s="189"/>
      <c r="W76" s="190"/>
    </row>
    <row r="77" spans="1:23" ht="26.25">
      <c r="A77" s="182">
        <v>63</v>
      </c>
      <c r="B77" s="183" t="s">
        <v>163</v>
      </c>
      <c r="C77" s="183" t="s">
        <v>164</v>
      </c>
      <c r="D77" s="184">
        <v>38</v>
      </c>
      <c r="E77" s="185">
        <v>14</v>
      </c>
      <c r="F77" s="184">
        <v>14</v>
      </c>
      <c r="G77" s="186">
        <f t="shared" si="0"/>
        <v>21.600000000000005</v>
      </c>
      <c r="H77" s="184">
        <v>6</v>
      </c>
      <c r="I77" s="184">
        <v>7</v>
      </c>
      <c r="J77" s="58"/>
      <c r="K77" s="186">
        <f t="shared" si="1"/>
        <v>12.999999999999998</v>
      </c>
      <c r="L77" s="187">
        <f t="shared" si="2"/>
        <v>34.6</v>
      </c>
      <c r="M77" s="58">
        <v>24</v>
      </c>
      <c r="N77" s="58"/>
      <c r="O77" s="58">
        <v>17</v>
      </c>
      <c r="P77" s="58"/>
      <c r="Q77" s="58">
        <v>12</v>
      </c>
      <c r="R77" s="188">
        <f t="shared" si="5"/>
        <v>37.857142857142854</v>
      </c>
      <c r="S77" s="55">
        <f t="shared" si="3"/>
        <v>72</v>
      </c>
      <c r="T77" s="55"/>
      <c r="U77" s="55"/>
      <c r="V77" s="189" t="str">
        <f t="shared" si="4"/>
        <v>A</v>
      </c>
      <c r="W77" s="190"/>
    </row>
    <row r="78" spans="1:23" ht="26.25">
      <c r="A78" s="182">
        <v>64</v>
      </c>
      <c r="B78" s="183" t="s">
        <v>165</v>
      </c>
      <c r="C78" s="183" t="s">
        <v>166</v>
      </c>
      <c r="D78" s="184">
        <v>35</v>
      </c>
      <c r="E78" s="185">
        <v>17.5</v>
      </c>
      <c r="F78" s="184">
        <v>18</v>
      </c>
      <c r="G78" s="186">
        <f t="shared" si="0"/>
        <v>24.75</v>
      </c>
      <c r="H78" s="184">
        <v>7</v>
      </c>
      <c r="I78" s="184">
        <v>6.5</v>
      </c>
      <c r="J78" s="58"/>
      <c r="K78" s="186">
        <f t="shared" si="1"/>
        <v>13.5</v>
      </c>
      <c r="L78" s="187">
        <f t="shared" si="2"/>
        <v>38.299999999999997</v>
      </c>
      <c r="M78" s="58">
        <v>15</v>
      </c>
      <c r="N78" s="58"/>
      <c r="O78" s="58">
        <v>16</v>
      </c>
      <c r="P78" s="58">
        <v>14</v>
      </c>
      <c r="Q78" s="58"/>
      <c r="R78" s="188">
        <f t="shared" si="5"/>
        <v>32.142857142857146</v>
      </c>
      <c r="S78" s="55">
        <f t="shared" si="3"/>
        <v>70</v>
      </c>
      <c r="T78" s="55"/>
      <c r="U78" s="55"/>
      <c r="V78" s="189" t="str">
        <f t="shared" si="4"/>
        <v>A</v>
      </c>
      <c r="W78" s="190"/>
    </row>
    <row r="79" spans="1:23" ht="26.25">
      <c r="A79" s="182">
        <v>65</v>
      </c>
      <c r="B79" s="183" t="s">
        <v>167</v>
      </c>
      <c r="C79" s="183" t="s">
        <v>168</v>
      </c>
      <c r="D79" s="184">
        <v>25</v>
      </c>
      <c r="E79" s="185">
        <v>11</v>
      </c>
      <c r="F79" s="184">
        <v>18</v>
      </c>
      <c r="G79" s="186">
        <f t="shared" si="0"/>
        <v>19.500000000000004</v>
      </c>
      <c r="H79" s="184">
        <v>6</v>
      </c>
      <c r="I79" s="184">
        <v>5</v>
      </c>
      <c r="J79" s="58"/>
      <c r="K79" s="186">
        <f t="shared" si="1"/>
        <v>11</v>
      </c>
      <c r="L79" s="187">
        <f t="shared" si="2"/>
        <v>30.5</v>
      </c>
      <c r="M79" s="58">
        <v>18</v>
      </c>
      <c r="N79" s="58"/>
      <c r="O79" s="58">
        <v>11</v>
      </c>
      <c r="P79" s="58"/>
      <c r="Q79" s="58">
        <v>10</v>
      </c>
      <c r="R79" s="188">
        <f t="shared" si="5"/>
        <v>27.857142857142858</v>
      </c>
      <c r="S79" s="55">
        <f t="shared" si="3"/>
        <v>58</v>
      </c>
      <c r="T79" s="55"/>
      <c r="U79" s="55"/>
      <c r="V79" s="189" t="str">
        <f t="shared" si="4"/>
        <v>C</v>
      </c>
      <c r="W79" s="190"/>
    </row>
    <row r="80" spans="1:23" ht="26.25">
      <c r="A80" s="182">
        <v>66</v>
      </c>
      <c r="B80" s="183" t="s">
        <v>169</v>
      </c>
      <c r="C80" s="183" t="s">
        <v>170</v>
      </c>
      <c r="D80" s="184">
        <v>36</v>
      </c>
      <c r="E80" s="185">
        <v>13</v>
      </c>
      <c r="F80" s="184">
        <v>0</v>
      </c>
      <c r="G80" s="186">
        <f t="shared" si="0"/>
        <v>13.700000000000001</v>
      </c>
      <c r="H80" s="184">
        <v>8</v>
      </c>
      <c r="I80" s="184">
        <v>6</v>
      </c>
      <c r="J80" s="58"/>
      <c r="K80" s="186">
        <f t="shared" si="1"/>
        <v>14</v>
      </c>
      <c r="L80" s="187">
        <f t="shared" si="2"/>
        <v>27.7</v>
      </c>
      <c r="M80" s="58">
        <v>22</v>
      </c>
      <c r="N80" s="58">
        <v>15</v>
      </c>
      <c r="O80" s="58"/>
      <c r="P80" s="58"/>
      <c r="Q80" s="58">
        <v>8</v>
      </c>
      <c r="R80" s="188">
        <f t="shared" ref="R80:R131" si="6">IF(OR(COUNTIF($M80:$Q80,"&gt;0")=0,COUNTA($M$14)=0),"",(IF(COUNTA($N80:$Q80)&lt;=2,SUM($M80:$Q80),IF(COUNTA($N80:$Q80)=3,SUM($M80:$Q80)-MIN($N80:$Q80),SUM($M80:$Q80)-MIN($N80:$Q80)-SMALL($N80:$Q80,2))))*5/(SUM($M$14:$O$14)/10))</f>
        <v>32.142857142857146</v>
      </c>
      <c r="S80" s="55">
        <f t="shared" si="3"/>
        <v>60</v>
      </c>
      <c r="T80" s="55"/>
      <c r="U80" s="55"/>
      <c r="V80" s="189" t="str">
        <f t="shared" si="4"/>
        <v>B</v>
      </c>
      <c r="W80" s="190"/>
    </row>
    <row r="81" spans="1:23" ht="26.25">
      <c r="A81" s="182">
        <v>67</v>
      </c>
      <c r="B81" s="183" t="s">
        <v>171</v>
      </c>
      <c r="C81" s="183" t="s">
        <v>172</v>
      </c>
      <c r="D81" s="184">
        <v>46</v>
      </c>
      <c r="E81" s="185">
        <v>11</v>
      </c>
      <c r="F81" s="184">
        <v>14</v>
      </c>
      <c r="G81" s="186">
        <f t="shared" si="0"/>
        <v>21.7</v>
      </c>
      <c r="H81" s="184">
        <v>8.5</v>
      </c>
      <c r="I81" s="184">
        <v>8.5</v>
      </c>
      <c r="J81" s="58"/>
      <c r="K81" s="186">
        <f t="shared" si="1"/>
        <v>17</v>
      </c>
      <c r="L81" s="187">
        <f t="shared" si="2"/>
        <v>38.700000000000003</v>
      </c>
      <c r="M81" s="58"/>
      <c r="N81" s="58"/>
      <c r="O81" s="58"/>
      <c r="P81" s="58"/>
      <c r="Q81" s="58"/>
      <c r="R81" s="188" t="str">
        <f t="shared" si="6"/>
        <v/>
      </c>
      <c r="S81" s="55">
        <f t="shared" si="3"/>
        <v>39</v>
      </c>
      <c r="T81" s="55"/>
      <c r="U81" s="55"/>
      <c r="V81" s="189"/>
      <c r="W81" s="190"/>
    </row>
    <row r="82" spans="1:23" ht="26.25">
      <c r="A82" s="182">
        <v>68</v>
      </c>
      <c r="B82" s="183" t="s">
        <v>173</v>
      </c>
      <c r="C82" s="183" t="s">
        <v>174</v>
      </c>
      <c r="D82" s="184">
        <v>40</v>
      </c>
      <c r="E82" s="185">
        <v>15</v>
      </c>
      <c r="F82" s="184">
        <v>16</v>
      </c>
      <c r="G82" s="186">
        <f t="shared" si="0"/>
        <v>23.5</v>
      </c>
      <c r="H82" s="184">
        <v>7.5</v>
      </c>
      <c r="I82" s="184">
        <v>7.5</v>
      </c>
      <c r="J82" s="58"/>
      <c r="K82" s="186">
        <f t="shared" si="1"/>
        <v>15</v>
      </c>
      <c r="L82" s="187">
        <f t="shared" si="2"/>
        <v>38.5</v>
      </c>
      <c r="M82" s="58">
        <v>21</v>
      </c>
      <c r="N82" s="58">
        <v>17</v>
      </c>
      <c r="O82" s="58">
        <v>12</v>
      </c>
      <c r="P82" s="58"/>
      <c r="Q82" s="58"/>
      <c r="R82" s="188">
        <f t="shared" si="6"/>
        <v>35.714285714285715</v>
      </c>
      <c r="S82" s="55">
        <f t="shared" si="3"/>
        <v>74</v>
      </c>
      <c r="T82" s="55"/>
      <c r="U82" s="55"/>
      <c r="V82" s="189" t="str">
        <f t="shared" si="4"/>
        <v>A</v>
      </c>
      <c r="W82" s="190"/>
    </row>
    <row r="83" spans="1:23" ht="26.25">
      <c r="A83" s="182">
        <v>69</v>
      </c>
      <c r="B83" s="183" t="s">
        <v>175</v>
      </c>
      <c r="C83" s="183" t="s">
        <v>176</v>
      </c>
      <c r="D83" s="184">
        <v>25</v>
      </c>
      <c r="E83" s="185">
        <v>9</v>
      </c>
      <c r="F83" s="184">
        <v>15</v>
      </c>
      <c r="G83" s="186">
        <f t="shared" si="0"/>
        <v>17</v>
      </c>
      <c r="H83" s="184">
        <v>6.5</v>
      </c>
      <c r="I83" s="184">
        <v>5</v>
      </c>
      <c r="J83" s="58"/>
      <c r="K83" s="186">
        <f t="shared" si="1"/>
        <v>11.5</v>
      </c>
      <c r="L83" s="187">
        <f t="shared" si="2"/>
        <v>28.5</v>
      </c>
      <c r="M83" s="58">
        <v>16</v>
      </c>
      <c r="N83" s="58">
        <v>15</v>
      </c>
      <c r="O83" s="58"/>
      <c r="P83" s="58"/>
      <c r="Q83" s="58">
        <v>15</v>
      </c>
      <c r="R83" s="188">
        <f t="shared" si="6"/>
        <v>32.857142857142854</v>
      </c>
      <c r="S83" s="55">
        <f t="shared" si="3"/>
        <v>61</v>
      </c>
      <c r="T83" s="55"/>
      <c r="U83" s="55"/>
      <c r="V83" s="189" t="str">
        <f t="shared" si="4"/>
        <v>B</v>
      </c>
      <c r="W83" s="190"/>
    </row>
    <row r="84" spans="1:23" ht="26.25">
      <c r="A84" s="182">
        <v>70</v>
      </c>
      <c r="B84" s="183" t="s">
        <v>177</v>
      </c>
      <c r="C84" s="183" t="s">
        <v>178</v>
      </c>
      <c r="D84" s="184">
        <v>25</v>
      </c>
      <c r="E84" s="185">
        <v>10</v>
      </c>
      <c r="F84" s="184">
        <v>13</v>
      </c>
      <c r="G84" s="186">
        <f t="shared" si="0"/>
        <v>16.5</v>
      </c>
      <c r="H84" s="184">
        <v>6</v>
      </c>
      <c r="I84" s="184">
        <v>5</v>
      </c>
      <c r="J84" s="58"/>
      <c r="K84" s="186">
        <f t="shared" si="1"/>
        <v>11</v>
      </c>
      <c r="L84" s="187">
        <f t="shared" si="2"/>
        <v>27.5</v>
      </c>
      <c r="M84" s="58">
        <v>9</v>
      </c>
      <c r="N84" s="58"/>
      <c r="O84" s="58"/>
      <c r="P84" s="58">
        <v>8</v>
      </c>
      <c r="Q84" s="58"/>
      <c r="R84" s="188">
        <f t="shared" si="6"/>
        <v>12.142857142857142</v>
      </c>
      <c r="S84" s="55">
        <f t="shared" si="3"/>
        <v>40</v>
      </c>
      <c r="T84" s="55"/>
      <c r="U84" s="55"/>
      <c r="V84" s="189" t="str">
        <f t="shared" si="4"/>
        <v>D</v>
      </c>
      <c r="W84" s="190"/>
    </row>
    <row r="85" spans="1:23" ht="26.25">
      <c r="A85" s="182">
        <v>71</v>
      </c>
      <c r="B85" s="183" t="s">
        <v>179</v>
      </c>
      <c r="C85" s="183" t="s">
        <v>180</v>
      </c>
      <c r="D85" s="184">
        <v>25</v>
      </c>
      <c r="E85" s="185">
        <v>12.5</v>
      </c>
      <c r="F85" s="184">
        <v>15</v>
      </c>
      <c r="G85" s="186">
        <f t="shared" si="0"/>
        <v>18.75</v>
      </c>
      <c r="H85" s="184">
        <v>6.5</v>
      </c>
      <c r="I85" s="184">
        <v>5</v>
      </c>
      <c r="J85" s="58"/>
      <c r="K85" s="186">
        <f t="shared" si="1"/>
        <v>11.5</v>
      </c>
      <c r="L85" s="187">
        <f t="shared" si="2"/>
        <v>30.3</v>
      </c>
      <c r="M85" s="58">
        <v>14</v>
      </c>
      <c r="N85" s="58">
        <v>11</v>
      </c>
      <c r="O85" s="58"/>
      <c r="P85" s="58">
        <v>9</v>
      </c>
      <c r="Q85" s="58"/>
      <c r="R85" s="188">
        <f t="shared" si="6"/>
        <v>24.285714285714285</v>
      </c>
      <c r="S85" s="55">
        <f t="shared" si="3"/>
        <v>55</v>
      </c>
      <c r="T85" s="55"/>
      <c r="U85" s="55"/>
      <c r="V85" s="189" t="str">
        <f t="shared" si="4"/>
        <v>C</v>
      </c>
      <c r="W85" s="190"/>
    </row>
    <row r="86" spans="1:23" ht="26.25">
      <c r="A86" s="182">
        <v>72</v>
      </c>
      <c r="B86" s="183" t="s">
        <v>181</v>
      </c>
      <c r="C86" s="183" t="s">
        <v>182</v>
      </c>
      <c r="D86" s="184">
        <v>25</v>
      </c>
      <c r="E86" s="185">
        <v>12</v>
      </c>
      <c r="F86" s="184">
        <v>13</v>
      </c>
      <c r="G86" s="186">
        <f t="shared" si="0"/>
        <v>17.5</v>
      </c>
      <c r="H86" s="184">
        <v>5</v>
      </c>
      <c r="I86" s="184">
        <v>5</v>
      </c>
      <c r="J86" s="58"/>
      <c r="K86" s="186">
        <f t="shared" si="1"/>
        <v>10</v>
      </c>
      <c r="L86" s="187">
        <f t="shared" si="2"/>
        <v>27.5</v>
      </c>
      <c r="M86" s="58">
        <v>19</v>
      </c>
      <c r="N86" s="58"/>
      <c r="O86" s="58">
        <v>4</v>
      </c>
      <c r="P86" s="58">
        <v>9</v>
      </c>
      <c r="Q86" s="58"/>
      <c r="R86" s="188">
        <f t="shared" si="6"/>
        <v>22.857142857142858</v>
      </c>
      <c r="S86" s="55">
        <f t="shared" si="3"/>
        <v>50</v>
      </c>
      <c r="T86" s="55"/>
      <c r="U86" s="55"/>
      <c r="V86" s="189" t="str">
        <f t="shared" si="4"/>
        <v>C</v>
      </c>
      <c r="W86" s="190"/>
    </row>
    <row r="87" spans="1:23" ht="26.25">
      <c r="A87" s="182">
        <v>73</v>
      </c>
      <c r="B87" s="183" t="s">
        <v>183</v>
      </c>
      <c r="C87" s="183" t="s">
        <v>184</v>
      </c>
      <c r="D87" s="184">
        <v>45</v>
      </c>
      <c r="E87" s="185">
        <v>14</v>
      </c>
      <c r="F87" s="184">
        <v>14</v>
      </c>
      <c r="G87" s="186">
        <f t="shared" si="0"/>
        <v>23</v>
      </c>
      <c r="H87" s="184">
        <v>10</v>
      </c>
      <c r="I87" s="184">
        <v>8.5</v>
      </c>
      <c r="J87" s="58"/>
      <c r="K87" s="186">
        <f t="shared" si="1"/>
        <v>18.5</v>
      </c>
      <c r="L87" s="187">
        <f t="shared" si="2"/>
        <v>41.5</v>
      </c>
      <c r="M87" s="58">
        <v>17</v>
      </c>
      <c r="N87" s="58">
        <v>12</v>
      </c>
      <c r="O87" s="58"/>
      <c r="P87" s="58">
        <v>7</v>
      </c>
      <c r="Q87" s="58"/>
      <c r="R87" s="188">
        <f t="shared" si="6"/>
        <v>25.714285714285715</v>
      </c>
      <c r="S87" s="55">
        <f t="shared" si="3"/>
        <v>67</v>
      </c>
      <c r="T87" s="55"/>
      <c r="U87" s="55"/>
      <c r="V87" s="189" t="str">
        <f t="shared" si="4"/>
        <v>B</v>
      </c>
      <c r="W87" s="190"/>
    </row>
    <row r="88" spans="1:23" ht="26.25">
      <c r="A88" s="182">
        <v>74</v>
      </c>
      <c r="B88" s="183" t="s">
        <v>185</v>
      </c>
      <c r="C88" s="183" t="s">
        <v>186</v>
      </c>
      <c r="D88" s="184">
        <v>44</v>
      </c>
      <c r="E88" s="185">
        <v>17</v>
      </c>
      <c r="F88" s="184">
        <v>17</v>
      </c>
      <c r="G88" s="186">
        <f t="shared" si="0"/>
        <v>25.8</v>
      </c>
      <c r="H88" s="184">
        <v>5</v>
      </c>
      <c r="I88" s="184">
        <v>7.5</v>
      </c>
      <c r="J88" s="58"/>
      <c r="K88" s="186">
        <f t="shared" si="1"/>
        <v>12.5</v>
      </c>
      <c r="L88" s="187">
        <f t="shared" si="2"/>
        <v>38.299999999999997</v>
      </c>
      <c r="M88" s="58">
        <v>23</v>
      </c>
      <c r="N88" s="58"/>
      <c r="O88" s="58">
        <v>16</v>
      </c>
      <c r="P88" s="58"/>
      <c r="Q88" s="58"/>
      <c r="R88" s="188">
        <f t="shared" si="6"/>
        <v>27.857142857142858</v>
      </c>
      <c r="S88" s="55">
        <f t="shared" si="3"/>
        <v>66</v>
      </c>
      <c r="T88" s="55"/>
      <c r="U88" s="55"/>
      <c r="V88" s="189" t="str">
        <f t="shared" si="4"/>
        <v>B</v>
      </c>
      <c r="W88" s="190"/>
    </row>
    <row r="89" spans="1:23" s="510" customFormat="1" ht="26.25">
      <c r="A89" s="499">
        <v>75</v>
      </c>
      <c r="B89" s="500" t="s">
        <v>187</v>
      </c>
      <c r="C89" s="500" t="s">
        <v>188</v>
      </c>
      <c r="D89" s="501">
        <v>40</v>
      </c>
      <c r="E89" s="502">
        <v>9</v>
      </c>
      <c r="F89" s="501">
        <v>11</v>
      </c>
      <c r="G89" s="503">
        <f t="shared" si="0"/>
        <v>18</v>
      </c>
      <c r="H89" s="501">
        <v>4.5</v>
      </c>
      <c r="I89" s="501">
        <v>6.5</v>
      </c>
      <c r="J89" s="504"/>
      <c r="K89" s="503">
        <f t="shared" si="1"/>
        <v>11</v>
      </c>
      <c r="L89" s="505">
        <f t="shared" si="2"/>
        <v>29</v>
      </c>
      <c r="M89" s="504">
        <v>5</v>
      </c>
      <c r="N89" s="504"/>
      <c r="O89" s="504"/>
      <c r="P89" s="504">
        <v>6</v>
      </c>
      <c r="Q89" s="504"/>
      <c r="R89" s="506">
        <f t="shared" si="6"/>
        <v>7.8571428571428568</v>
      </c>
      <c r="S89" s="507">
        <f t="shared" si="3"/>
        <v>37</v>
      </c>
      <c r="T89" s="507"/>
      <c r="U89" s="507"/>
      <c r="V89" s="508" t="str">
        <f t="shared" si="4"/>
        <v>E</v>
      </c>
      <c r="W89" s="509"/>
    </row>
    <row r="90" spans="1:23" ht="26.25">
      <c r="A90" s="182">
        <v>76</v>
      </c>
      <c r="B90" s="183" t="s">
        <v>189</v>
      </c>
      <c r="C90" s="183" t="s">
        <v>190</v>
      </c>
      <c r="D90" s="184">
        <v>47</v>
      </c>
      <c r="E90" s="185">
        <v>13</v>
      </c>
      <c r="F90" s="184">
        <v>14</v>
      </c>
      <c r="G90" s="186">
        <f t="shared" si="0"/>
        <v>22.900000000000002</v>
      </c>
      <c r="H90" s="184">
        <v>7</v>
      </c>
      <c r="I90" s="184">
        <v>8</v>
      </c>
      <c r="J90" s="58"/>
      <c r="K90" s="186">
        <f t="shared" si="1"/>
        <v>15</v>
      </c>
      <c r="L90" s="187">
        <f t="shared" si="2"/>
        <v>37.9</v>
      </c>
      <c r="M90" s="58">
        <v>17</v>
      </c>
      <c r="N90" s="58"/>
      <c r="O90" s="58">
        <v>10</v>
      </c>
      <c r="P90" s="58"/>
      <c r="Q90" s="58">
        <v>6</v>
      </c>
      <c r="R90" s="188">
        <f t="shared" si="6"/>
        <v>23.571428571428573</v>
      </c>
      <c r="S90" s="55">
        <f t="shared" si="3"/>
        <v>61</v>
      </c>
      <c r="T90" s="55"/>
      <c r="U90" s="55"/>
      <c r="V90" s="189" t="str">
        <f t="shared" si="4"/>
        <v>B</v>
      </c>
      <c r="W90" s="190"/>
    </row>
    <row r="91" spans="1:23" ht="26.25">
      <c r="A91" s="182">
        <v>77</v>
      </c>
      <c r="B91" s="183" t="s">
        <v>191</v>
      </c>
      <c r="C91" s="183" t="s">
        <v>192</v>
      </c>
      <c r="D91" s="184">
        <v>45</v>
      </c>
      <c r="E91" s="185">
        <v>18.5</v>
      </c>
      <c r="F91" s="184">
        <v>18</v>
      </c>
      <c r="G91" s="186">
        <f t="shared" si="0"/>
        <v>27.25</v>
      </c>
      <c r="H91" s="184">
        <v>10</v>
      </c>
      <c r="I91" s="184">
        <v>7.5</v>
      </c>
      <c r="J91" s="58"/>
      <c r="K91" s="186">
        <f t="shared" si="1"/>
        <v>17.5</v>
      </c>
      <c r="L91" s="187">
        <f t="shared" si="2"/>
        <v>44.8</v>
      </c>
      <c r="M91" s="58">
        <v>21</v>
      </c>
      <c r="N91" s="58">
        <v>16</v>
      </c>
      <c r="O91" s="58"/>
      <c r="P91" s="58">
        <v>17</v>
      </c>
      <c r="Q91" s="58"/>
      <c r="R91" s="188">
        <f t="shared" si="6"/>
        <v>38.571428571428569</v>
      </c>
      <c r="S91" s="55">
        <f t="shared" si="3"/>
        <v>83</v>
      </c>
      <c r="T91" s="55"/>
      <c r="U91" s="55"/>
      <c r="V91" s="189" t="str">
        <f t="shared" si="4"/>
        <v>A</v>
      </c>
      <c r="W91" s="190"/>
    </row>
    <row r="92" spans="1:23" ht="26.25">
      <c r="A92" s="182">
        <v>78</v>
      </c>
      <c r="B92" s="191" t="s">
        <v>400</v>
      </c>
      <c r="C92" s="191" t="s">
        <v>193</v>
      </c>
      <c r="D92" s="184">
        <v>47</v>
      </c>
      <c r="E92" s="185">
        <v>12</v>
      </c>
      <c r="F92" s="184">
        <v>12</v>
      </c>
      <c r="G92" s="186">
        <f t="shared" si="0"/>
        <v>21.400000000000002</v>
      </c>
      <c r="H92" s="184">
        <v>7</v>
      </c>
      <c r="I92" s="58"/>
      <c r="J92" s="58"/>
      <c r="K92" s="186">
        <f t="shared" si="1"/>
        <v>14</v>
      </c>
      <c r="L92" s="187">
        <f t="shared" si="2"/>
        <v>35.4</v>
      </c>
      <c r="M92" s="58">
        <v>18</v>
      </c>
      <c r="N92" s="58"/>
      <c r="O92" s="58">
        <v>14</v>
      </c>
      <c r="P92" s="58"/>
      <c r="Q92" s="58">
        <v>5</v>
      </c>
      <c r="R92" s="188">
        <f t="shared" si="6"/>
        <v>26.428571428571427</v>
      </c>
      <c r="S92" s="55">
        <f t="shared" si="3"/>
        <v>62</v>
      </c>
      <c r="T92" s="55"/>
      <c r="U92" s="55"/>
      <c r="V92" s="189" t="str">
        <f t="shared" si="4"/>
        <v>B</v>
      </c>
      <c r="W92" s="190"/>
    </row>
    <row r="93" spans="1:23" ht="26.25">
      <c r="A93" s="182">
        <v>79</v>
      </c>
      <c r="B93" s="183" t="s">
        <v>194</v>
      </c>
      <c r="C93" s="183" t="s">
        <v>195</v>
      </c>
      <c r="D93" s="184">
        <v>40</v>
      </c>
      <c r="E93" s="185">
        <v>11</v>
      </c>
      <c r="F93" s="184">
        <v>17</v>
      </c>
      <c r="G93" s="186">
        <f t="shared" si="0"/>
        <v>22</v>
      </c>
      <c r="H93" s="184">
        <v>9</v>
      </c>
      <c r="I93" s="184">
        <v>6</v>
      </c>
      <c r="J93" s="58"/>
      <c r="K93" s="186">
        <f t="shared" si="1"/>
        <v>15</v>
      </c>
      <c r="L93" s="187">
        <f t="shared" si="2"/>
        <v>37</v>
      </c>
      <c r="M93" s="58">
        <v>17</v>
      </c>
      <c r="N93" s="58"/>
      <c r="O93" s="58">
        <v>4</v>
      </c>
      <c r="P93" s="58"/>
      <c r="Q93" s="58"/>
      <c r="R93" s="188">
        <f t="shared" si="6"/>
        <v>15</v>
      </c>
      <c r="S93" s="55">
        <f t="shared" si="3"/>
        <v>52</v>
      </c>
      <c r="T93" s="55"/>
      <c r="U93" s="55"/>
      <c r="V93" s="189" t="str">
        <f t="shared" si="4"/>
        <v>C</v>
      </c>
      <c r="W93" s="190"/>
    </row>
    <row r="94" spans="1:23" ht="26.25">
      <c r="A94" s="182">
        <v>80</v>
      </c>
      <c r="B94" s="183" t="s">
        <v>196</v>
      </c>
      <c r="C94" s="183" t="s">
        <v>197</v>
      </c>
      <c r="D94" s="184">
        <v>45</v>
      </c>
      <c r="E94" s="185">
        <v>12</v>
      </c>
      <c r="F94" s="184">
        <v>0</v>
      </c>
      <c r="G94" s="186">
        <f t="shared" si="0"/>
        <v>15</v>
      </c>
      <c r="H94" s="184">
        <v>8</v>
      </c>
      <c r="I94" s="184">
        <v>8</v>
      </c>
      <c r="J94" s="58"/>
      <c r="K94" s="186">
        <f t="shared" si="1"/>
        <v>16</v>
      </c>
      <c r="L94" s="187">
        <f t="shared" si="2"/>
        <v>31</v>
      </c>
      <c r="M94" s="58">
        <v>11</v>
      </c>
      <c r="N94" s="58"/>
      <c r="O94" s="58">
        <v>15</v>
      </c>
      <c r="P94" s="58">
        <v>11</v>
      </c>
      <c r="Q94" s="58"/>
      <c r="R94" s="188">
        <f t="shared" si="6"/>
        <v>26.428571428571427</v>
      </c>
      <c r="S94" s="55">
        <f t="shared" si="3"/>
        <v>57</v>
      </c>
      <c r="T94" s="55"/>
      <c r="U94" s="55"/>
      <c r="V94" s="189" t="str">
        <f t="shared" si="4"/>
        <v>C</v>
      </c>
      <c r="W94" s="190"/>
    </row>
    <row r="95" spans="1:23" ht="26.25">
      <c r="A95" s="182">
        <v>81</v>
      </c>
      <c r="B95" s="183" t="s">
        <v>198</v>
      </c>
      <c r="C95" s="183" t="s">
        <v>199</v>
      </c>
      <c r="D95" s="184">
        <v>33</v>
      </c>
      <c r="E95" s="185">
        <v>11</v>
      </c>
      <c r="F95" s="184">
        <v>14</v>
      </c>
      <c r="G95" s="186">
        <f t="shared" si="0"/>
        <v>19.099999999999998</v>
      </c>
      <c r="H95" s="184">
        <v>9.5</v>
      </c>
      <c r="I95" s="184">
        <v>7</v>
      </c>
      <c r="J95" s="58"/>
      <c r="K95" s="186">
        <f t="shared" si="1"/>
        <v>16.5</v>
      </c>
      <c r="L95" s="187">
        <f t="shared" si="2"/>
        <v>35.6</v>
      </c>
      <c r="M95" s="58">
        <v>19</v>
      </c>
      <c r="N95" s="58">
        <v>16</v>
      </c>
      <c r="O95" s="58"/>
      <c r="P95" s="58"/>
      <c r="Q95" s="58">
        <v>18</v>
      </c>
      <c r="R95" s="188">
        <f t="shared" si="6"/>
        <v>37.857142857142854</v>
      </c>
      <c r="S95" s="55">
        <f t="shared" si="3"/>
        <v>73</v>
      </c>
      <c r="T95" s="55"/>
      <c r="U95" s="55"/>
      <c r="V95" s="189" t="str">
        <f t="shared" si="4"/>
        <v>A</v>
      </c>
      <c r="W95" s="190"/>
    </row>
    <row r="96" spans="1:23" ht="26.25">
      <c r="A96" s="182">
        <v>82</v>
      </c>
      <c r="B96" s="183" t="s">
        <v>200</v>
      </c>
      <c r="C96" s="183" t="s">
        <v>201</v>
      </c>
      <c r="D96" s="184">
        <v>30</v>
      </c>
      <c r="E96" s="185">
        <v>10</v>
      </c>
      <c r="F96" s="184">
        <v>16</v>
      </c>
      <c r="G96" s="186">
        <f t="shared" si="0"/>
        <v>19.000000000000004</v>
      </c>
      <c r="H96" s="184">
        <v>5</v>
      </c>
      <c r="I96" s="184">
        <v>5</v>
      </c>
      <c r="J96" s="58"/>
      <c r="K96" s="186">
        <f t="shared" si="1"/>
        <v>10</v>
      </c>
      <c r="L96" s="187">
        <f t="shared" si="2"/>
        <v>29</v>
      </c>
      <c r="M96" s="58">
        <v>17</v>
      </c>
      <c r="N96" s="58"/>
      <c r="O96" s="58">
        <v>15</v>
      </c>
      <c r="P96" s="58"/>
      <c r="Q96" s="58">
        <v>14</v>
      </c>
      <c r="R96" s="188">
        <f t="shared" si="6"/>
        <v>32.857142857142854</v>
      </c>
      <c r="S96" s="55">
        <f t="shared" si="3"/>
        <v>62</v>
      </c>
      <c r="T96" s="55"/>
      <c r="U96" s="55"/>
      <c r="V96" s="189" t="str">
        <f t="shared" si="4"/>
        <v>B</v>
      </c>
      <c r="W96" s="190"/>
    </row>
    <row r="97" spans="1:23" ht="26.25">
      <c r="A97" s="182">
        <v>83</v>
      </c>
      <c r="B97" s="183" t="s">
        <v>202</v>
      </c>
      <c r="C97" s="183" t="s">
        <v>203</v>
      </c>
      <c r="D97" s="184">
        <v>25</v>
      </c>
      <c r="E97" s="185">
        <v>6.5</v>
      </c>
      <c r="F97" s="184">
        <v>0</v>
      </c>
      <c r="G97" s="186">
        <f t="shared" si="0"/>
        <v>8.25</v>
      </c>
      <c r="H97" s="184">
        <v>6</v>
      </c>
      <c r="I97" s="184">
        <v>5</v>
      </c>
      <c r="J97" s="58"/>
      <c r="K97" s="186">
        <f t="shared" si="1"/>
        <v>11</v>
      </c>
      <c r="L97" s="187">
        <f t="shared" si="2"/>
        <v>19.3</v>
      </c>
      <c r="M97" s="58">
        <v>8</v>
      </c>
      <c r="N97" s="58">
        <v>5</v>
      </c>
      <c r="O97" s="58">
        <v>5</v>
      </c>
      <c r="P97" s="58"/>
      <c r="Q97" s="58"/>
      <c r="R97" s="188">
        <f t="shared" si="6"/>
        <v>12.857142857142858</v>
      </c>
      <c r="S97" s="55">
        <f t="shared" si="3"/>
        <v>32</v>
      </c>
      <c r="T97" s="55"/>
      <c r="U97" s="55"/>
      <c r="V97" s="189" t="str">
        <f t="shared" si="4"/>
        <v>E</v>
      </c>
      <c r="W97" s="190"/>
    </row>
    <row r="98" spans="1:23" ht="26.25">
      <c r="A98" s="182">
        <v>84</v>
      </c>
      <c r="B98" s="183" t="s">
        <v>204</v>
      </c>
      <c r="C98" s="183" t="s">
        <v>205</v>
      </c>
      <c r="D98" s="184">
        <v>45</v>
      </c>
      <c r="E98" s="185">
        <v>11</v>
      </c>
      <c r="F98" s="184">
        <v>13</v>
      </c>
      <c r="G98" s="186">
        <f t="shared" si="0"/>
        <v>21</v>
      </c>
      <c r="H98" s="184">
        <v>6.5</v>
      </c>
      <c r="I98" s="184">
        <v>8.5</v>
      </c>
      <c r="J98" s="58"/>
      <c r="K98" s="186">
        <f t="shared" si="1"/>
        <v>15</v>
      </c>
      <c r="L98" s="187">
        <f t="shared" si="2"/>
        <v>36</v>
      </c>
      <c r="M98" s="58">
        <v>16</v>
      </c>
      <c r="N98" s="58"/>
      <c r="O98" s="58">
        <v>5</v>
      </c>
      <c r="P98" s="58"/>
      <c r="Q98" s="58">
        <v>9</v>
      </c>
      <c r="R98" s="188">
        <f t="shared" si="6"/>
        <v>21.428571428571427</v>
      </c>
      <c r="S98" s="55">
        <f t="shared" si="3"/>
        <v>57</v>
      </c>
      <c r="T98" s="55"/>
      <c r="U98" s="55"/>
      <c r="V98" s="189" t="str">
        <f t="shared" si="4"/>
        <v>C</v>
      </c>
      <c r="W98" s="190"/>
    </row>
    <row r="99" spans="1:23" ht="26.25">
      <c r="A99" s="182">
        <v>85</v>
      </c>
      <c r="B99" s="183" t="s">
        <v>206</v>
      </c>
      <c r="C99" s="183" t="s">
        <v>207</v>
      </c>
      <c r="D99" s="184">
        <v>38</v>
      </c>
      <c r="E99" s="185">
        <v>14.5</v>
      </c>
      <c r="F99" s="184">
        <v>10</v>
      </c>
      <c r="G99" s="186">
        <f t="shared" si="0"/>
        <v>19.849999999999998</v>
      </c>
      <c r="H99" s="184">
        <v>7</v>
      </c>
      <c r="I99" s="184">
        <v>6.5</v>
      </c>
      <c r="J99" s="58"/>
      <c r="K99" s="186">
        <f t="shared" si="1"/>
        <v>13.5</v>
      </c>
      <c r="L99" s="187">
        <f t="shared" si="2"/>
        <v>33.4</v>
      </c>
      <c r="M99" s="58">
        <v>20</v>
      </c>
      <c r="N99" s="58">
        <v>12</v>
      </c>
      <c r="O99" s="58"/>
      <c r="P99" s="58">
        <v>8</v>
      </c>
      <c r="Q99" s="58"/>
      <c r="R99" s="188">
        <f t="shared" si="6"/>
        <v>28.571428571428573</v>
      </c>
      <c r="S99" s="55">
        <f t="shared" si="3"/>
        <v>62</v>
      </c>
      <c r="T99" s="55"/>
      <c r="U99" s="55"/>
      <c r="V99" s="189" t="str">
        <f t="shared" si="4"/>
        <v>B</v>
      </c>
      <c r="W99" s="190"/>
    </row>
    <row r="100" spans="1:23" ht="26.25">
      <c r="A100" s="182">
        <v>86</v>
      </c>
      <c r="B100" s="183" t="s">
        <v>208</v>
      </c>
      <c r="C100" s="183" t="s">
        <v>209</v>
      </c>
      <c r="D100" s="184">
        <v>36</v>
      </c>
      <c r="E100" s="185">
        <v>15</v>
      </c>
      <c r="F100" s="184">
        <v>5</v>
      </c>
      <c r="G100" s="186">
        <f t="shared" si="0"/>
        <v>17.2</v>
      </c>
      <c r="H100" s="184">
        <v>8</v>
      </c>
      <c r="I100" s="184">
        <v>6</v>
      </c>
      <c r="J100" s="58"/>
      <c r="K100" s="186">
        <f t="shared" si="1"/>
        <v>14</v>
      </c>
      <c r="L100" s="187">
        <f t="shared" si="2"/>
        <v>31.2</v>
      </c>
      <c r="M100" s="58">
        <v>23</v>
      </c>
      <c r="N100" s="58">
        <v>17</v>
      </c>
      <c r="O100" s="58"/>
      <c r="P100" s="58">
        <v>7</v>
      </c>
      <c r="Q100" s="58"/>
      <c r="R100" s="188">
        <f t="shared" si="6"/>
        <v>33.571428571428569</v>
      </c>
      <c r="S100" s="55">
        <f t="shared" si="3"/>
        <v>65</v>
      </c>
      <c r="T100" s="55"/>
      <c r="U100" s="55"/>
      <c r="V100" s="189" t="str">
        <f t="shared" ref="V100:V127" si="7">IF(AND(COUNTIF($M100:$Q100,"&gt;0")&gt;0),IF(OR($R100=0,$R100=""),"",IF($S100&gt;=70,"A",IF($S100&gt;=60,"B",IF($S100&gt;=50,"C",IF($S100&gt;=40,"D","E"))))))</f>
        <v>B</v>
      </c>
      <c r="W100" s="190"/>
    </row>
    <row r="101" spans="1:23" ht="26.25">
      <c r="A101" s="182">
        <v>87</v>
      </c>
      <c r="B101" s="183" t="s">
        <v>350</v>
      </c>
      <c r="C101" s="183" t="s">
        <v>351</v>
      </c>
      <c r="D101" s="184">
        <v>32</v>
      </c>
      <c r="E101" s="185">
        <v>11</v>
      </c>
      <c r="F101" s="184">
        <v>0</v>
      </c>
      <c r="G101" s="186">
        <f t="shared" si="0"/>
        <v>11.899999999999999</v>
      </c>
      <c r="H101" s="184">
        <v>7</v>
      </c>
      <c r="I101" s="184">
        <v>5</v>
      </c>
      <c r="J101" s="58"/>
      <c r="K101" s="186">
        <f t="shared" si="1"/>
        <v>12</v>
      </c>
      <c r="L101" s="187">
        <f t="shared" si="2"/>
        <v>23.9</v>
      </c>
      <c r="M101" s="58"/>
      <c r="N101" s="58"/>
      <c r="O101" s="58"/>
      <c r="P101" s="58"/>
      <c r="Q101" s="58"/>
      <c r="R101" s="188" t="str">
        <f t="shared" si="6"/>
        <v/>
      </c>
      <c r="S101" s="55">
        <f t="shared" ref="S101:S131" si="8">IF(ROUNDDOWN(SUM($L101,$R101,0.5),0)&gt;0,ROUNDDOWN(SUM($L101,$R101,0.5),0),"")</f>
        <v>24</v>
      </c>
      <c r="T101" s="55"/>
      <c r="U101" s="55"/>
      <c r="V101" s="189" t="b">
        <f t="shared" si="7"/>
        <v>0</v>
      </c>
      <c r="W101" s="190"/>
    </row>
    <row r="102" spans="1:23" ht="26.25">
      <c r="A102" s="182">
        <v>88</v>
      </c>
      <c r="B102" s="183" t="s">
        <v>210</v>
      </c>
      <c r="C102" s="183" t="s">
        <v>211</v>
      </c>
      <c r="D102" s="184">
        <v>35</v>
      </c>
      <c r="E102" s="185">
        <v>15</v>
      </c>
      <c r="F102" s="184">
        <v>17</v>
      </c>
      <c r="G102" s="186">
        <f t="shared" si="0"/>
        <v>23</v>
      </c>
      <c r="H102" s="184">
        <v>7.5</v>
      </c>
      <c r="I102" s="184">
        <v>7</v>
      </c>
      <c r="J102" s="58"/>
      <c r="K102" s="186">
        <f t="shared" si="1"/>
        <v>14.5</v>
      </c>
      <c r="L102" s="187">
        <f t="shared" si="2"/>
        <v>37.5</v>
      </c>
      <c r="M102" s="58">
        <v>23.5</v>
      </c>
      <c r="N102" s="58">
        <v>16</v>
      </c>
      <c r="O102" s="58"/>
      <c r="P102" s="58">
        <v>5</v>
      </c>
      <c r="Q102" s="58"/>
      <c r="R102" s="188">
        <f t="shared" si="6"/>
        <v>31.785714285714285</v>
      </c>
      <c r="S102" s="55">
        <f t="shared" si="8"/>
        <v>69</v>
      </c>
      <c r="T102" s="55"/>
      <c r="U102" s="55"/>
      <c r="V102" s="189" t="str">
        <f t="shared" si="7"/>
        <v>B</v>
      </c>
      <c r="W102" s="190"/>
    </row>
    <row r="103" spans="1:23" ht="26.25">
      <c r="A103" s="182">
        <v>89</v>
      </c>
      <c r="B103" s="183" t="s">
        <v>212</v>
      </c>
      <c r="C103" s="183" t="s">
        <v>213</v>
      </c>
      <c r="D103" s="184">
        <v>25</v>
      </c>
      <c r="E103" s="185">
        <v>12</v>
      </c>
      <c r="F103" s="184">
        <v>15</v>
      </c>
      <c r="G103" s="186">
        <f t="shared" si="0"/>
        <v>18.5</v>
      </c>
      <c r="H103" s="184">
        <v>5</v>
      </c>
      <c r="I103" s="184">
        <v>5</v>
      </c>
      <c r="J103" s="58"/>
      <c r="K103" s="186">
        <f t="shared" si="1"/>
        <v>10</v>
      </c>
      <c r="L103" s="187">
        <f t="shared" si="2"/>
        <v>28.5</v>
      </c>
      <c r="M103" s="58">
        <v>7</v>
      </c>
      <c r="N103" s="58"/>
      <c r="O103" s="58">
        <v>5</v>
      </c>
      <c r="P103" s="58"/>
      <c r="Q103" s="58"/>
      <c r="R103" s="188">
        <f t="shared" si="6"/>
        <v>8.5714285714285712</v>
      </c>
      <c r="S103" s="55">
        <f t="shared" si="8"/>
        <v>37</v>
      </c>
      <c r="T103" s="55"/>
      <c r="U103" s="55"/>
      <c r="V103" s="189" t="str">
        <f t="shared" si="7"/>
        <v>E</v>
      </c>
      <c r="W103" s="190"/>
    </row>
    <row r="104" spans="1:23" ht="26.25">
      <c r="A104" s="182">
        <v>90</v>
      </c>
      <c r="B104" s="183" t="s">
        <v>214</v>
      </c>
      <c r="C104" s="183" t="s">
        <v>215</v>
      </c>
      <c r="D104" s="184">
        <v>40</v>
      </c>
      <c r="E104" s="185">
        <v>13</v>
      </c>
      <c r="F104" s="184">
        <v>17</v>
      </c>
      <c r="G104" s="186">
        <f t="shared" si="0"/>
        <v>23.000000000000004</v>
      </c>
      <c r="H104" s="184">
        <v>9</v>
      </c>
      <c r="I104" s="184">
        <v>6</v>
      </c>
      <c r="J104" s="58"/>
      <c r="K104" s="186">
        <f t="shared" si="1"/>
        <v>15</v>
      </c>
      <c r="L104" s="187">
        <f t="shared" si="2"/>
        <v>38</v>
      </c>
      <c r="M104" s="58">
        <v>17</v>
      </c>
      <c r="N104" s="58"/>
      <c r="O104" s="58">
        <v>10</v>
      </c>
      <c r="P104" s="58"/>
      <c r="Q104" s="58"/>
      <c r="R104" s="188">
        <f t="shared" si="6"/>
        <v>19.285714285714285</v>
      </c>
      <c r="S104" s="55">
        <f t="shared" si="8"/>
        <v>57</v>
      </c>
      <c r="T104" s="55"/>
      <c r="U104" s="55"/>
      <c r="V104" s="189" t="str">
        <f t="shared" si="7"/>
        <v>C</v>
      </c>
      <c r="W104" s="190"/>
    </row>
    <row r="105" spans="1:23" ht="26.25">
      <c r="A105" s="182">
        <v>91</v>
      </c>
      <c r="B105" s="183" t="s">
        <v>216</v>
      </c>
      <c r="C105" s="183" t="s">
        <v>217</v>
      </c>
      <c r="D105" s="184">
        <v>46</v>
      </c>
      <c r="E105" s="185">
        <v>12</v>
      </c>
      <c r="F105" s="184">
        <v>12</v>
      </c>
      <c r="G105" s="186">
        <f t="shared" si="0"/>
        <v>21.2</v>
      </c>
      <c r="H105" s="184">
        <v>7.5</v>
      </c>
      <c r="I105" s="184">
        <v>8</v>
      </c>
      <c r="J105" s="58"/>
      <c r="K105" s="186">
        <f t="shared" si="1"/>
        <v>15.5</v>
      </c>
      <c r="L105" s="187">
        <f t="shared" si="2"/>
        <v>36.700000000000003</v>
      </c>
      <c r="M105" s="58">
        <v>22</v>
      </c>
      <c r="N105" s="58"/>
      <c r="O105" s="58">
        <v>18</v>
      </c>
      <c r="P105" s="58"/>
      <c r="Q105" s="58"/>
      <c r="R105" s="188">
        <f t="shared" si="6"/>
        <v>28.571428571428573</v>
      </c>
      <c r="S105" s="55">
        <f t="shared" si="8"/>
        <v>65</v>
      </c>
      <c r="T105" s="55"/>
      <c r="U105" s="55"/>
      <c r="V105" s="189" t="str">
        <f t="shared" si="7"/>
        <v>B</v>
      </c>
      <c r="W105" s="190"/>
    </row>
    <row r="106" spans="1:23" ht="26.25">
      <c r="A106" s="182">
        <v>92</v>
      </c>
      <c r="B106" s="183" t="s">
        <v>218</v>
      </c>
      <c r="C106" s="183" t="s">
        <v>219</v>
      </c>
      <c r="D106" s="184">
        <v>35</v>
      </c>
      <c r="E106" s="185">
        <v>14</v>
      </c>
      <c r="F106" s="184">
        <v>17</v>
      </c>
      <c r="G106" s="186">
        <f t="shared" si="0"/>
        <v>22.5</v>
      </c>
      <c r="H106" s="184">
        <v>7.5</v>
      </c>
      <c r="I106" s="184">
        <v>7</v>
      </c>
      <c r="J106" s="58"/>
      <c r="K106" s="186">
        <f t="shared" si="1"/>
        <v>14.5</v>
      </c>
      <c r="L106" s="187">
        <f t="shared" si="2"/>
        <v>37</v>
      </c>
      <c r="M106" s="58"/>
      <c r="N106" s="58"/>
      <c r="O106" s="58"/>
      <c r="P106" s="58"/>
      <c r="Q106" s="58"/>
      <c r="R106" s="188" t="str">
        <f t="shared" si="6"/>
        <v/>
      </c>
      <c r="S106" s="55">
        <f t="shared" si="8"/>
        <v>37</v>
      </c>
      <c r="T106" s="55"/>
      <c r="U106" s="55"/>
      <c r="V106" s="189" t="b">
        <f t="shared" si="7"/>
        <v>0</v>
      </c>
      <c r="W106" s="190"/>
    </row>
    <row r="107" spans="1:23" ht="26.25">
      <c r="A107" s="182">
        <v>93</v>
      </c>
      <c r="B107" s="183" t="s">
        <v>220</v>
      </c>
      <c r="C107" s="183" t="s">
        <v>221</v>
      </c>
      <c r="D107" s="184">
        <v>37</v>
      </c>
      <c r="E107" s="185">
        <v>17</v>
      </c>
      <c r="F107" s="184">
        <v>15</v>
      </c>
      <c r="G107" s="186">
        <f t="shared" si="0"/>
        <v>23.399999999999995</v>
      </c>
      <c r="H107" s="184">
        <v>5</v>
      </c>
      <c r="I107" s="184">
        <v>6</v>
      </c>
      <c r="J107" s="58"/>
      <c r="K107" s="186">
        <f t="shared" si="1"/>
        <v>11</v>
      </c>
      <c r="L107" s="187">
        <f t="shared" si="2"/>
        <v>34.4</v>
      </c>
      <c r="M107" s="58">
        <v>21</v>
      </c>
      <c r="N107" s="58">
        <v>5</v>
      </c>
      <c r="O107" s="58"/>
      <c r="P107" s="58">
        <v>15</v>
      </c>
      <c r="Q107" s="58"/>
      <c r="R107" s="188">
        <f t="shared" si="6"/>
        <v>29.285714285714285</v>
      </c>
      <c r="S107" s="55">
        <f t="shared" si="8"/>
        <v>64</v>
      </c>
      <c r="T107" s="55"/>
      <c r="U107" s="55"/>
      <c r="V107" s="189" t="str">
        <f t="shared" si="7"/>
        <v>B</v>
      </c>
      <c r="W107" s="190"/>
    </row>
    <row r="108" spans="1:23" ht="26.25">
      <c r="A108" s="182">
        <v>94</v>
      </c>
      <c r="B108" s="183" t="s">
        <v>222</v>
      </c>
      <c r="C108" s="183" t="s">
        <v>223</v>
      </c>
      <c r="D108" s="184">
        <v>25</v>
      </c>
      <c r="E108" s="185">
        <v>13</v>
      </c>
      <c r="F108" s="184">
        <v>17</v>
      </c>
      <c r="G108" s="186">
        <f t="shared" si="0"/>
        <v>20</v>
      </c>
      <c r="H108" s="184">
        <v>8.5</v>
      </c>
      <c r="I108" s="184">
        <v>5</v>
      </c>
      <c r="J108" s="58"/>
      <c r="K108" s="186">
        <f t="shared" si="1"/>
        <v>13.5</v>
      </c>
      <c r="L108" s="187">
        <f t="shared" si="2"/>
        <v>33.5</v>
      </c>
      <c r="M108" s="58">
        <v>20</v>
      </c>
      <c r="N108" s="58">
        <v>5</v>
      </c>
      <c r="O108" s="58"/>
      <c r="P108" s="58"/>
      <c r="Q108" s="58">
        <v>4</v>
      </c>
      <c r="R108" s="188">
        <f t="shared" si="6"/>
        <v>20.714285714285715</v>
      </c>
      <c r="S108" s="55">
        <f t="shared" si="8"/>
        <v>54</v>
      </c>
      <c r="T108" s="55"/>
      <c r="U108" s="55"/>
      <c r="V108" s="189" t="str">
        <f t="shared" si="7"/>
        <v>C</v>
      </c>
      <c r="W108" s="190"/>
    </row>
    <row r="109" spans="1:23" ht="26.25">
      <c r="A109" s="182">
        <v>95</v>
      </c>
      <c r="B109" s="183" t="s">
        <v>224</v>
      </c>
      <c r="C109" s="183" t="s">
        <v>225</v>
      </c>
      <c r="D109" s="184">
        <v>36</v>
      </c>
      <c r="E109" s="185">
        <v>12</v>
      </c>
      <c r="F109" s="184">
        <v>9</v>
      </c>
      <c r="G109" s="186">
        <f t="shared" si="0"/>
        <v>17.7</v>
      </c>
      <c r="H109" s="184">
        <v>9.5</v>
      </c>
      <c r="I109" s="184">
        <v>9</v>
      </c>
      <c r="J109" s="58"/>
      <c r="K109" s="186">
        <f t="shared" si="1"/>
        <v>18.5</v>
      </c>
      <c r="L109" s="187">
        <f t="shared" si="2"/>
        <v>36.200000000000003</v>
      </c>
      <c r="M109" s="58">
        <v>20</v>
      </c>
      <c r="N109" s="58">
        <v>15</v>
      </c>
      <c r="O109" s="58"/>
      <c r="P109" s="58"/>
      <c r="Q109" s="58">
        <v>11</v>
      </c>
      <c r="R109" s="188">
        <f t="shared" si="6"/>
        <v>32.857142857142854</v>
      </c>
      <c r="S109" s="55">
        <f t="shared" si="8"/>
        <v>69</v>
      </c>
      <c r="T109" s="55"/>
      <c r="U109" s="55"/>
      <c r="V109" s="189" t="str">
        <f t="shared" si="7"/>
        <v>B</v>
      </c>
      <c r="W109" s="190"/>
    </row>
    <row r="110" spans="1:23" ht="26.25">
      <c r="A110" s="182">
        <v>96</v>
      </c>
      <c r="B110" s="183" t="s">
        <v>226</v>
      </c>
      <c r="C110" s="183" t="s">
        <v>227</v>
      </c>
      <c r="D110" s="184">
        <v>46</v>
      </c>
      <c r="E110" s="185">
        <v>11</v>
      </c>
      <c r="F110" s="184">
        <v>19</v>
      </c>
      <c r="G110" s="186">
        <f t="shared" si="0"/>
        <v>24.2</v>
      </c>
      <c r="H110" s="184">
        <v>7</v>
      </c>
      <c r="I110" s="184">
        <v>0</v>
      </c>
      <c r="J110" s="58"/>
      <c r="K110" s="186">
        <f t="shared" si="1"/>
        <v>7</v>
      </c>
      <c r="L110" s="187">
        <f t="shared" si="2"/>
        <v>31.2</v>
      </c>
      <c r="M110" s="58">
        <v>15</v>
      </c>
      <c r="N110" s="58"/>
      <c r="O110" s="58"/>
      <c r="P110" s="58">
        <v>6</v>
      </c>
      <c r="Q110" s="58"/>
      <c r="R110" s="188">
        <f t="shared" si="6"/>
        <v>15</v>
      </c>
      <c r="S110" s="55">
        <f t="shared" si="8"/>
        <v>46</v>
      </c>
      <c r="T110" s="55"/>
      <c r="U110" s="55"/>
      <c r="V110" s="189" t="str">
        <f t="shared" si="7"/>
        <v>D</v>
      </c>
      <c r="W110" s="190"/>
    </row>
    <row r="111" spans="1:23" ht="26.25">
      <c r="A111" s="182">
        <v>97</v>
      </c>
      <c r="B111" s="183" t="s">
        <v>228</v>
      </c>
      <c r="C111" s="183" t="s">
        <v>229</v>
      </c>
      <c r="D111" s="184">
        <v>25</v>
      </c>
      <c r="E111" s="185">
        <v>7.5</v>
      </c>
      <c r="F111" s="184">
        <v>0</v>
      </c>
      <c r="G111" s="186">
        <f t="shared" si="0"/>
        <v>8.75</v>
      </c>
      <c r="H111" s="184">
        <v>8</v>
      </c>
      <c r="I111" s="184">
        <v>5</v>
      </c>
      <c r="J111" s="58"/>
      <c r="K111" s="186">
        <f t="shared" si="1"/>
        <v>13</v>
      </c>
      <c r="L111" s="187">
        <f t="shared" si="2"/>
        <v>21.8</v>
      </c>
      <c r="M111" s="58">
        <v>12</v>
      </c>
      <c r="N111" s="58"/>
      <c r="O111" s="58">
        <v>11</v>
      </c>
      <c r="P111" s="58"/>
      <c r="Q111" s="58"/>
      <c r="R111" s="188">
        <f t="shared" si="6"/>
        <v>16.428571428571427</v>
      </c>
      <c r="S111" s="55">
        <f t="shared" si="8"/>
        <v>38</v>
      </c>
      <c r="T111" s="55"/>
      <c r="U111" s="55"/>
      <c r="V111" s="189" t="str">
        <f t="shared" si="7"/>
        <v>E</v>
      </c>
      <c r="W111" s="190"/>
    </row>
    <row r="112" spans="1:23" ht="26.25">
      <c r="A112" s="182">
        <v>98</v>
      </c>
      <c r="B112" s="183" t="s">
        <v>230</v>
      </c>
      <c r="C112" s="183" t="s">
        <v>231</v>
      </c>
      <c r="D112" s="184">
        <v>46</v>
      </c>
      <c r="E112" s="185">
        <v>14</v>
      </c>
      <c r="F112" s="184">
        <v>19</v>
      </c>
      <c r="G112" s="186">
        <f t="shared" si="0"/>
        <v>25.700000000000003</v>
      </c>
      <c r="H112" s="184">
        <v>7</v>
      </c>
      <c r="I112" s="184">
        <v>0</v>
      </c>
      <c r="J112" s="58"/>
      <c r="K112" s="186">
        <f t="shared" si="1"/>
        <v>7</v>
      </c>
      <c r="L112" s="187">
        <f t="shared" si="2"/>
        <v>32.700000000000003</v>
      </c>
      <c r="M112" s="58">
        <v>14.5</v>
      </c>
      <c r="N112" s="58"/>
      <c r="O112" s="58">
        <v>9</v>
      </c>
      <c r="P112" s="58">
        <v>3</v>
      </c>
      <c r="Q112" s="58"/>
      <c r="R112" s="188">
        <f t="shared" si="6"/>
        <v>18.928571428571427</v>
      </c>
      <c r="S112" s="55">
        <f t="shared" si="8"/>
        <v>52</v>
      </c>
      <c r="T112" s="55"/>
      <c r="U112" s="55"/>
      <c r="V112" s="189" t="str">
        <f t="shared" si="7"/>
        <v>C</v>
      </c>
      <c r="W112" s="190"/>
    </row>
    <row r="113" spans="1:23" ht="26.25">
      <c r="A113" s="182">
        <v>99</v>
      </c>
      <c r="B113" s="183" t="s">
        <v>232</v>
      </c>
      <c r="C113" s="183" t="s">
        <v>233</v>
      </c>
      <c r="D113" s="184">
        <v>46</v>
      </c>
      <c r="E113" s="185">
        <v>14</v>
      </c>
      <c r="F113" s="184">
        <v>14</v>
      </c>
      <c r="G113" s="186">
        <f t="shared" si="0"/>
        <v>23.200000000000003</v>
      </c>
      <c r="H113" s="184">
        <v>8.5</v>
      </c>
      <c r="I113" s="184">
        <v>8.5</v>
      </c>
      <c r="J113" s="58"/>
      <c r="K113" s="186">
        <f t="shared" si="1"/>
        <v>17</v>
      </c>
      <c r="L113" s="187">
        <f t="shared" si="2"/>
        <v>40.200000000000003</v>
      </c>
      <c r="M113" s="58">
        <v>23</v>
      </c>
      <c r="N113" s="58"/>
      <c r="O113" s="58">
        <v>16</v>
      </c>
      <c r="P113" s="58"/>
      <c r="Q113" s="58">
        <v>13</v>
      </c>
      <c r="R113" s="188">
        <f t="shared" si="6"/>
        <v>37.142857142857146</v>
      </c>
      <c r="S113" s="55">
        <f t="shared" si="8"/>
        <v>77</v>
      </c>
      <c r="T113" s="55"/>
      <c r="U113" s="55"/>
      <c r="V113" s="189" t="str">
        <f t="shared" si="7"/>
        <v>A</v>
      </c>
      <c r="W113" s="190"/>
    </row>
    <row r="114" spans="1:23" ht="26.25">
      <c r="A114" s="182">
        <v>100</v>
      </c>
      <c r="B114" s="183" t="s">
        <v>234</v>
      </c>
      <c r="C114" s="183" t="s">
        <v>235</v>
      </c>
      <c r="D114" s="184">
        <v>25</v>
      </c>
      <c r="E114" s="185">
        <v>12</v>
      </c>
      <c r="F114" s="184">
        <v>5</v>
      </c>
      <c r="G114" s="186">
        <f t="shared" si="0"/>
        <v>13.5</v>
      </c>
      <c r="H114" s="184">
        <v>7</v>
      </c>
      <c r="I114" s="184">
        <v>0</v>
      </c>
      <c r="J114" s="58"/>
      <c r="K114" s="186">
        <f t="shared" si="1"/>
        <v>7</v>
      </c>
      <c r="L114" s="187">
        <f t="shared" si="2"/>
        <v>20.5</v>
      </c>
      <c r="M114" s="58">
        <v>17</v>
      </c>
      <c r="N114" s="58"/>
      <c r="O114" s="58">
        <v>11</v>
      </c>
      <c r="P114" s="58"/>
      <c r="Q114" s="58"/>
      <c r="R114" s="188">
        <f t="shared" si="6"/>
        <v>20</v>
      </c>
      <c r="S114" s="55">
        <f t="shared" si="8"/>
        <v>41</v>
      </c>
      <c r="T114" s="55"/>
      <c r="U114" s="55"/>
      <c r="V114" s="189" t="str">
        <f t="shared" si="7"/>
        <v>D</v>
      </c>
      <c r="W114" s="190"/>
    </row>
    <row r="115" spans="1:23" ht="26.25">
      <c r="A115" s="182">
        <v>101</v>
      </c>
      <c r="B115" s="183" t="s">
        <v>236</v>
      </c>
      <c r="C115" s="183" t="s">
        <v>237</v>
      </c>
      <c r="D115" s="184">
        <v>40</v>
      </c>
      <c r="E115" s="185">
        <v>14</v>
      </c>
      <c r="F115" s="184">
        <v>7</v>
      </c>
      <c r="G115" s="186">
        <f t="shared" si="0"/>
        <v>18.5</v>
      </c>
      <c r="H115" s="184">
        <v>6</v>
      </c>
      <c r="I115" s="184">
        <v>7.5</v>
      </c>
      <c r="J115" s="58"/>
      <c r="K115" s="186">
        <f t="shared" si="1"/>
        <v>13.5</v>
      </c>
      <c r="L115" s="187">
        <f t="shared" si="2"/>
        <v>32</v>
      </c>
      <c r="M115" s="58">
        <v>19</v>
      </c>
      <c r="N115" s="58">
        <v>17</v>
      </c>
      <c r="O115" s="58"/>
      <c r="P115" s="58">
        <v>11</v>
      </c>
      <c r="Q115" s="58"/>
      <c r="R115" s="188">
        <f t="shared" si="6"/>
        <v>33.571428571428569</v>
      </c>
      <c r="S115" s="55">
        <f t="shared" si="8"/>
        <v>66</v>
      </c>
      <c r="T115" s="55"/>
      <c r="U115" s="55"/>
      <c r="V115" s="189" t="str">
        <f t="shared" si="7"/>
        <v>B</v>
      </c>
      <c r="W115" s="190"/>
    </row>
    <row r="116" spans="1:23" ht="26.25">
      <c r="A116" s="182">
        <v>102</v>
      </c>
      <c r="B116" s="183" t="s">
        <v>238</v>
      </c>
      <c r="C116" s="183" t="s">
        <v>239</v>
      </c>
      <c r="D116" s="184">
        <v>25</v>
      </c>
      <c r="E116" s="185">
        <v>12</v>
      </c>
      <c r="F116" s="184">
        <v>19</v>
      </c>
      <c r="G116" s="186">
        <f t="shared" si="0"/>
        <v>20.499999999999996</v>
      </c>
      <c r="H116" s="184">
        <v>4.5</v>
      </c>
      <c r="I116" s="184">
        <v>9</v>
      </c>
      <c r="J116" s="58"/>
      <c r="K116" s="186">
        <f t="shared" si="1"/>
        <v>13.5</v>
      </c>
      <c r="L116" s="187">
        <f t="shared" si="2"/>
        <v>34</v>
      </c>
      <c r="M116" s="58">
        <v>23</v>
      </c>
      <c r="N116" s="58"/>
      <c r="O116" s="58">
        <v>17</v>
      </c>
      <c r="P116" s="58">
        <v>10</v>
      </c>
      <c r="Q116" s="58"/>
      <c r="R116" s="188">
        <f t="shared" si="6"/>
        <v>35.714285714285715</v>
      </c>
      <c r="S116" s="55">
        <f t="shared" si="8"/>
        <v>70</v>
      </c>
      <c r="T116" s="55"/>
      <c r="U116" s="55"/>
      <c r="V116" s="189" t="str">
        <f t="shared" si="7"/>
        <v>A</v>
      </c>
      <c r="W116" s="190"/>
    </row>
    <row r="117" spans="1:23" ht="26.25">
      <c r="A117" s="182">
        <v>103</v>
      </c>
      <c r="B117" s="183" t="s">
        <v>240</v>
      </c>
      <c r="C117" s="183" t="s">
        <v>241</v>
      </c>
      <c r="D117" s="184">
        <v>30</v>
      </c>
      <c r="E117" s="185">
        <v>9</v>
      </c>
      <c r="F117" s="184">
        <v>0</v>
      </c>
      <c r="G117" s="186">
        <f t="shared" si="0"/>
        <v>10.5</v>
      </c>
      <c r="H117" s="184">
        <v>6</v>
      </c>
      <c r="I117" s="184">
        <v>6</v>
      </c>
      <c r="J117" s="58"/>
      <c r="K117" s="186">
        <f t="shared" si="1"/>
        <v>12</v>
      </c>
      <c r="L117" s="187">
        <f t="shared" si="2"/>
        <v>22.5</v>
      </c>
      <c r="M117" s="58">
        <v>18</v>
      </c>
      <c r="N117" s="58">
        <v>7</v>
      </c>
      <c r="O117" s="58"/>
      <c r="P117" s="58"/>
      <c r="Q117" s="58">
        <v>3</v>
      </c>
      <c r="R117" s="188">
        <f t="shared" si="6"/>
        <v>20</v>
      </c>
      <c r="S117" s="55">
        <f t="shared" si="8"/>
        <v>43</v>
      </c>
      <c r="T117" s="55"/>
      <c r="U117" s="55"/>
      <c r="V117" s="189" t="str">
        <f t="shared" si="7"/>
        <v>D</v>
      </c>
      <c r="W117" s="190"/>
    </row>
    <row r="118" spans="1:23" ht="26.25">
      <c r="A118" s="182">
        <v>104</v>
      </c>
      <c r="B118" s="183" t="s">
        <v>242</v>
      </c>
      <c r="C118" s="183" t="s">
        <v>243</v>
      </c>
      <c r="D118" s="184">
        <v>48</v>
      </c>
      <c r="E118" s="185">
        <v>18</v>
      </c>
      <c r="F118" s="184">
        <v>18</v>
      </c>
      <c r="G118" s="186">
        <f t="shared" si="0"/>
        <v>27.599999999999998</v>
      </c>
      <c r="H118" s="184">
        <v>9</v>
      </c>
      <c r="I118" s="184">
        <v>10</v>
      </c>
      <c r="J118" s="58"/>
      <c r="K118" s="186">
        <f t="shared" si="1"/>
        <v>19</v>
      </c>
      <c r="L118" s="187">
        <f t="shared" si="2"/>
        <v>46.6</v>
      </c>
      <c r="M118" s="58">
        <v>19</v>
      </c>
      <c r="N118" s="58"/>
      <c r="O118" s="58">
        <v>16</v>
      </c>
      <c r="P118" s="58"/>
      <c r="Q118" s="58">
        <v>2</v>
      </c>
      <c r="R118" s="188">
        <f t="shared" si="6"/>
        <v>26.428571428571427</v>
      </c>
      <c r="S118" s="55">
        <f t="shared" si="8"/>
        <v>73</v>
      </c>
      <c r="T118" s="55"/>
      <c r="U118" s="55"/>
      <c r="V118" s="189" t="str">
        <f t="shared" si="7"/>
        <v>A</v>
      </c>
      <c r="W118" s="190"/>
    </row>
    <row r="119" spans="1:23" ht="26.25">
      <c r="A119" s="182">
        <v>105</v>
      </c>
      <c r="B119" s="183" t="s">
        <v>244</v>
      </c>
      <c r="C119" s="183" t="s">
        <v>245</v>
      </c>
      <c r="D119" s="184">
        <v>45</v>
      </c>
      <c r="E119" s="185">
        <v>13</v>
      </c>
      <c r="F119" s="184">
        <v>14</v>
      </c>
      <c r="G119" s="186">
        <f t="shared" si="0"/>
        <v>22.5</v>
      </c>
      <c r="H119" s="184">
        <v>6.5</v>
      </c>
      <c r="I119" s="184">
        <v>8.5</v>
      </c>
      <c r="J119" s="58"/>
      <c r="K119" s="186">
        <f t="shared" si="1"/>
        <v>15</v>
      </c>
      <c r="L119" s="187">
        <f t="shared" si="2"/>
        <v>37.5</v>
      </c>
      <c r="M119" s="58">
        <v>17</v>
      </c>
      <c r="N119" s="58"/>
      <c r="O119" s="58">
        <v>16</v>
      </c>
      <c r="P119" s="58">
        <v>14</v>
      </c>
      <c r="Q119" s="58"/>
      <c r="R119" s="188">
        <f t="shared" si="6"/>
        <v>33.571428571428569</v>
      </c>
      <c r="S119" s="55">
        <f t="shared" si="8"/>
        <v>71</v>
      </c>
      <c r="T119" s="55"/>
      <c r="U119" s="55"/>
      <c r="V119" s="189" t="str">
        <f t="shared" si="7"/>
        <v>A</v>
      </c>
      <c r="W119" s="190"/>
    </row>
    <row r="120" spans="1:23" ht="26.25">
      <c r="A120" s="182">
        <v>106</v>
      </c>
      <c r="B120" s="183" t="s">
        <v>246</v>
      </c>
      <c r="C120" s="183" t="s">
        <v>247</v>
      </c>
      <c r="D120" s="184">
        <v>47</v>
      </c>
      <c r="E120" s="185">
        <v>10</v>
      </c>
      <c r="F120" s="184">
        <v>0</v>
      </c>
      <c r="G120" s="186">
        <f t="shared" si="0"/>
        <v>14.399999999999999</v>
      </c>
      <c r="H120" s="184">
        <v>7</v>
      </c>
      <c r="I120" s="184">
        <v>7</v>
      </c>
      <c r="J120" s="58"/>
      <c r="K120" s="186">
        <f t="shared" si="1"/>
        <v>14</v>
      </c>
      <c r="L120" s="187">
        <f t="shared" si="2"/>
        <v>28.4</v>
      </c>
      <c r="M120" s="58">
        <v>21</v>
      </c>
      <c r="N120" s="58">
        <v>6</v>
      </c>
      <c r="O120" s="58"/>
      <c r="P120" s="58">
        <v>14</v>
      </c>
      <c r="Q120" s="58"/>
      <c r="R120" s="188">
        <f t="shared" si="6"/>
        <v>29.285714285714285</v>
      </c>
      <c r="S120" s="55">
        <f t="shared" si="8"/>
        <v>58</v>
      </c>
      <c r="T120" s="55"/>
      <c r="U120" s="55"/>
      <c r="V120" s="189" t="str">
        <f t="shared" si="7"/>
        <v>C</v>
      </c>
      <c r="W120" s="190"/>
    </row>
    <row r="121" spans="1:23" ht="26.25">
      <c r="A121" s="182">
        <v>107</v>
      </c>
      <c r="B121" s="183" t="s">
        <v>358</v>
      </c>
      <c r="C121" s="183" t="s">
        <v>359</v>
      </c>
      <c r="D121" s="58"/>
      <c r="E121" s="59"/>
      <c r="F121" s="58"/>
      <c r="G121" s="186">
        <f t="shared" si="0"/>
        <v>0</v>
      </c>
      <c r="H121" s="58"/>
      <c r="I121" s="58"/>
      <c r="J121" s="58"/>
      <c r="K121" s="186">
        <f t="shared" si="1"/>
        <v>0</v>
      </c>
      <c r="L121" s="187" t="str">
        <f t="shared" si="2"/>
        <v/>
      </c>
      <c r="M121" s="58"/>
      <c r="N121" s="58"/>
      <c r="O121" s="58"/>
      <c r="P121" s="58"/>
      <c r="Q121" s="58"/>
      <c r="R121" s="188" t="str">
        <f t="shared" si="6"/>
        <v/>
      </c>
      <c r="S121" s="55" t="str">
        <f t="shared" si="8"/>
        <v/>
      </c>
      <c r="T121" s="55"/>
      <c r="U121" s="55"/>
      <c r="V121" s="189"/>
      <c r="W121" s="190"/>
    </row>
    <row r="122" spans="1:23" ht="26.25">
      <c r="A122" s="182">
        <v>108</v>
      </c>
      <c r="B122" s="183" t="s">
        <v>360</v>
      </c>
      <c r="C122" s="183" t="s">
        <v>361</v>
      </c>
      <c r="D122" s="58"/>
      <c r="E122" s="59"/>
      <c r="F122" s="58"/>
      <c r="G122" s="186">
        <f t="shared" si="0"/>
        <v>0</v>
      </c>
      <c r="H122" s="58"/>
      <c r="I122" s="58"/>
      <c r="J122" s="58"/>
      <c r="K122" s="186">
        <f t="shared" si="1"/>
        <v>0</v>
      </c>
      <c r="L122" s="187" t="str">
        <f t="shared" si="2"/>
        <v/>
      </c>
      <c r="M122" s="58"/>
      <c r="N122" s="58"/>
      <c r="O122" s="58"/>
      <c r="P122" s="58"/>
      <c r="Q122" s="58"/>
      <c r="R122" s="188" t="str">
        <f t="shared" si="6"/>
        <v/>
      </c>
      <c r="S122" s="55" t="str">
        <f t="shared" si="8"/>
        <v/>
      </c>
      <c r="T122" s="55"/>
      <c r="U122" s="55"/>
      <c r="V122" s="189"/>
      <c r="W122" s="190"/>
    </row>
    <row r="123" spans="1:23" ht="26.25">
      <c r="A123" s="182">
        <v>109</v>
      </c>
      <c r="B123" s="183" t="s">
        <v>248</v>
      </c>
      <c r="C123" s="183" t="s">
        <v>249</v>
      </c>
      <c r="D123" s="184">
        <v>40</v>
      </c>
      <c r="E123" s="185">
        <v>12.5</v>
      </c>
      <c r="F123" s="184">
        <v>7</v>
      </c>
      <c r="G123" s="186">
        <f t="shared" si="0"/>
        <v>17.75</v>
      </c>
      <c r="H123" s="184">
        <v>6</v>
      </c>
      <c r="I123" s="184">
        <v>7.5</v>
      </c>
      <c r="J123" s="58"/>
      <c r="K123" s="186">
        <f t="shared" si="1"/>
        <v>13.5</v>
      </c>
      <c r="L123" s="187">
        <f t="shared" si="2"/>
        <v>31.3</v>
      </c>
      <c r="M123" s="58">
        <v>7</v>
      </c>
      <c r="N123" s="58">
        <v>15</v>
      </c>
      <c r="O123" s="58"/>
      <c r="P123" s="58"/>
      <c r="Q123" s="58">
        <v>12</v>
      </c>
      <c r="R123" s="188">
        <f t="shared" si="6"/>
        <v>24.285714285714285</v>
      </c>
      <c r="S123" s="55">
        <f t="shared" si="8"/>
        <v>56</v>
      </c>
      <c r="T123" s="55"/>
      <c r="U123" s="55"/>
      <c r="V123" s="189" t="str">
        <f t="shared" si="7"/>
        <v>C</v>
      </c>
      <c r="W123" s="190"/>
    </row>
    <row r="124" spans="1:23" ht="26.25">
      <c r="A124" s="182">
        <v>110</v>
      </c>
      <c r="B124" s="183" t="s">
        <v>250</v>
      </c>
      <c r="C124" s="183" t="s">
        <v>325</v>
      </c>
      <c r="D124" s="184">
        <v>38</v>
      </c>
      <c r="E124" s="185">
        <v>15</v>
      </c>
      <c r="F124" s="184">
        <v>14</v>
      </c>
      <c r="G124" s="186">
        <f t="shared" si="0"/>
        <v>22.099999999999998</v>
      </c>
      <c r="H124" s="184">
        <v>6</v>
      </c>
      <c r="I124" s="184">
        <v>7</v>
      </c>
      <c r="J124" s="58"/>
      <c r="K124" s="186">
        <f t="shared" si="1"/>
        <v>12.999999999999998</v>
      </c>
      <c r="L124" s="187">
        <f t="shared" si="2"/>
        <v>35.1</v>
      </c>
      <c r="M124" s="58">
        <v>25</v>
      </c>
      <c r="N124" s="58">
        <v>18</v>
      </c>
      <c r="O124" s="58"/>
      <c r="P124" s="58">
        <v>14</v>
      </c>
      <c r="Q124" s="58"/>
      <c r="R124" s="188">
        <f t="shared" si="6"/>
        <v>40.714285714285715</v>
      </c>
      <c r="S124" s="55">
        <f t="shared" si="8"/>
        <v>76</v>
      </c>
      <c r="T124" s="55"/>
      <c r="U124" s="55"/>
      <c r="V124" s="189" t="str">
        <f t="shared" si="7"/>
        <v>A</v>
      </c>
      <c r="W124" s="190"/>
    </row>
    <row r="125" spans="1:23" ht="26.25">
      <c r="A125" s="182">
        <v>111</v>
      </c>
      <c r="B125" s="183" t="s">
        <v>251</v>
      </c>
      <c r="C125" s="183" t="s">
        <v>252</v>
      </c>
      <c r="D125" s="184">
        <v>49</v>
      </c>
      <c r="E125" s="185">
        <v>12</v>
      </c>
      <c r="F125" s="184">
        <v>18</v>
      </c>
      <c r="G125" s="186">
        <f t="shared" si="0"/>
        <v>24.8</v>
      </c>
      <c r="H125" s="184">
        <v>4</v>
      </c>
      <c r="I125" s="184">
        <v>9</v>
      </c>
      <c r="J125" s="58"/>
      <c r="K125" s="186">
        <f t="shared" si="1"/>
        <v>13</v>
      </c>
      <c r="L125" s="187">
        <f t="shared" si="2"/>
        <v>37.799999999999997</v>
      </c>
      <c r="M125" s="58">
        <v>25</v>
      </c>
      <c r="N125" s="58"/>
      <c r="O125" s="58">
        <v>11</v>
      </c>
      <c r="P125" s="58">
        <v>17</v>
      </c>
      <c r="Q125" s="58"/>
      <c r="R125" s="188">
        <f t="shared" si="6"/>
        <v>37.857142857142854</v>
      </c>
      <c r="S125" s="55">
        <f t="shared" si="8"/>
        <v>76</v>
      </c>
      <c r="T125" s="55"/>
      <c r="U125" s="55"/>
      <c r="V125" s="189" t="str">
        <f t="shared" si="7"/>
        <v>A</v>
      </c>
      <c r="W125" s="190"/>
    </row>
    <row r="126" spans="1:23" ht="26.25">
      <c r="A126" s="182">
        <v>112</v>
      </c>
      <c r="B126" s="183" t="s">
        <v>253</v>
      </c>
      <c r="C126" s="183" t="s">
        <v>254</v>
      </c>
      <c r="D126" s="184">
        <v>49</v>
      </c>
      <c r="E126" s="185">
        <v>7</v>
      </c>
      <c r="F126" s="184">
        <v>18</v>
      </c>
      <c r="G126" s="186">
        <f t="shared" si="0"/>
        <v>22.3</v>
      </c>
      <c r="H126" s="184">
        <v>4</v>
      </c>
      <c r="I126" s="184">
        <v>9</v>
      </c>
      <c r="J126" s="58"/>
      <c r="K126" s="186">
        <f t="shared" si="1"/>
        <v>13</v>
      </c>
      <c r="L126" s="187">
        <f t="shared" si="2"/>
        <v>35.299999999999997</v>
      </c>
      <c r="M126" s="58"/>
      <c r="N126" s="58"/>
      <c r="O126" s="58"/>
      <c r="P126" s="58"/>
      <c r="Q126" s="58"/>
      <c r="R126" s="188" t="str">
        <f t="shared" si="6"/>
        <v/>
      </c>
      <c r="S126" s="55">
        <f t="shared" si="8"/>
        <v>35</v>
      </c>
      <c r="T126" s="55"/>
      <c r="U126" s="55"/>
      <c r="V126" s="189"/>
      <c r="W126" s="190"/>
    </row>
    <row r="127" spans="1:23" ht="26.25">
      <c r="A127" s="182">
        <v>113</v>
      </c>
      <c r="B127" s="183" t="s">
        <v>255</v>
      </c>
      <c r="C127" s="183" t="s">
        <v>256</v>
      </c>
      <c r="D127" s="184">
        <v>25</v>
      </c>
      <c r="E127" s="185">
        <v>14</v>
      </c>
      <c r="F127" s="184">
        <v>12</v>
      </c>
      <c r="G127" s="186">
        <f t="shared" si="0"/>
        <v>17.999999999999996</v>
      </c>
      <c r="H127" s="184">
        <v>6.5</v>
      </c>
      <c r="I127" s="184">
        <v>5</v>
      </c>
      <c r="J127" s="58"/>
      <c r="K127" s="186">
        <f t="shared" si="1"/>
        <v>11.5</v>
      </c>
      <c r="L127" s="187">
        <f t="shared" si="2"/>
        <v>29.5</v>
      </c>
      <c r="M127" s="58">
        <v>13</v>
      </c>
      <c r="N127" s="58">
        <v>9</v>
      </c>
      <c r="O127" s="58"/>
      <c r="P127" s="58">
        <v>15</v>
      </c>
      <c r="Q127" s="58"/>
      <c r="R127" s="188">
        <f t="shared" si="6"/>
        <v>26.428571428571427</v>
      </c>
      <c r="S127" s="55">
        <f t="shared" si="8"/>
        <v>56</v>
      </c>
      <c r="T127" s="55"/>
      <c r="U127" s="55"/>
      <c r="V127" s="189" t="str">
        <f t="shared" si="7"/>
        <v>C</v>
      </c>
      <c r="W127" s="190"/>
    </row>
    <row r="128" spans="1:23" ht="26.25">
      <c r="A128" s="182">
        <v>114</v>
      </c>
      <c r="B128" s="183" t="s">
        <v>353</v>
      </c>
      <c r="C128" s="183" t="s">
        <v>354</v>
      </c>
      <c r="D128" s="58"/>
      <c r="E128" s="59"/>
      <c r="F128" s="58"/>
      <c r="G128" s="186">
        <f t="shared" si="0"/>
        <v>0</v>
      </c>
      <c r="H128" s="58"/>
      <c r="I128" s="58"/>
      <c r="J128" s="58"/>
      <c r="K128" s="186">
        <f t="shared" si="1"/>
        <v>0</v>
      </c>
      <c r="L128" s="187" t="str">
        <f t="shared" si="2"/>
        <v/>
      </c>
      <c r="M128" s="58"/>
      <c r="N128" s="58"/>
      <c r="O128" s="58"/>
      <c r="P128" s="58"/>
      <c r="Q128" s="58"/>
      <c r="R128" s="188" t="str">
        <f t="shared" si="6"/>
        <v/>
      </c>
      <c r="S128" s="55" t="str">
        <f t="shared" si="8"/>
        <v/>
      </c>
      <c r="T128" s="55"/>
      <c r="U128" s="55"/>
      <c r="V128" s="189"/>
      <c r="W128" s="190"/>
    </row>
    <row r="129" spans="1:23" ht="26.25">
      <c r="A129" s="182">
        <v>115</v>
      </c>
      <c r="B129" s="183" t="s">
        <v>257</v>
      </c>
      <c r="C129" s="183" t="s">
        <v>258</v>
      </c>
      <c r="D129" s="184">
        <v>40</v>
      </c>
      <c r="E129" s="185">
        <v>11</v>
      </c>
      <c r="F129" s="184">
        <v>16</v>
      </c>
      <c r="G129" s="186">
        <f t="shared" si="0"/>
        <v>21.500000000000004</v>
      </c>
      <c r="H129" s="184">
        <v>7.5</v>
      </c>
      <c r="I129" s="184">
        <v>7</v>
      </c>
      <c r="J129" s="58"/>
      <c r="K129" s="186">
        <f t="shared" si="1"/>
        <v>14.5</v>
      </c>
      <c r="L129" s="187">
        <f t="shared" si="2"/>
        <v>36</v>
      </c>
      <c r="M129" s="58"/>
      <c r="N129" s="58"/>
      <c r="O129" s="58"/>
      <c r="P129" s="58"/>
      <c r="Q129" s="58"/>
      <c r="R129" s="188" t="str">
        <f t="shared" si="6"/>
        <v/>
      </c>
      <c r="S129" s="55">
        <f t="shared" si="8"/>
        <v>36</v>
      </c>
      <c r="T129" s="55"/>
      <c r="U129" s="55"/>
      <c r="V129" s="189"/>
      <c r="W129" s="190"/>
    </row>
    <row r="130" spans="1:23" ht="26.25">
      <c r="A130" s="182"/>
      <c r="B130" s="183" t="s">
        <v>323</v>
      </c>
      <c r="C130" s="192"/>
      <c r="D130" s="58"/>
      <c r="E130" s="59"/>
      <c r="F130" s="58"/>
      <c r="G130" s="186"/>
      <c r="H130" s="58"/>
      <c r="I130" s="58"/>
      <c r="J130" s="58"/>
      <c r="K130" s="186"/>
      <c r="L130" s="187">
        <v>11</v>
      </c>
      <c r="M130" s="58">
        <v>6</v>
      </c>
      <c r="N130" s="58"/>
      <c r="O130" s="58"/>
      <c r="P130" s="58"/>
      <c r="Q130" s="58"/>
      <c r="R130" s="188">
        <f t="shared" si="6"/>
        <v>4.2857142857142856</v>
      </c>
      <c r="S130" s="55">
        <f t="shared" si="8"/>
        <v>15</v>
      </c>
      <c r="T130" s="55"/>
      <c r="U130" s="55"/>
      <c r="V130" s="189" t="str">
        <f t="shared" ref="V130" si="9">IF(AND(COUNTIF($M130:$Q130,"&gt;0")&gt;0),IF(OR($R130=0,$R130=""),"",IF($S130&gt;=70,"A",IF($S130&gt;=60,"B",IF($S130&gt;=50,"C",IF($S130&gt;=40,"D","E"))))))</f>
        <v>E</v>
      </c>
      <c r="W130" s="190"/>
    </row>
    <row r="131" spans="1:23" ht="26.25">
      <c r="A131" s="182"/>
      <c r="B131" s="192"/>
      <c r="C131" s="192"/>
      <c r="D131" s="58"/>
      <c r="E131" s="59"/>
      <c r="F131" s="58"/>
      <c r="G131" s="186"/>
      <c r="H131" s="58"/>
      <c r="I131" s="58"/>
      <c r="J131" s="58"/>
      <c r="K131" s="186"/>
      <c r="L131" s="187"/>
      <c r="M131" s="58"/>
      <c r="N131" s="58"/>
      <c r="O131" s="58"/>
      <c r="P131" s="58"/>
      <c r="Q131" s="58"/>
      <c r="R131" s="188" t="str">
        <f t="shared" si="6"/>
        <v/>
      </c>
      <c r="S131" s="55" t="str">
        <f t="shared" si="8"/>
        <v/>
      </c>
      <c r="T131" s="55"/>
      <c r="U131" s="55"/>
      <c r="V131" s="189"/>
      <c r="W131" s="190"/>
    </row>
    <row r="132" spans="1:23" ht="28.5">
      <c r="A132" s="193"/>
      <c r="B132" s="194"/>
      <c r="C132" s="194"/>
      <c r="D132" s="193"/>
      <c r="E132" s="1065" t="s">
        <v>362</v>
      </c>
      <c r="F132" s="1066"/>
      <c r="G132" s="1066"/>
      <c r="H132" s="1066"/>
      <c r="I132" s="1066"/>
      <c r="J132" s="1066"/>
      <c r="K132" s="1066"/>
      <c r="L132" s="1066"/>
      <c r="M132" s="1066"/>
      <c r="N132" s="1066"/>
      <c r="O132" s="1066"/>
      <c r="P132" s="1066"/>
      <c r="Q132" s="1066"/>
      <c r="R132" s="193"/>
      <c r="S132" s="195"/>
      <c r="T132" s="193"/>
      <c r="U132" s="193"/>
      <c r="V132" s="193"/>
      <c r="W132" s="190"/>
    </row>
    <row r="133" spans="1:23" ht="15.75">
      <c r="A133" s="193"/>
      <c r="B133" s="196"/>
      <c r="C133" s="197"/>
      <c r="D133" s="1059" t="s">
        <v>310</v>
      </c>
      <c r="E133" s="1051"/>
      <c r="F133" s="198" t="s">
        <v>363</v>
      </c>
      <c r="G133" s="199" t="s">
        <v>364</v>
      </c>
      <c r="H133" s="200" t="s">
        <v>365</v>
      </c>
      <c r="I133" s="201" t="s">
        <v>366</v>
      </c>
      <c r="J133" s="201" t="s">
        <v>367</v>
      </c>
      <c r="K133" s="201"/>
      <c r="L133" s="190"/>
      <c r="M133" s="190"/>
      <c r="N133" s="190"/>
      <c r="O133" s="190"/>
      <c r="P133" s="1063" t="s">
        <v>368</v>
      </c>
      <c r="Q133" s="1051"/>
      <c r="R133" s="1052" t="s">
        <v>369</v>
      </c>
      <c r="S133" s="1053"/>
      <c r="T133" s="1064" t="s">
        <v>370</v>
      </c>
      <c r="U133" s="1051"/>
      <c r="V133" s="190"/>
      <c r="W133" s="190"/>
    </row>
    <row r="134" spans="1:23" ht="31.5">
      <c r="A134" s="193"/>
      <c r="B134" s="202"/>
      <c r="C134" s="193"/>
      <c r="D134" s="1058" t="s">
        <v>371</v>
      </c>
      <c r="E134" s="1051"/>
      <c r="F134" s="203">
        <f>COUNTIF($V$15:$V131,F$133)</f>
        <v>22</v>
      </c>
      <c r="G134" s="203">
        <f>COUNTIF($V$15:$V131,G$133)</f>
        <v>32</v>
      </c>
      <c r="H134" s="204">
        <f>COUNTIF($V$15:$V131,H$133)</f>
        <v>25</v>
      </c>
      <c r="I134" s="205">
        <f>COUNTIF($V$15:$V131,I$133)</f>
        <v>16</v>
      </c>
      <c r="J134" s="205">
        <f>COUNTIF($V$15:$V131,J$133)</f>
        <v>5</v>
      </c>
      <c r="K134" s="205"/>
      <c r="L134" s="190"/>
      <c r="M134" s="190"/>
      <c r="N134" s="190"/>
      <c r="O134" s="190"/>
      <c r="P134" s="206" t="s">
        <v>401</v>
      </c>
      <c r="Q134" s="199" t="s">
        <v>373</v>
      </c>
      <c r="R134" s="207" t="s">
        <v>402</v>
      </c>
      <c r="S134" s="208" t="s">
        <v>375</v>
      </c>
      <c r="T134" s="1071" t="s">
        <v>376</v>
      </c>
      <c r="U134" s="1051"/>
      <c r="V134" s="190"/>
      <c r="W134" s="190"/>
    </row>
    <row r="135" spans="1:23" ht="26.25">
      <c r="A135" s="193"/>
      <c r="B135" s="202"/>
      <c r="C135" s="193"/>
      <c r="D135" s="1058" t="s">
        <v>377</v>
      </c>
      <c r="E135" s="1051"/>
      <c r="F135" s="203"/>
      <c r="G135" s="203"/>
      <c r="H135" s="204"/>
      <c r="I135" s="205"/>
      <c r="J135" s="205"/>
      <c r="K135" s="205"/>
      <c r="L135" s="190"/>
      <c r="M135" s="1052" t="s">
        <v>378</v>
      </c>
      <c r="N135" s="1053"/>
      <c r="O135" s="209" t="s">
        <v>371</v>
      </c>
      <c r="P135" s="210">
        <f>IF(SUM($L$15:$L131)&gt;0,AVERAGE($L$15:$L131),0)</f>
        <v>32.852252252252256</v>
      </c>
      <c r="Q135" s="210">
        <f>$P135/30*100</f>
        <v>109.50750750750753</v>
      </c>
      <c r="R135" s="210">
        <f>IF(SUM($R$15:$R131)&gt;0,AVERAGE($R$15:$R131),0)</f>
        <v>25.88928571428572</v>
      </c>
      <c r="S135" s="211">
        <f>$R135/70*100</f>
        <v>36.984693877551031</v>
      </c>
      <c r="T135" s="1056">
        <f>IF(SUM($S$15:$S131)&gt;0,AVERAGE($S$15:$S131),0)</f>
        <v>56.171171171171174</v>
      </c>
      <c r="U135" s="1051"/>
      <c r="V135" s="190"/>
      <c r="W135" s="212">
        <f>SUM(S123:S127,S82:S120,S77:S80,S70:S75,S63:S67,S53:S61,S52,S44:S50,S37:S42,S29:S35,S15:S28)/100</f>
        <v>60.3</v>
      </c>
    </row>
    <row r="136" spans="1:23" ht="21">
      <c r="A136" s="193"/>
      <c r="B136" s="202"/>
      <c r="C136" s="202"/>
      <c r="D136" s="213"/>
      <c r="E136" s="214"/>
      <c r="F136" s="214"/>
      <c r="G136" s="214"/>
      <c r="H136" s="215"/>
      <c r="I136" s="215"/>
      <c r="J136" s="215"/>
      <c r="K136" s="215"/>
      <c r="L136" s="190"/>
      <c r="M136" s="1054"/>
      <c r="N136" s="1055"/>
      <c r="O136" s="209" t="s">
        <v>379</v>
      </c>
      <c r="P136" s="210"/>
      <c r="Q136" s="210"/>
      <c r="R136" s="216"/>
      <c r="S136" s="211"/>
      <c r="T136" s="1056">
        <f>IF(SUM($S$15:$S132)&gt;0,AVERAGE($S$15:$S132),0)</f>
        <v>56.171171171171174</v>
      </c>
      <c r="U136" s="1051"/>
      <c r="V136" s="190"/>
      <c r="W136" s="190"/>
    </row>
    <row r="137" spans="1:23" ht="21">
      <c r="A137" s="193"/>
      <c r="B137" s="202"/>
      <c r="C137" s="193"/>
      <c r="D137" s="217"/>
      <c r="E137" s="218"/>
      <c r="F137" s="219" t="s">
        <v>380</v>
      </c>
      <c r="G137" s="219" t="s">
        <v>381</v>
      </c>
      <c r="H137" s="214"/>
      <c r="I137" s="214"/>
      <c r="J137" s="214"/>
      <c r="K137" s="215"/>
      <c r="L137" s="190"/>
      <c r="M137" s="1052" t="s">
        <v>382</v>
      </c>
      <c r="N137" s="1053"/>
      <c r="O137" s="209" t="s">
        <v>371</v>
      </c>
      <c r="P137" s="220">
        <f>MIN($L$15:$L131)</f>
        <v>7.5</v>
      </c>
      <c r="Q137" s="210">
        <f>$P137/30*100</f>
        <v>25</v>
      </c>
      <c r="R137" s="221">
        <f>MIN($R$15:$R131)</f>
        <v>4.2857142857142856</v>
      </c>
      <c r="S137" s="211">
        <f>$R137/70*100</f>
        <v>6.1224489795918364</v>
      </c>
      <c r="T137" s="1056">
        <f>MIN($S$15:$S131)</f>
        <v>8</v>
      </c>
      <c r="U137" s="1051"/>
      <c r="V137" s="190"/>
      <c r="W137" s="190"/>
    </row>
    <row r="138" spans="1:23" ht="26.25">
      <c r="A138" s="193"/>
      <c r="B138" s="202"/>
      <c r="C138" s="193"/>
      <c r="D138" s="1059" t="s">
        <v>4</v>
      </c>
      <c r="E138" s="1051"/>
      <c r="F138" s="222">
        <f>COUNTIF($S$15:$S$131,"&gt;=40")</f>
        <v>95</v>
      </c>
      <c r="G138" s="222"/>
      <c r="H138" s="214"/>
      <c r="I138" s="214"/>
      <c r="J138" s="214"/>
      <c r="K138" s="215"/>
      <c r="L138" s="190"/>
      <c r="M138" s="1054"/>
      <c r="N138" s="1055"/>
      <c r="O138" s="209" t="s">
        <v>379</v>
      </c>
      <c r="P138" s="210"/>
      <c r="Q138" s="210"/>
      <c r="R138" s="223"/>
      <c r="S138" s="223"/>
      <c r="T138" s="1057"/>
      <c r="U138" s="1051"/>
      <c r="V138" s="190"/>
      <c r="W138" s="190"/>
    </row>
    <row r="139" spans="1:23" ht="26.25">
      <c r="A139" s="193"/>
      <c r="B139" s="202"/>
      <c r="C139" s="193"/>
      <c r="D139" s="1059" t="s">
        <v>383</v>
      </c>
      <c r="E139" s="1051"/>
      <c r="F139" s="222">
        <f>COUNTIF($V$15:$V131,"E")</f>
        <v>5</v>
      </c>
      <c r="G139" s="222"/>
      <c r="H139" s="214"/>
      <c r="I139" s="214"/>
      <c r="J139" s="214"/>
      <c r="K139" s="215"/>
      <c r="L139" s="190"/>
      <c r="M139" s="1052" t="s">
        <v>384</v>
      </c>
      <c r="N139" s="1053"/>
      <c r="O139" s="209" t="s">
        <v>371</v>
      </c>
      <c r="P139" s="210">
        <f>MAX($L$15:$L131)</f>
        <v>46.6</v>
      </c>
      <c r="Q139" s="210">
        <f>$P139/30*100</f>
        <v>155.33333333333334</v>
      </c>
      <c r="R139" s="210">
        <f>MAX($R$15:$R131)</f>
        <v>41.428571428571431</v>
      </c>
      <c r="S139" s="211">
        <f>$R139/70*100</f>
        <v>59.183673469387756</v>
      </c>
      <c r="T139" s="1056">
        <f>MAX($S$15:$S131)</f>
        <v>83</v>
      </c>
      <c r="U139" s="1051"/>
      <c r="V139" s="190"/>
      <c r="W139" s="190"/>
    </row>
    <row r="140" spans="1:23" ht="26.25">
      <c r="A140" s="193"/>
      <c r="B140" s="193"/>
      <c r="C140" s="197"/>
      <c r="D140" s="1058" t="s">
        <v>385</v>
      </c>
      <c r="E140" s="1051"/>
      <c r="F140" s="222">
        <f>COUNTA($B$15:$B131)-SUM(F134:K134)</f>
        <v>16</v>
      </c>
      <c r="G140" s="222"/>
      <c r="H140" s="214"/>
      <c r="I140" s="214"/>
      <c r="J140" s="190"/>
      <c r="K140" s="190"/>
      <c r="L140" s="190"/>
      <c r="M140" s="1054"/>
      <c r="N140" s="1055"/>
      <c r="O140" s="209" t="s">
        <v>379</v>
      </c>
      <c r="P140" s="210"/>
      <c r="Q140" s="210"/>
      <c r="R140" s="216"/>
      <c r="S140" s="211"/>
      <c r="T140" s="1056"/>
      <c r="U140" s="1051"/>
      <c r="V140" s="190"/>
      <c r="W140" s="190"/>
    </row>
    <row r="141" spans="1:23" ht="26.25">
      <c r="A141" s="193"/>
      <c r="B141" s="193"/>
      <c r="C141" s="197"/>
      <c r="D141" s="1050" t="s">
        <v>24</v>
      </c>
      <c r="E141" s="1051"/>
      <c r="F141" s="222">
        <f>SUM($F138:$F140)</f>
        <v>116</v>
      </c>
      <c r="G141" s="222"/>
      <c r="H141" s="214"/>
      <c r="I141" s="214"/>
      <c r="J141" s="190"/>
      <c r="K141" s="190"/>
      <c r="L141" s="190"/>
      <c r="M141" s="1052" t="s">
        <v>386</v>
      </c>
      <c r="N141" s="1053"/>
      <c r="O141" s="209" t="s">
        <v>371</v>
      </c>
      <c r="P141" s="220">
        <f>IF(SUM($L$15:$L131)&gt;0,STDEV($L$15:$L131),0)</f>
        <v>6.4520588235897822</v>
      </c>
      <c r="Q141" s="210">
        <f>$P141/30*100</f>
        <v>21.506862745299273</v>
      </c>
      <c r="R141" s="221">
        <f>IF(SUM($R$15:$R131),STDEV($R$15:$R131),0)</f>
        <v>8.71164991599845</v>
      </c>
      <c r="S141" s="211">
        <f>$R141/70*100</f>
        <v>12.44521416571207</v>
      </c>
      <c r="T141" s="1056">
        <f>IF(SUM($S$15:$S131)&gt;0,STDEV($S$15:$S131),0)</f>
        <v>15.059804341282353</v>
      </c>
      <c r="U141" s="1051"/>
      <c r="V141" s="190"/>
      <c r="W141" s="190"/>
    </row>
    <row r="142" spans="1:23" ht="21">
      <c r="A142" s="193"/>
      <c r="B142" s="193"/>
      <c r="C142" s="197"/>
      <c r="D142" s="214"/>
      <c r="E142" s="214"/>
      <c r="F142" s="214"/>
      <c r="G142" s="224"/>
      <c r="H142" s="214"/>
      <c r="I142" s="214"/>
      <c r="J142" s="190"/>
      <c r="K142" s="190"/>
      <c r="L142" s="190"/>
      <c r="M142" s="1054"/>
      <c r="N142" s="1055"/>
      <c r="O142" s="209" t="s">
        <v>379</v>
      </c>
      <c r="P142" s="210"/>
      <c r="Q142" s="210"/>
      <c r="R142" s="223"/>
      <c r="S142" s="223"/>
      <c r="T142" s="1057"/>
      <c r="U142" s="1051"/>
      <c r="V142" s="190"/>
      <c r="W142" s="190"/>
    </row>
    <row r="143" spans="1:23" ht="15">
      <c r="A143" s="160"/>
      <c r="B143" s="160"/>
      <c r="C143" s="160"/>
      <c r="D143" s="160"/>
      <c r="E143" s="160"/>
      <c r="F143" s="160"/>
      <c r="G143" s="161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2"/>
      <c r="T143" s="160"/>
      <c r="U143" s="160"/>
      <c r="V143" s="160"/>
      <c r="W143" s="160"/>
    </row>
    <row r="144" spans="1:23"/>
    <row r="145"/>
    <row r="146"/>
    <row r="147"/>
    <row r="148"/>
    <row r="149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</sheetData>
  <mergeCells count="45">
    <mergeCell ref="A6:V6"/>
    <mergeCell ref="A7:V7"/>
    <mergeCell ref="A8:V8"/>
    <mergeCell ref="A9:V9"/>
    <mergeCell ref="E10:F10"/>
    <mergeCell ref="G10:H10"/>
    <mergeCell ref="L10:M10"/>
    <mergeCell ref="N10:O10"/>
    <mergeCell ref="P10:Q10"/>
    <mergeCell ref="R10:S10"/>
    <mergeCell ref="T140:U140"/>
    <mergeCell ref="D134:E134"/>
    <mergeCell ref="T134:U134"/>
    <mergeCell ref="A12:A14"/>
    <mergeCell ref="B12:B14"/>
    <mergeCell ref="C12:C14"/>
    <mergeCell ref="D12:G12"/>
    <mergeCell ref="H12:K12"/>
    <mergeCell ref="V12:V14"/>
    <mergeCell ref="D133:E133"/>
    <mergeCell ref="P133:Q133"/>
    <mergeCell ref="R133:S133"/>
    <mergeCell ref="T133:U133"/>
    <mergeCell ref="E132:Q132"/>
    <mergeCell ref="L12:L14"/>
    <mergeCell ref="M12:R12"/>
    <mergeCell ref="S12:S14"/>
    <mergeCell ref="T12:T14"/>
    <mergeCell ref="U12:U14"/>
    <mergeCell ref="D141:E141"/>
    <mergeCell ref="M141:N142"/>
    <mergeCell ref="T141:U141"/>
    <mergeCell ref="T142:U142"/>
    <mergeCell ref="D135:E135"/>
    <mergeCell ref="M135:N136"/>
    <mergeCell ref="T135:U135"/>
    <mergeCell ref="T136:U136"/>
    <mergeCell ref="M137:N138"/>
    <mergeCell ref="T137:U137"/>
    <mergeCell ref="D138:E138"/>
    <mergeCell ref="T138:U138"/>
    <mergeCell ref="D139:E139"/>
    <mergeCell ref="M139:N140"/>
    <mergeCell ref="T139:U139"/>
    <mergeCell ref="D140:E140"/>
  </mergeCells>
  <conditionalFormatting sqref="D15:H131 J15:K131">
    <cfRule type="cellIs" dxfId="13" priority="1" stopIfTrue="1" operator="equal">
      <formula>0</formula>
    </cfRule>
  </conditionalFormatting>
  <conditionalFormatting sqref="B128:C131 S15:V131 A15:A131">
    <cfRule type="expression" dxfId="12" priority="2" stopIfTrue="1">
      <formula>"$V17&lt;40"</formula>
    </cfRule>
  </conditionalFormatting>
  <conditionalFormatting sqref="M15:Q131">
    <cfRule type="expression" dxfId="11" priority="3" stopIfTrue="1">
      <formula>($R15="")</formula>
    </cfRule>
  </conditionalFormatting>
  <conditionalFormatting sqref="I15:I131">
    <cfRule type="cellIs" dxfId="10" priority="4" stopIfTrue="1" operator="equal">
      <formula>0</formula>
    </cfRule>
  </conditionalFormatting>
  <conditionalFormatting sqref="B15:C28 B30:C32">
    <cfRule type="expression" dxfId="9" priority="5" stopIfTrue="1">
      <formula>"$V17&lt;40"</formula>
    </cfRule>
  </conditionalFormatting>
  <dataValidations count="4">
    <dataValidation type="decimal" allowBlank="1" showErrorMessage="1" sqref="D15:R131">
      <formula1>0</formula1>
      <formula2>D$14</formula2>
    </dataValidation>
    <dataValidation type="decimal" allowBlank="1" showInputMessage="1" prompt="INVALID DATA - THE VALUE IN THIS CELL SHOULD BE NON-NEGATIVE LESS THAN 100" sqref="Q135:Q142">
      <formula1>0</formula1>
      <formula2>100</formula2>
    </dataValidation>
    <dataValidation type="decimal" allowBlank="1" showInputMessage="1" showErrorMessage="1" prompt="INVALID DATA - THE INPUT TO THIS CELL SHOULD BE A NON-NEGATIVE LESS THAN OR EQUAL TO 100. PLEASE CHECK YOUR DATA AND FORMULAS AFFECTING THIS CELL. " sqref="S15:S131">
      <formula1>0</formula1>
      <formula2>100</formula2>
    </dataValidation>
    <dataValidation type="decimal" allowBlank="1" showInputMessage="1" prompt="INVALID DATA - THE VALUE IN THIS CELL SHOULD BE NON-NEGATIVE LESS THAN 100_x000a_" sqref="S135:T142">
      <formula1>0</formula1>
      <formula2>100</formula2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59" zoomScale="145" zoomScaleNormal="145" workbookViewId="0">
      <selection activeCell="H73" sqref="H73"/>
    </sheetView>
  </sheetViews>
  <sheetFormatPr defaultColWidth="0" defaultRowHeight="12.75" zeroHeight="1"/>
  <cols>
    <col min="1" max="1" width="18.42578125" bestFit="1" customWidth="1"/>
    <col min="2" max="2" width="24.140625" bestFit="1" customWidth="1"/>
    <col min="3" max="3" width="43.28515625" bestFit="1" customWidth="1"/>
    <col min="4" max="4" width="28" bestFit="1" customWidth="1"/>
    <col min="5" max="7" width="9.140625" customWidth="1"/>
    <col min="8" max="8" width="12.140625" bestFit="1" customWidth="1"/>
    <col min="9" max="16384" width="9.140625" hidden="1"/>
  </cols>
  <sheetData>
    <row r="1" spans="1:8" ht="15">
      <c r="A1" s="268" t="s">
        <v>413</v>
      </c>
      <c r="B1" s="268" t="s">
        <v>414</v>
      </c>
      <c r="C1" s="268" t="s">
        <v>415</v>
      </c>
      <c r="D1" s="268" t="s">
        <v>416</v>
      </c>
      <c r="E1" s="268" t="s">
        <v>417</v>
      </c>
      <c r="F1" s="268" t="s">
        <v>418</v>
      </c>
      <c r="G1" s="269" t="s">
        <v>419</v>
      </c>
      <c r="H1" s="270" t="s">
        <v>420</v>
      </c>
    </row>
    <row r="2" spans="1:8" ht="15">
      <c r="A2" s="268" t="s">
        <v>421</v>
      </c>
      <c r="B2" s="268" t="s">
        <v>422</v>
      </c>
      <c r="C2" s="268" t="s">
        <v>423</v>
      </c>
      <c r="D2" s="268" t="s">
        <v>107</v>
      </c>
      <c r="E2" s="36">
        <v>74</v>
      </c>
      <c r="F2" s="36">
        <v>80.260000000000005</v>
      </c>
      <c r="G2" s="271">
        <v>92.21</v>
      </c>
      <c r="H2" s="270">
        <f>(E2+F2+G2)/300*100</f>
        <v>82.156666666666652</v>
      </c>
    </row>
    <row r="3" spans="1:8" ht="15">
      <c r="A3" s="268" t="s">
        <v>424</v>
      </c>
      <c r="B3" s="268" t="s">
        <v>425</v>
      </c>
      <c r="C3" s="268" t="s">
        <v>423</v>
      </c>
      <c r="D3" s="268" t="s">
        <v>161</v>
      </c>
      <c r="E3" s="36">
        <v>71</v>
      </c>
      <c r="F3" s="36">
        <v>90.79</v>
      </c>
      <c r="G3" s="271">
        <v>85.71</v>
      </c>
      <c r="H3" s="270">
        <f t="shared" ref="H3:H66" si="0">(E3+F3+G3)/300*100</f>
        <v>82.5</v>
      </c>
    </row>
    <row r="4" spans="1:8" ht="15">
      <c r="A4" s="268" t="s">
        <v>426</v>
      </c>
      <c r="B4" s="268" t="s">
        <v>427</v>
      </c>
      <c r="C4" s="268" t="s">
        <v>423</v>
      </c>
      <c r="D4" s="268" t="s">
        <v>111</v>
      </c>
      <c r="E4" s="36">
        <v>82</v>
      </c>
      <c r="F4" s="36">
        <v>88.16</v>
      </c>
      <c r="G4" s="271">
        <v>88.31</v>
      </c>
      <c r="H4" s="270">
        <f t="shared" si="0"/>
        <v>86.156666666666666</v>
      </c>
    </row>
    <row r="5" spans="1:8" ht="15">
      <c r="A5" s="268" t="s">
        <v>428</v>
      </c>
      <c r="B5" s="268" t="s">
        <v>429</v>
      </c>
      <c r="C5" s="268" t="s">
        <v>423</v>
      </c>
      <c r="D5" s="268" t="s">
        <v>87</v>
      </c>
      <c r="E5" s="36">
        <v>80</v>
      </c>
      <c r="F5" s="36">
        <v>93.42</v>
      </c>
      <c r="G5" s="271">
        <v>87.01</v>
      </c>
      <c r="H5" s="270">
        <f t="shared" si="0"/>
        <v>86.81</v>
      </c>
    </row>
    <row r="6" spans="1:8" ht="15">
      <c r="A6" s="268" t="s">
        <v>430</v>
      </c>
      <c r="B6" s="268" t="s">
        <v>431</v>
      </c>
      <c r="C6" s="268" t="s">
        <v>423</v>
      </c>
      <c r="D6" s="268" t="s">
        <v>169</v>
      </c>
      <c r="E6" s="36">
        <v>73</v>
      </c>
      <c r="F6" s="36">
        <v>77.63</v>
      </c>
      <c r="G6" s="271">
        <v>89.61</v>
      </c>
      <c r="H6" s="270">
        <f t="shared" si="0"/>
        <v>80.080000000000013</v>
      </c>
    </row>
    <row r="7" spans="1:8" ht="15">
      <c r="A7" s="268" t="s">
        <v>432</v>
      </c>
      <c r="B7" s="268" t="s">
        <v>433</v>
      </c>
      <c r="C7" s="268" t="s">
        <v>423</v>
      </c>
      <c r="D7" s="268" t="s">
        <v>129</v>
      </c>
      <c r="E7" s="36">
        <v>73</v>
      </c>
      <c r="F7" s="36">
        <v>80.260000000000005</v>
      </c>
      <c r="G7" s="271">
        <v>85.71</v>
      </c>
      <c r="H7" s="270">
        <f t="shared" si="0"/>
        <v>79.656666666666652</v>
      </c>
    </row>
    <row r="8" spans="1:8" ht="15">
      <c r="A8" s="268" t="s">
        <v>434</v>
      </c>
      <c r="B8" s="268" t="s">
        <v>435</v>
      </c>
      <c r="C8" s="268" t="s">
        <v>423</v>
      </c>
      <c r="D8" s="268" t="s">
        <v>51</v>
      </c>
      <c r="E8" s="36">
        <v>79</v>
      </c>
      <c r="F8" s="36">
        <v>82.89</v>
      </c>
      <c r="G8" s="271">
        <v>88.31</v>
      </c>
      <c r="H8" s="270">
        <f t="shared" si="0"/>
        <v>83.399999999999991</v>
      </c>
    </row>
    <row r="9" spans="1:8" ht="15">
      <c r="A9" s="268" t="s">
        <v>436</v>
      </c>
      <c r="B9" s="268" t="s">
        <v>437</v>
      </c>
      <c r="C9" s="268" t="s">
        <v>423</v>
      </c>
      <c r="D9" s="268" t="s">
        <v>151</v>
      </c>
      <c r="E9" s="36">
        <v>83</v>
      </c>
      <c r="F9" s="36">
        <v>89.47</v>
      </c>
      <c r="G9" s="271">
        <v>92.21</v>
      </c>
      <c r="H9" s="270">
        <f t="shared" si="0"/>
        <v>88.226666666666659</v>
      </c>
    </row>
    <row r="10" spans="1:8" ht="15">
      <c r="A10" s="268" t="s">
        <v>438</v>
      </c>
      <c r="B10" s="268" t="s">
        <v>439</v>
      </c>
      <c r="C10" s="268" t="s">
        <v>423</v>
      </c>
      <c r="D10" s="268" t="s">
        <v>171</v>
      </c>
      <c r="E10" s="36">
        <v>70</v>
      </c>
      <c r="F10" s="36">
        <v>86.84</v>
      </c>
      <c r="G10" s="271">
        <v>74.03</v>
      </c>
      <c r="H10" s="270">
        <f t="shared" si="0"/>
        <v>76.956666666666678</v>
      </c>
    </row>
    <row r="11" spans="1:8" ht="15">
      <c r="A11" s="268" t="s">
        <v>440</v>
      </c>
      <c r="B11" s="268" t="s">
        <v>441</v>
      </c>
      <c r="C11" s="268" t="s">
        <v>423</v>
      </c>
      <c r="D11" s="268" t="s">
        <v>127</v>
      </c>
      <c r="E11" s="36">
        <v>68</v>
      </c>
      <c r="F11" s="36">
        <v>82.89</v>
      </c>
      <c r="G11" s="271">
        <v>83.12</v>
      </c>
      <c r="H11" s="270">
        <f t="shared" si="0"/>
        <v>78.00333333333333</v>
      </c>
    </row>
    <row r="12" spans="1:8" ht="15">
      <c r="A12" s="268" t="s">
        <v>442</v>
      </c>
      <c r="B12" s="268" t="s">
        <v>443</v>
      </c>
      <c r="C12" s="268" t="s">
        <v>423</v>
      </c>
      <c r="D12" s="268" t="s">
        <v>212</v>
      </c>
      <c r="E12" s="36">
        <v>72</v>
      </c>
      <c r="F12" s="36">
        <v>89.47</v>
      </c>
      <c r="G12" s="271">
        <v>87.01</v>
      </c>
      <c r="H12" s="270">
        <f t="shared" si="0"/>
        <v>82.826666666666668</v>
      </c>
    </row>
    <row r="13" spans="1:8" ht="15">
      <c r="A13" s="268" t="s">
        <v>444</v>
      </c>
      <c r="B13" s="268" t="s">
        <v>445</v>
      </c>
      <c r="C13" s="268" t="s">
        <v>423</v>
      </c>
      <c r="D13" s="268" t="s">
        <v>147</v>
      </c>
      <c r="E13" s="36">
        <v>58</v>
      </c>
      <c r="F13" s="36">
        <v>73.680000000000007</v>
      </c>
      <c r="G13" s="269" t="s">
        <v>446</v>
      </c>
      <c r="H13" s="270">
        <f t="shared" si="0"/>
        <v>43.893333333333331</v>
      </c>
    </row>
    <row r="14" spans="1:8" ht="15">
      <c r="A14" s="268" t="s">
        <v>447</v>
      </c>
      <c r="B14" s="268" t="s">
        <v>448</v>
      </c>
      <c r="C14" s="268" t="s">
        <v>423</v>
      </c>
      <c r="D14" s="268" t="s">
        <v>123</v>
      </c>
      <c r="E14" s="36">
        <v>80</v>
      </c>
      <c r="F14" s="36">
        <v>89.47</v>
      </c>
      <c r="G14" s="271">
        <v>85.71</v>
      </c>
      <c r="H14" s="270">
        <f t="shared" si="0"/>
        <v>85.06</v>
      </c>
    </row>
    <row r="15" spans="1:8" ht="15">
      <c r="A15" s="268" t="s">
        <v>449</v>
      </c>
      <c r="B15" s="268" t="s">
        <v>450</v>
      </c>
      <c r="C15" s="268" t="s">
        <v>423</v>
      </c>
      <c r="D15" s="268" t="s">
        <v>99</v>
      </c>
      <c r="E15" s="36">
        <v>69</v>
      </c>
      <c r="F15" s="36">
        <v>76.319999999999993</v>
      </c>
      <c r="G15" s="271">
        <v>85.71</v>
      </c>
      <c r="H15" s="270">
        <f t="shared" si="0"/>
        <v>77.009999999999991</v>
      </c>
    </row>
    <row r="16" spans="1:8" ht="15">
      <c r="A16" s="268" t="s">
        <v>451</v>
      </c>
      <c r="B16" s="268" t="s">
        <v>452</v>
      </c>
      <c r="C16" s="268" t="s">
        <v>423</v>
      </c>
      <c r="D16" s="268" t="s">
        <v>214</v>
      </c>
      <c r="E16" s="36">
        <v>75</v>
      </c>
      <c r="F16" s="36">
        <v>82.89</v>
      </c>
      <c r="G16" s="271">
        <v>77.92</v>
      </c>
      <c r="H16" s="270">
        <f t="shared" si="0"/>
        <v>78.603333333333339</v>
      </c>
    </row>
    <row r="17" spans="1:8" ht="15">
      <c r="A17" s="268" t="s">
        <v>453</v>
      </c>
      <c r="B17" s="268" t="s">
        <v>454</v>
      </c>
      <c r="C17" s="268" t="s">
        <v>423</v>
      </c>
      <c r="D17" s="268" t="s">
        <v>131</v>
      </c>
      <c r="E17" s="36">
        <v>83</v>
      </c>
      <c r="F17" s="36">
        <v>92.11</v>
      </c>
      <c r="G17" s="271">
        <v>87.01</v>
      </c>
      <c r="H17" s="270">
        <f t="shared" si="0"/>
        <v>87.373333333333335</v>
      </c>
    </row>
    <row r="18" spans="1:8" ht="15">
      <c r="A18" s="268" t="s">
        <v>455</v>
      </c>
      <c r="B18" s="268" t="s">
        <v>456</v>
      </c>
      <c r="C18" s="268" t="s">
        <v>423</v>
      </c>
      <c r="D18" s="268" t="s">
        <v>185</v>
      </c>
      <c r="E18" s="36">
        <v>70</v>
      </c>
      <c r="F18" s="36">
        <v>84.21</v>
      </c>
      <c r="G18" s="269" t="s">
        <v>446</v>
      </c>
      <c r="H18" s="270">
        <f t="shared" si="0"/>
        <v>51.403333333333322</v>
      </c>
    </row>
    <row r="19" spans="1:8" ht="15">
      <c r="A19" s="268" t="s">
        <v>457</v>
      </c>
      <c r="B19" s="268" t="s">
        <v>458</v>
      </c>
      <c r="C19" s="268" t="s">
        <v>423</v>
      </c>
      <c r="D19" s="268" t="s">
        <v>194</v>
      </c>
      <c r="E19" s="36">
        <v>78</v>
      </c>
      <c r="F19" s="36">
        <v>82.89</v>
      </c>
      <c r="G19" s="271">
        <v>84.42</v>
      </c>
      <c r="H19" s="270">
        <f t="shared" si="0"/>
        <v>81.77</v>
      </c>
    </row>
    <row r="20" spans="1:8" ht="15">
      <c r="A20" s="268" t="s">
        <v>459</v>
      </c>
      <c r="B20" s="268" t="s">
        <v>460</v>
      </c>
      <c r="C20" s="268" t="s">
        <v>423</v>
      </c>
      <c r="D20" s="268" t="s">
        <v>93</v>
      </c>
      <c r="E20" s="36">
        <v>75</v>
      </c>
      <c r="F20" s="36">
        <v>77.63</v>
      </c>
      <c r="G20" s="271">
        <v>83.12</v>
      </c>
      <c r="H20" s="270">
        <f t="shared" si="0"/>
        <v>78.583333333333343</v>
      </c>
    </row>
    <row r="21" spans="1:8" ht="15">
      <c r="A21" s="268" t="s">
        <v>461</v>
      </c>
      <c r="B21" s="268" t="s">
        <v>462</v>
      </c>
      <c r="C21" s="268" t="s">
        <v>423</v>
      </c>
      <c r="D21" s="268" t="s">
        <v>145</v>
      </c>
      <c r="E21" s="36">
        <v>65</v>
      </c>
      <c r="F21" s="36">
        <v>84.21</v>
      </c>
      <c r="G21" s="271">
        <v>76.62</v>
      </c>
      <c r="H21" s="270">
        <f t="shared" si="0"/>
        <v>75.276666666666657</v>
      </c>
    </row>
    <row r="22" spans="1:8" ht="15">
      <c r="A22" s="268" t="s">
        <v>463</v>
      </c>
      <c r="B22" s="268" t="s">
        <v>464</v>
      </c>
      <c r="C22" s="268" t="s">
        <v>423</v>
      </c>
      <c r="D22" s="268" t="s">
        <v>115</v>
      </c>
      <c r="E22" s="36">
        <v>65</v>
      </c>
      <c r="F22" s="36">
        <v>76.319999999999993</v>
      </c>
      <c r="G22" s="271">
        <v>76.62</v>
      </c>
      <c r="H22" s="270">
        <f t="shared" si="0"/>
        <v>72.646666666666675</v>
      </c>
    </row>
    <row r="23" spans="1:8" ht="15">
      <c r="A23" s="268" t="s">
        <v>465</v>
      </c>
      <c r="B23" s="268" t="s">
        <v>466</v>
      </c>
      <c r="C23" s="268" t="s">
        <v>423</v>
      </c>
      <c r="D23" s="268" t="s">
        <v>77</v>
      </c>
      <c r="E23" s="36">
        <v>81</v>
      </c>
      <c r="F23" s="36">
        <v>90.79</v>
      </c>
      <c r="G23" s="271">
        <v>80.52</v>
      </c>
      <c r="H23" s="270">
        <f t="shared" si="0"/>
        <v>84.103333333333325</v>
      </c>
    </row>
    <row r="24" spans="1:8" ht="15">
      <c r="A24" s="268" t="s">
        <v>467</v>
      </c>
      <c r="B24" s="268" t="s">
        <v>468</v>
      </c>
      <c r="C24" s="268" t="s">
        <v>423</v>
      </c>
      <c r="D24" s="268" t="s">
        <v>49</v>
      </c>
      <c r="E24" s="36">
        <v>84</v>
      </c>
      <c r="F24" s="36">
        <v>92.11</v>
      </c>
      <c r="G24" s="271">
        <v>87.01</v>
      </c>
      <c r="H24" s="270">
        <f t="shared" si="0"/>
        <v>87.706666666666663</v>
      </c>
    </row>
    <row r="25" spans="1:8" ht="15">
      <c r="A25" s="268" t="s">
        <v>469</v>
      </c>
      <c r="B25" s="268" t="s">
        <v>470</v>
      </c>
      <c r="C25" s="268" t="s">
        <v>423</v>
      </c>
      <c r="D25" s="268" t="s">
        <v>202</v>
      </c>
      <c r="E25" s="36">
        <v>74</v>
      </c>
      <c r="F25" s="36">
        <v>82.89</v>
      </c>
      <c r="G25" s="271">
        <v>81.819999999999993</v>
      </c>
      <c r="H25" s="270">
        <f t="shared" si="0"/>
        <v>79.569999999999993</v>
      </c>
    </row>
    <row r="26" spans="1:8" ht="15">
      <c r="A26" s="268" t="s">
        <v>471</v>
      </c>
      <c r="B26" s="268" t="s">
        <v>470</v>
      </c>
      <c r="C26" s="268" t="s">
        <v>423</v>
      </c>
      <c r="D26" s="268" t="s">
        <v>472</v>
      </c>
      <c r="E26" s="268" t="s">
        <v>473</v>
      </c>
      <c r="F26" s="268" t="s">
        <v>473</v>
      </c>
      <c r="G26" s="269" t="s">
        <v>473</v>
      </c>
      <c r="H26" s="270"/>
    </row>
    <row r="27" spans="1:8" ht="15">
      <c r="A27" s="268" t="s">
        <v>474</v>
      </c>
      <c r="B27" s="268" t="s">
        <v>475</v>
      </c>
      <c r="C27" s="268" t="s">
        <v>423</v>
      </c>
      <c r="D27" s="268" t="s">
        <v>476</v>
      </c>
      <c r="E27" s="268" t="s">
        <v>473</v>
      </c>
      <c r="F27" s="268" t="s">
        <v>473</v>
      </c>
      <c r="G27" s="269" t="s">
        <v>473</v>
      </c>
      <c r="H27" s="270"/>
    </row>
    <row r="28" spans="1:8" ht="15">
      <c r="A28" s="268" t="s">
        <v>477</v>
      </c>
      <c r="B28" s="268" t="s">
        <v>478</v>
      </c>
      <c r="C28" s="268" t="s">
        <v>423</v>
      </c>
      <c r="D28" s="268" t="s">
        <v>79</v>
      </c>
      <c r="E28" s="36">
        <v>80</v>
      </c>
      <c r="F28" s="36">
        <v>85.53</v>
      </c>
      <c r="G28" s="271">
        <v>71.430000000000007</v>
      </c>
      <c r="H28" s="270">
        <f t="shared" si="0"/>
        <v>78.986666666666679</v>
      </c>
    </row>
    <row r="29" spans="1:8" ht="15">
      <c r="A29" s="268" t="s">
        <v>479</v>
      </c>
      <c r="B29" s="268" t="s">
        <v>480</v>
      </c>
      <c r="C29" s="268" t="s">
        <v>423</v>
      </c>
      <c r="D29" s="268" t="s">
        <v>133</v>
      </c>
      <c r="E29" s="36">
        <v>72</v>
      </c>
      <c r="F29" s="36">
        <v>84.21</v>
      </c>
      <c r="G29" s="271">
        <v>84.42</v>
      </c>
      <c r="H29" s="270">
        <f t="shared" si="0"/>
        <v>80.210000000000008</v>
      </c>
    </row>
    <row r="30" spans="1:8" ht="15">
      <c r="A30" s="268" t="s">
        <v>481</v>
      </c>
      <c r="B30" s="268" t="s">
        <v>482</v>
      </c>
      <c r="C30" s="268" t="s">
        <v>423</v>
      </c>
      <c r="D30" s="268" t="s">
        <v>342</v>
      </c>
      <c r="E30" s="268" t="s">
        <v>473</v>
      </c>
      <c r="F30" s="268" t="s">
        <v>473</v>
      </c>
      <c r="G30" s="269" t="s">
        <v>473</v>
      </c>
      <c r="H30" s="270"/>
    </row>
    <row r="31" spans="1:8" ht="15">
      <c r="A31" s="268" t="s">
        <v>483</v>
      </c>
      <c r="B31" s="268" t="s">
        <v>484</v>
      </c>
      <c r="C31" s="268" t="s">
        <v>423</v>
      </c>
      <c r="D31" s="268" t="s">
        <v>346</v>
      </c>
      <c r="E31" s="36">
        <v>77</v>
      </c>
      <c r="F31" s="36">
        <v>82.89</v>
      </c>
      <c r="G31" s="271">
        <v>80.52</v>
      </c>
      <c r="H31" s="270">
        <f t="shared" si="0"/>
        <v>80.136666666666656</v>
      </c>
    </row>
    <row r="32" spans="1:8" ht="15">
      <c r="A32" s="268" t="s">
        <v>469</v>
      </c>
      <c r="B32" s="268" t="s">
        <v>485</v>
      </c>
      <c r="C32" s="268" t="s">
        <v>423</v>
      </c>
      <c r="D32" s="268" t="s">
        <v>149</v>
      </c>
      <c r="E32" s="268" t="s">
        <v>446</v>
      </c>
      <c r="F32" s="36">
        <v>78.95</v>
      </c>
      <c r="G32" s="271">
        <v>76.62</v>
      </c>
      <c r="H32" s="270">
        <f t="shared" si="0"/>
        <v>51.856666666666662</v>
      </c>
    </row>
    <row r="33" spans="1:8" ht="15">
      <c r="A33" s="268" t="s">
        <v>486</v>
      </c>
      <c r="B33" s="268" t="s">
        <v>487</v>
      </c>
      <c r="C33" s="268" t="s">
        <v>488</v>
      </c>
      <c r="D33" s="268" t="s">
        <v>489</v>
      </c>
      <c r="E33" s="36">
        <v>73</v>
      </c>
      <c r="F33" s="36">
        <v>80.260000000000005</v>
      </c>
      <c r="G33" s="271">
        <v>84.42</v>
      </c>
      <c r="H33" s="270">
        <f t="shared" si="0"/>
        <v>79.226666666666674</v>
      </c>
    </row>
    <row r="34" spans="1:8" ht="15">
      <c r="A34" s="268" t="s">
        <v>490</v>
      </c>
      <c r="B34" s="268" t="s">
        <v>491</v>
      </c>
      <c r="C34" s="268" t="s">
        <v>423</v>
      </c>
      <c r="D34" s="268" t="s">
        <v>492</v>
      </c>
      <c r="E34" s="268" t="s">
        <v>473</v>
      </c>
      <c r="F34" s="268" t="s">
        <v>473</v>
      </c>
      <c r="G34" s="269" t="s">
        <v>473</v>
      </c>
      <c r="H34" s="270"/>
    </row>
    <row r="35" spans="1:8" ht="15">
      <c r="A35" s="268" t="s">
        <v>493</v>
      </c>
      <c r="B35" s="268" t="s">
        <v>494</v>
      </c>
      <c r="C35" s="268" t="s">
        <v>423</v>
      </c>
      <c r="D35" s="268" t="s">
        <v>53</v>
      </c>
      <c r="E35" s="36">
        <v>82</v>
      </c>
      <c r="F35" s="36">
        <v>84.21</v>
      </c>
      <c r="G35" s="271">
        <v>85.71</v>
      </c>
      <c r="H35" s="270">
        <f t="shared" si="0"/>
        <v>83.973333333333329</v>
      </c>
    </row>
    <row r="36" spans="1:8" ht="15">
      <c r="A36" s="268" t="s">
        <v>495</v>
      </c>
      <c r="B36" s="268" t="s">
        <v>496</v>
      </c>
      <c r="C36" s="268" t="s">
        <v>423</v>
      </c>
      <c r="D36" s="268" t="s">
        <v>47</v>
      </c>
      <c r="E36" s="36">
        <v>81</v>
      </c>
      <c r="F36" s="36">
        <v>93.42</v>
      </c>
      <c r="G36" s="271">
        <v>85.71</v>
      </c>
      <c r="H36" s="270">
        <f t="shared" si="0"/>
        <v>86.71</v>
      </c>
    </row>
    <row r="37" spans="1:8" ht="15">
      <c r="A37" s="268" t="s">
        <v>497</v>
      </c>
      <c r="B37" s="268" t="s">
        <v>498</v>
      </c>
      <c r="C37" s="268" t="s">
        <v>423</v>
      </c>
      <c r="D37" s="268" t="s">
        <v>499</v>
      </c>
      <c r="E37" s="268" t="s">
        <v>473</v>
      </c>
      <c r="F37" s="268" t="s">
        <v>473</v>
      </c>
      <c r="G37" s="269" t="s">
        <v>473</v>
      </c>
      <c r="H37" s="270"/>
    </row>
    <row r="38" spans="1:8" ht="15">
      <c r="A38" s="268" t="s">
        <v>500</v>
      </c>
      <c r="B38" s="268" t="s">
        <v>501</v>
      </c>
      <c r="C38" s="268" t="s">
        <v>423</v>
      </c>
      <c r="D38" s="268" t="s">
        <v>502</v>
      </c>
      <c r="E38" s="268" t="s">
        <v>473</v>
      </c>
      <c r="F38" s="268" t="s">
        <v>473</v>
      </c>
      <c r="G38" s="269" t="s">
        <v>473</v>
      </c>
      <c r="H38" s="270"/>
    </row>
    <row r="39" spans="1:8" ht="15">
      <c r="A39" s="268" t="s">
        <v>503</v>
      </c>
      <c r="B39" s="268" t="s">
        <v>504</v>
      </c>
      <c r="C39" s="268" t="s">
        <v>423</v>
      </c>
      <c r="D39" s="268" t="s">
        <v>69</v>
      </c>
      <c r="E39" s="36">
        <v>78</v>
      </c>
      <c r="F39" s="36">
        <v>93.42</v>
      </c>
      <c r="G39" s="271">
        <v>85.71</v>
      </c>
      <c r="H39" s="270">
        <f t="shared" si="0"/>
        <v>85.71</v>
      </c>
    </row>
    <row r="40" spans="1:8" ht="15">
      <c r="A40" s="268" t="s">
        <v>505</v>
      </c>
      <c r="B40" s="268" t="s">
        <v>506</v>
      </c>
      <c r="C40" s="268" t="s">
        <v>423</v>
      </c>
      <c r="D40" s="268" t="s">
        <v>81</v>
      </c>
      <c r="E40" s="36">
        <v>68</v>
      </c>
      <c r="F40" s="268" t="s">
        <v>446</v>
      </c>
      <c r="G40" s="269" t="s">
        <v>446</v>
      </c>
      <c r="H40" s="270">
        <f t="shared" si="0"/>
        <v>22.666666666666664</v>
      </c>
    </row>
    <row r="41" spans="1:8" ht="15">
      <c r="A41" s="268" t="s">
        <v>507</v>
      </c>
      <c r="B41" s="268" t="s">
        <v>508</v>
      </c>
      <c r="C41" s="268" t="s">
        <v>423</v>
      </c>
      <c r="D41" s="268" t="s">
        <v>242</v>
      </c>
      <c r="E41" s="36">
        <v>75</v>
      </c>
      <c r="F41" s="36">
        <v>92.11</v>
      </c>
      <c r="G41" s="271">
        <v>87.01</v>
      </c>
      <c r="H41" s="270">
        <f t="shared" si="0"/>
        <v>84.706666666666663</v>
      </c>
    </row>
    <row r="42" spans="1:8" ht="15">
      <c r="A42" s="268" t="s">
        <v>509</v>
      </c>
      <c r="B42" s="268" t="s">
        <v>510</v>
      </c>
      <c r="C42" s="268" t="s">
        <v>423</v>
      </c>
      <c r="D42" s="268" t="s">
        <v>61</v>
      </c>
      <c r="E42" s="36">
        <v>74</v>
      </c>
      <c r="F42" s="36">
        <v>93.42</v>
      </c>
      <c r="G42" s="271">
        <v>87.01</v>
      </c>
      <c r="H42" s="270">
        <f t="shared" si="0"/>
        <v>84.81</v>
      </c>
    </row>
    <row r="43" spans="1:8" ht="15">
      <c r="A43" s="268" t="s">
        <v>511</v>
      </c>
      <c r="B43" s="268" t="s">
        <v>512</v>
      </c>
      <c r="C43" s="268" t="s">
        <v>423</v>
      </c>
      <c r="D43" s="268" t="s">
        <v>187</v>
      </c>
      <c r="E43" s="36">
        <v>68</v>
      </c>
      <c r="F43" s="36">
        <v>82.89</v>
      </c>
      <c r="G43" s="269" t="s">
        <v>446</v>
      </c>
      <c r="H43" s="270">
        <f t="shared" si="0"/>
        <v>50.296666666666667</v>
      </c>
    </row>
    <row r="44" spans="1:8" ht="15">
      <c r="A44" s="268" t="s">
        <v>513</v>
      </c>
      <c r="B44" s="268" t="s">
        <v>514</v>
      </c>
      <c r="C44" s="268" t="s">
        <v>423</v>
      </c>
      <c r="D44" s="268" t="s">
        <v>57</v>
      </c>
      <c r="E44" s="36">
        <v>82</v>
      </c>
      <c r="F44" s="36">
        <v>85.53</v>
      </c>
      <c r="G44" s="271">
        <v>85.71</v>
      </c>
      <c r="H44" s="270">
        <f t="shared" si="0"/>
        <v>84.413333333333341</v>
      </c>
    </row>
    <row r="45" spans="1:8" ht="15">
      <c r="A45" s="268" t="s">
        <v>515</v>
      </c>
      <c r="B45" s="268" t="s">
        <v>516</v>
      </c>
      <c r="C45" s="268" t="s">
        <v>423</v>
      </c>
      <c r="D45" s="268" t="s">
        <v>181</v>
      </c>
      <c r="E45" s="36">
        <v>70</v>
      </c>
      <c r="F45" s="36">
        <v>77.63</v>
      </c>
      <c r="G45" s="271">
        <v>67.53</v>
      </c>
      <c r="H45" s="270">
        <f t="shared" si="0"/>
        <v>71.72</v>
      </c>
    </row>
    <row r="46" spans="1:8" ht="15">
      <c r="A46" s="268" t="s">
        <v>449</v>
      </c>
      <c r="B46" s="268" t="s">
        <v>517</v>
      </c>
      <c r="C46" s="268" t="s">
        <v>423</v>
      </c>
      <c r="D46" s="268" t="s">
        <v>101</v>
      </c>
      <c r="E46" s="36">
        <v>79</v>
      </c>
      <c r="F46" s="36">
        <v>85.53</v>
      </c>
      <c r="G46" s="271">
        <v>81.819999999999993</v>
      </c>
      <c r="H46" s="270">
        <f t="shared" si="0"/>
        <v>82.11666666666666</v>
      </c>
    </row>
    <row r="47" spans="1:8" ht="15">
      <c r="A47" s="268" t="s">
        <v>518</v>
      </c>
      <c r="B47" s="268" t="s">
        <v>519</v>
      </c>
      <c r="C47" s="268" t="s">
        <v>423</v>
      </c>
      <c r="D47" s="268" t="s">
        <v>113</v>
      </c>
      <c r="E47" s="36">
        <v>75</v>
      </c>
      <c r="F47" s="268" t="s">
        <v>446</v>
      </c>
      <c r="G47" s="269" t="s">
        <v>446</v>
      </c>
      <c r="H47" s="270">
        <f t="shared" si="0"/>
        <v>25</v>
      </c>
    </row>
    <row r="48" spans="1:8" ht="15">
      <c r="A48" s="268" t="s">
        <v>520</v>
      </c>
      <c r="B48" s="268" t="s">
        <v>521</v>
      </c>
      <c r="C48" s="268" t="s">
        <v>423</v>
      </c>
      <c r="D48" s="268" t="s">
        <v>522</v>
      </c>
      <c r="E48" s="268" t="s">
        <v>473</v>
      </c>
      <c r="F48" s="268" t="s">
        <v>473</v>
      </c>
      <c r="G48" s="269" t="s">
        <v>473</v>
      </c>
      <c r="H48" s="270" t="e">
        <f t="shared" si="0"/>
        <v>#VALUE!</v>
      </c>
    </row>
    <row r="49" spans="1:8" ht="15">
      <c r="A49" s="268" t="s">
        <v>523</v>
      </c>
      <c r="B49" s="268" t="s">
        <v>524</v>
      </c>
      <c r="C49" s="268" t="s">
        <v>423</v>
      </c>
      <c r="D49" s="268" t="s">
        <v>163</v>
      </c>
      <c r="E49" s="36">
        <v>85</v>
      </c>
      <c r="F49" s="36">
        <v>93.42</v>
      </c>
      <c r="G49" s="271">
        <v>88.31</v>
      </c>
      <c r="H49" s="270">
        <f t="shared" si="0"/>
        <v>88.910000000000011</v>
      </c>
    </row>
    <row r="50" spans="1:8" ht="15">
      <c r="A50" s="268" t="s">
        <v>525</v>
      </c>
      <c r="B50" s="268" t="s">
        <v>526</v>
      </c>
      <c r="C50" s="268" t="s">
        <v>527</v>
      </c>
      <c r="D50" s="268" t="s">
        <v>255</v>
      </c>
      <c r="E50" s="36">
        <v>75</v>
      </c>
      <c r="F50" s="36">
        <v>80.260000000000005</v>
      </c>
      <c r="G50" s="271">
        <v>71.430000000000007</v>
      </c>
      <c r="H50" s="270">
        <f t="shared" si="0"/>
        <v>75.563333333333333</v>
      </c>
    </row>
    <row r="51" spans="1:8" ht="15">
      <c r="A51" s="268" t="s">
        <v>528</v>
      </c>
      <c r="B51" s="268" t="s">
        <v>529</v>
      </c>
      <c r="C51" s="268" t="s">
        <v>423</v>
      </c>
      <c r="D51" s="268" t="s">
        <v>155</v>
      </c>
      <c r="E51" s="36">
        <v>85</v>
      </c>
      <c r="F51" s="36">
        <v>89.47</v>
      </c>
      <c r="G51" s="271">
        <v>90.91</v>
      </c>
      <c r="H51" s="270">
        <f t="shared" si="0"/>
        <v>88.46</v>
      </c>
    </row>
    <row r="52" spans="1:8" ht="15">
      <c r="A52" s="268" t="s">
        <v>530</v>
      </c>
      <c r="B52" s="268" t="s">
        <v>531</v>
      </c>
      <c r="C52" s="268" t="s">
        <v>423</v>
      </c>
      <c r="D52" s="268" t="s">
        <v>532</v>
      </c>
      <c r="E52" s="268" t="s">
        <v>473</v>
      </c>
      <c r="F52" s="268" t="s">
        <v>473</v>
      </c>
      <c r="G52" s="269" t="s">
        <v>473</v>
      </c>
      <c r="H52" s="270"/>
    </row>
    <row r="53" spans="1:8" ht="15">
      <c r="A53" s="268" t="s">
        <v>533</v>
      </c>
      <c r="B53" s="268" t="s">
        <v>534</v>
      </c>
      <c r="C53" s="268"/>
      <c r="D53" s="268" t="s">
        <v>535</v>
      </c>
      <c r="E53" s="268" t="s">
        <v>473</v>
      </c>
      <c r="F53" s="268" t="s">
        <v>473</v>
      </c>
      <c r="G53" s="269" t="s">
        <v>473</v>
      </c>
      <c r="H53" s="270"/>
    </row>
    <row r="54" spans="1:8" ht="15">
      <c r="A54" s="268" t="s">
        <v>536</v>
      </c>
      <c r="B54" s="268" t="s">
        <v>537</v>
      </c>
      <c r="C54" s="268" t="s">
        <v>423</v>
      </c>
      <c r="D54" s="268" t="s">
        <v>238</v>
      </c>
      <c r="E54" s="36">
        <v>68</v>
      </c>
      <c r="F54" s="36">
        <v>84.21</v>
      </c>
      <c r="G54" s="271">
        <v>80.52</v>
      </c>
      <c r="H54" s="270">
        <f t="shared" si="0"/>
        <v>77.576666666666654</v>
      </c>
    </row>
    <row r="55" spans="1:8" ht="15">
      <c r="A55" s="268" t="s">
        <v>538</v>
      </c>
      <c r="B55" s="268" t="s">
        <v>539</v>
      </c>
      <c r="C55" s="268" t="s">
        <v>423</v>
      </c>
      <c r="D55" s="268" t="s">
        <v>226</v>
      </c>
      <c r="E55" s="36">
        <v>66</v>
      </c>
      <c r="F55" s="36">
        <v>80.260000000000005</v>
      </c>
      <c r="G55" s="271">
        <v>76.62</v>
      </c>
      <c r="H55" s="270">
        <f t="shared" si="0"/>
        <v>74.293333333333337</v>
      </c>
    </row>
    <row r="56" spans="1:8" ht="15">
      <c r="A56" s="268" t="s">
        <v>540</v>
      </c>
      <c r="B56" s="268" t="s">
        <v>541</v>
      </c>
      <c r="C56" s="268" t="s">
        <v>423</v>
      </c>
      <c r="D56" s="268" t="s">
        <v>141</v>
      </c>
      <c r="E56" s="36">
        <v>77</v>
      </c>
      <c r="F56" s="36">
        <v>85.53</v>
      </c>
      <c r="G56" s="269" t="s">
        <v>446</v>
      </c>
      <c r="H56" s="270">
        <f t="shared" si="0"/>
        <v>54.176666666666662</v>
      </c>
    </row>
    <row r="57" spans="1:8" ht="15">
      <c r="A57" s="268" t="s">
        <v>542</v>
      </c>
      <c r="B57" s="268" t="s">
        <v>543</v>
      </c>
      <c r="C57" s="268" t="s">
        <v>423</v>
      </c>
      <c r="D57" s="268" t="s">
        <v>59</v>
      </c>
      <c r="E57" s="36">
        <v>76</v>
      </c>
      <c r="F57" s="36">
        <v>76.319999999999993</v>
      </c>
      <c r="G57" s="271">
        <v>83.12</v>
      </c>
      <c r="H57" s="270">
        <f t="shared" si="0"/>
        <v>78.47999999999999</v>
      </c>
    </row>
    <row r="58" spans="1:8" ht="15">
      <c r="A58" s="268" t="s">
        <v>459</v>
      </c>
      <c r="B58" s="268" t="s">
        <v>544</v>
      </c>
      <c r="C58" s="268" t="s">
        <v>423</v>
      </c>
      <c r="D58" s="268" t="s">
        <v>143</v>
      </c>
      <c r="E58" s="36">
        <v>69</v>
      </c>
      <c r="F58" s="268" t="s">
        <v>446</v>
      </c>
      <c r="G58" s="269" t="s">
        <v>446</v>
      </c>
      <c r="H58" s="270">
        <f t="shared" si="0"/>
        <v>23</v>
      </c>
    </row>
    <row r="59" spans="1:8" ht="15">
      <c r="A59" s="268" t="s">
        <v>545</v>
      </c>
      <c r="B59" s="268" t="s">
        <v>546</v>
      </c>
      <c r="C59" s="268" t="s">
        <v>547</v>
      </c>
      <c r="D59" s="268" t="s">
        <v>548</v>
      </c>
      <c r="E59" s="268" t="s">
        <v>473</v>
      </c>
      <c r="F59" s="268" t="s">
        <v>473</v>
      </c>
      <c r="G59" s="269" t="s">
        <v>473</v>
      </c>
      <c r="H59" s="270"/>
    </row>
    <row r="60" spans="1:8" ht="15">
      <c r="A60" s="268" t="s">
        <v>549</v>
      </c>
      <c r="B60" s="268" t="s">
        <v>549</v>
      </c>
      <c r="C60" s="268" t="s">
        <v>423</v>
      </c>
      <c r="D60" s="268" t="s">
        <v>228</v>
      </c>
      <c r="E60" s="36">
        <v>78</v>
      </c>
      <c r="F60" s="36">
        <v>72.37</v>
      </c>
      <c r="G60" s="269" t="s">
        <v>446</v>
      </c>
      <c r="H60" s="270">
        <f t="shared" si="0"/>
        <v>50.123333333333328</v>
      </c>
    </row>
    <row r="61" spans="1:8" ht="15">
      <c r="A61" s="268" t="s">
        <v>550</v>
      </c>
      <c r="B61" s="268" t="s">
        <v>551</v>
      </c>
      <c r="C61" s="268" t="s">
        <v>423</v>
      </c>
      <c r="D61" s="268" t="s">
        <v>244</v>
      </c>
      <c r="E61" s="36">
        <v>73</v>
      </c>
      <c r="F61" s="36">
        <v>85.53</v>
      </c>
      <c r="G61" s="271">
        <v>85.71</v>
      </c>
      <c r="H61" s="270">
        <f t="shared" si="0"/>
        <v>81.413333333333341</v>
      </c>
    </row>
    <row r="62" spans="1:8" ht="15">
      <c r="A62" s="268" t="s">
        <v>552</v>
      </c>
      <c r="B62" s="268" t="s">
        <v>553</v>
      </c>
      <c r="C62" s="268" t="s">
        <v>423</v>
      </c>
      <c r="D62" s="268" t="s">
        <v>234</v>
      </c>
      <c r="E62" s="36">
        <v>83</v>
      </c>
      <c r="F62" s="36">
        <v>92.11</v>
      </c>
      <c r="G62" s="271">
        <v>74.03</v>
      </c>
      <c r="H62" s="270">
        <f t="shared" si="0"/>
        <v>83.046666666666667</v>
      </c>
    </row>
    <row r="63" spans="1:8" ht="15">
      <c r="A63" s="268" t="s">
        <v>554</v>
      </c>
      <c r="B63" s="268" t="s">
        <v>555</v>
      </c>
      <c r="C63" s="268" t="s">
        <v>423</v>
      </c>
      <c r="D63" s="268" t="s">
        <v>165</v>
      </c>
      <c r="E63" s="36">
        <v>73</v>
      </c>
      <c r="F63" s="36">
        <v>78.95</v>
      </c>
      <c r="G63" s="271">
        <v>87.01</v>
      </c>
      <c r="H63" s="270">
        <f t="shared" si="0"/>
        <v>79.653333333333336</v>
      </c>
    </row>
    <row r="64" spans="1:8" ht="15">
      <c r="A64" s="268" t="s">
        <v>556</v>
      </c>
      <c r="B64" s="268" t="s">
        <v>557</v>
      </c>
      <c r="C64" s="268" t="s">
        <v>423</v>
      </c>
      <c r="D64" s="268" t="s">
        <v>236</v>
      </c>
      <c r="E64" s="36">
        <v>70</v>
      </c>
      <c r="F64" s="36">
        <v>92.11</v>
      </c>
      <c r="G64" s="271">
        <v>85.71</v>
      </c>
      <c r="H64" s="270">
        <f t="shared" si="0"/>
        <v>82.606666666666655</v>
      </c>
    </row>
    <row r="65" spans="1:8" ht="15">
      <c r="A65" s="268" t="s">
        <v>558</v>
      </c>
      <c r="B65" s="268" t="s">
        <v>559</v>
      </c>
      <c r="C65" s="268" t="s">
        <v>423</v>
      </c>
      <c r="D65" s="268" t="s">
        <v>206</v>
      </c>
      <c r="E65" s="36">
        <v>74</v>
      </c>
      <c r="F65" s="36">
        <v>82.89</v>
      </c>
      <c r="G65" s="271">
        <v>76.62</v>
      </c>
      <c r="H65" s="270">
        <f t="shared" si="0"/>
        <v>77.836666666666659</v>
      </c>
    </row>
    <row r="66" spans="1:8" ht="15">
      <c r="A66" s="268" t="s">
        <v>560</v>
      </c>
      <c r="B66" s="268" t="s">
        <v>561</v>
      </c>
      <c r="C66" s="268" t="s">
        <v>423</v>
      </c>
      <c r="D66" s="268" t="s">
        <v>135</v>
      </c>
      <c r="E66" s="36">
        <v>71</v>
      </c>
      <c r="F66" s="36">
        <v>92.11</v>
      </c>
      <c r="G66" s="271">
        <v>83.12</v>
      </c>
      <c r="H66" s="270">
        <f t="shared" si="0"/>
        <v>82.076666666666682</v>
      </c>
    </row>
    <row r="67" spans="1:8" ht="15">
      <c r="A67" s="268" t="s">
        <v>562</v>
      </c>
      <c r="B67" s="268" t="s">
        <v>563</v>
      </c>
      <c r="C67" s="268" t="s">
        <v>423</v>
      </c>
      <c r="D67" s="268" t="s">
        <v>89</v>
      </c>
      <c r="E67" s="36">
        <v>81</v>
      </c>
      <c r="F67" s="36">
        <v>92.11</v>
      </c>
      <c r="G67" s="271">
        <v>87.01</v>
      </c>
      <c r="H67" s="270">
        <f t="shared" ref="H67:H129" si="1">(E67+F67+G67)/300*100</f>
        <v>86.706666666666663</v>
      </c>
    </row>
    <row r="68" spans="1:8" ht="15">
      <c r="A68" s="268" t="s">
        <v>564</v>
      </c>
      <c r="B68" s="268" t="s">
        <v>563</v>
      </c>
      <c r="C68" s="268" t="s">
        <v>423</v>
      </c>
      <c r="D68" s="268" t="s">
        <v>191</v>
      </c>
      <c r="E68" s="36">
        <v>83</v>
      </c>
      <c r="F68" s="36">
        <v>86.84</v>
      </c>
      <c r="G68" s="271">
        <v>80.52</v>
      </c>
      <c r="H68" s="270">
        <f t="shared" si="1"/>
        <v>83.453333333333333</v>
      </c>
    </row>
    <row r="69" spans="1:8" ht="15">
      <c r="A69" s="268" t="s">
        <v>565</v>
      </c>
      <c r="B69" s="268" t="s">
        <v>563</v>
      </c>
      <c r="C69" s="268" t="s">
        <v>527</v>
      </c>
      <c r="D69" s="268" t="s">
        <v>353</v>
      </c>
      <c r="E69" s="268" t="s">
        <v>473</v>
      </c>
      <c r="F69" s="268" t="s">
        <v>473</v>
      </c>
      <c r="G69" s="269" t="s">
        <v>473</v>
      </c>
      <c r="H69" s="270"/>
    </row>
    <row r="70" spans="1:8" ht="15">
      <c r="A70" s="268" t="s">
        <v>566</v>
      </c>
      <c r="B70" s="268" t="s">
        <v>567</v>
      </c>
      <c r="C70" s="268" t="s">
        <v>423</v>
      </c>
      <c r="D70" s="268" t="s">
        <v>232</v>
      </c>
      <c r="E70" s="36">
        <v>84</v>
      </c>
      <c r="F70" s="36">
        <v>90.79</v>
      </c>
      <c r="G70" s="271">
        <v>77.92</v>
      </c>
      <c r="H70" s="270">
        <f t="shared" si="1"/>
        <v>84.236666666666679</v>
      </c>
    </row>
    <row r="71" spans="1:8" ht="15">
      <c r="A71" s="268" t="s">
        <v>568</v>
      </c>
      <c r="B71" s="268" t="s">
        <v>569</v>
      </c>
      <c r="C71" s="268" t="s">
        <v>570</v>
      </c>
      <c r="D71" s="268" t="s">
        <v>323</v>
      </c>
      <c r="E71" s="268" t="s">
        <v>828</v>
      </c>
      <c r="F71" s="268" t="s">
        <v>829</v>
      </c>
      <c r="G71" s="269" t="s">
        <v>830</v>
      </c>
      <c r="H71" s="270">
        <f t="shared" si="1"/>
        <v>75.666666666666671</v>
      </c>
    </row>
    <row r="72" spans="1:8" ht="15">
      <c r="A72" s="268" t="s">
        <v>571</v>
      </c>
      <c r="B72" s="268" t="s">
        <v>572</v>
      </c>
      <c r="C72" s="268" t="s">
        <v>423</v>
      </c>
      <c r="D72" s="268" t="s">
        <v>177</v>
      </c>
      <c r="E72" s="36">
        <v>81</v>
      </c>
      <c r="F72" s="36">
        <v>81.58</v>
      </c>
      <c r="G72" s="271">
        <v>67.53</v>
      </c>
      <c r="H72" s="270">
        <f t="shared" si="1"/>
        <v>76.703333333333319</v>
      </c>
    </row>
    <row r="73" spans="1:8" ht="15">
      <c r="A73" s="268" t="s">
        <v>573</v>
      </c>
      <c r="B73" s="268" t="s">
        <v>574</v>
      </c>
      <c r="C73" s="268" t="s">
        <v>423</v>
      </c>
      <c r="D73" s="268" t="s">
        <v>137</v>
      </c>
      <c r="E73" s="36">
        <v>79</v>
      </c>
      <c r="F73" s="36">
        <v>81.58</v>
      </c>
      <c r="G73" s="271">
        <v>80.52</v>
      </c>
      <c r="H73" s="270">
        <f t="shared" si="1"/>
        <v>80.366666666666646</v>
      </c>
    </row>
    <row r="74" spans="1:8" ht="15">
      <c r="A74" s="268" t="s">
        <v>575</v>
      </c>
      <c r="B74" s="268" t="s">
        <v>576</v>
      </c>
      <c r="C74" s="268" t="s">
        <v>423</v>
      </c>
      <c r="D74" s="268" t="s">
        <v>167</v>
      </c>
      <c r="E74" s="36">
        <v>82</v>
      </c>
      <c r="F74" s="36">
        <v>88.16</v>
      </c>
      <c r="G74" s="271">
        <v>81.819999999999993</v>
      </c>
      <c r="H74" s="270">
        <f t="shared" si="1"/>
        <v>83.993333333333325</v>
      </c>
    </row>
    <row r="75" spans="1:8" ht="15">
      <c r="A75" s="268" t="s">
        <v>577</v>
      </c>
      <c r="B75" s="268" t="s">
        <v>578</v>
      </c>
      <c r="C75" s="268" t="s">
        <v>423</v>
      </c>
      <c r="D75" s="268" t="s">
        <v>91</v>
      </c>
      <c r="E75" s="36">
        <v>73</v>
      </c>
      <c r="F75" s="36">
        <v>82.89</v>
      </c>
      <c r="G75" s="269" t="s">
        <v>446</v>
      </c>
      <c r="H75" s="270">
        <f t="shared" si="1"/>
        <v>51.963333333333331</v>
      </c>
    </row>
    <row r="76" spans="1:8" ht="15">
      <c r="A76" s="268" t="s">
        <v>579</v>
      </c>
      <c r="B76" s="268" t="s">
        <v>580</v>
      </c>
      <c r="C76" s="268" t="s">
        <v>423</v>
      </c>
      <c r="D76" s="268" t="s">
        <v>581</v>
      </c>
      <c r="E76" s="268" t="s">
        <v>473</v>
      </c>
      <c r="F76" s="268" t="s">
        <v>473</v>
      </c>
      <c r="G76" s="269" t="s">
        <v>473</v>
      </c>
      <c r="H76" s="270"/>
    </row>
    <row r="77" spans="1:8" ht="15">
      <c r="A77" s="268" t="s">
        <v>582</v>
      </c>
      <c r="B77" s="268" t="s">
        <v>583</v>
      </c>
      <c r="C77" s="268" t="s">
        <v>423</v>
      </c>
      <c r="D77" s="268" t="s">
        <v>121</v>
      </c>
      <c r="E77" s="36">
        <v>70</v>
      </c>
      <c r="F77" s="36">
        <v>88.16</v>
      </c>
      <c r="G77" s="271">
        <v>83.12</v>
      </c>
      <c r="H77" s="270">
        <f t="shared" si="1"/>
        <v>80.426666666666662</v>
      </c>
    </row>
    <row r="78" spans="1:8" ht="15">
      <c r="A78" s="268" t="s">
        <v>584</v>
      </c>
      <c r="B78" s="268" t="s">
        <v>585</v>
      </c>
      <c r="C78" s="268" t="s">
        <v>423</v>
      </c>
      <c r="D78" s="268" t="s">
        <v>97</v>
      </c>
      <c r="E78" s="36">
        <v>72</v>
      </c>
      <c r="F78" s="36">
        <v>93.42</v>
      </c>
      <c r="G78" s="271">
        <v>87.01</v>
      </c>
      <c r="H78" s="270">
        <f t="shared" si="1"/>
        <v>84.143333333333331</v>
      </c>
    </row>
    <row r="79" spans="1:8" ht="15">
      <c r="A79" s="268" t="s">
        <v>586</v>
      </c>
      <c r="B79" s="268" t="s">
        <v>587</v>
      </c>
      <c r="C79" s="268" t="s">
        <v>423</v>
      </c>
      <c r="D79" s="268" t="s">
        <v>224</v>
      </c>
      <c r="E79" s="36">
        <v>84</v>
      </c>
      <c r="F79" s="36">
        <v>73.680000000000007</v>
      </c>
      <c r="G79" s="269" t="s">
        <v>446</v>
      </c>
      <c r="H79" s="270">
        <f t="shared" si="1"/>
        <v>52.560000000000009</v>
      </c>
    </row>
    <row r="80" spans="1:8" ht="15">
      <c r="A80" s="268" t="s">
        <v>588</v>
      </c>
      <c r="B80" s="268" t="s">
        <v>589</v>
      </c>
      <c r="C80" s="268" t="s">
        <v>423</v>
      </c>
      <c r="D80" s="268" t="s">
        <v>105</v>
      </c>
      <c r="E80" s="36">
        <v>78</v>
      </c>
      <c r="F80" s="36">
        <v>75</v>
      </c>
      <c r="G80" s="271">
        <v>76.62</v>
      </c>
      <c r="H80" s="270">
        <f t="shared" si="1"/>
        <v>76.539999999999992</v>
      </c>
    </row>
    <row r="81" spans="1:8" ht="15">
      <c r="A81" s="268" t="s">
        <v>590</v>
      </c>
      <c r="B81" s="268" t="s">
        <v>591</v>
      </c>
      <c r="C81" s="268" t="s">
        <v>423</v>
      </c>
      <c r="D81" s="268" t="s">
        <v>125</v>
      </c>
      <c r="E81" s="36">
        <v>73</v>
      </c>
      <c r="F81" s="36">
        <v>84.21</v>
      </c>
      <c r="G81" s="271">
        <v>74.03</v>
      </c>
      <c r="H81" s="270">
        <f t="shared" si="1"/>
        <v>77.08</v>
      </c>
    </row>
    <row r="82" spans="1:8" ht="15">
      <c r="A82" s="268" t="s">
        <v>592</v>
      </c>
      <c r="B82" s="268" t="s">
        <v>593</v>
      </c>
      <c r="C82" s="268" t="s">
        <v>423</v>
      </c>
      <c r="D82" s="268" t="s">
        <v>75</v>
      </c>
      <c r="E82" s="36">
        <v>74</v>
      </c>
      <c r="F82" s="36">
        <v>85.53</v>
      </c>
      <c r="G82" s="271">
        <v>81.819999999999993</v>
      </c>
      <c r="H82" s="270">
        <f t="shared" si="1"/>
        <v>80.45</v>
      </c>
    </row>
    <row r="83" spans="1:8" ht="15">
      <c r="A83" s="268" t="s">
        <v>594</v>
      </c>
      <c r="B83" s="268" t="s">
        <v>595</v>
      </c>
      <c r="C83" s="268" t="s">
        <v>527</v>
      </c>
      <c r="D83" s="268" t="s">
        <v>248</v>
      </c>
      <c r="E83" s="36">
        <v>84</v>
      </c>
      <c r="F83" s="36">
        <v>90.79</v>
      </c>
      <c r="G83" s="271">
        <v>90.91</v>
      </c>
      <c r="H83" s="270">
        <f t="shared" si="1"/>
        <v>88.566666666666677</v>
      </c>
    </row>
    <row r="84" spans="1:8" ht="15">
      <c r="A84" s="268" t="s">
        <v>596</v>
      </c>
      <c r="B84" s="268" t="s">
        <v>597</v>
      </c>
      <c r="C84" s="268" t="s">
        <v>423</v>
      </c>
      <c r="D84" s="268" t="s">
        <v>598</v>
      </c>
      <c r="E84" s="268" t="s">
        <v>473</v>
      </c>
      <c r="F84" s="268" t="s">
        <v>473</v>
      </c>
      <c r="G84" s="269" t="s">
        <v>473</v>
      </c>
      <c r="H84" s="270"/>
    </row>
    <row r="85" spans="1:8" ht="15">
      <c r="A85" s="268" t="s">
        <v>599</v>
      </c>
      <c r="B85" s="268" t="s">
        <v>600</v>
      </c>
      <c r="C85" s="268" t="s">
        <v>527</v>
      </c>
      <c r="D85" s="268" t="s">
        <v>253</v>
      </c>
      <c r="E85" s="36">
        <v>84</v>
      </c>
      <c r="F85" s="36">
        <v>89.47</v>
      </c>
      <c r="G85" s="269" t="s">
        <v>446</v>
      </c>
      <c r="H85" s="270">
        <f t="shared" si="1"/>
        <v>57.823333333333338</v>
      </c>
    </row>
    <row r="86" spans="1:8" ht="15">
      <c r="A86" s="268" t="s">
        <v>601</v>
      </c>
      <c r="B86" s="268" t="s">
        <v>602</v>
      </c>
      <c r="C86" s="268" t="s">
        <v>423</v>
      </c>
      <c r="D86" s="268" t="s">
        <v>65</v>
      </c>
      <c r="E86" s="36">
        <v>76</v>
      </c>
      <c r="F86" s="36">
        <v>84.21</v>
      </c>
      <c r="G86" s="271">
        <v>83.12</v>
      </c>
      <c r="H86" s="270">
        <f t="shared" si="1"/>
        <v>81.11</v>
      </c>
    </row>
    <row r="87" spans="1:8" ht="15">
      <c r="A87" s="268" t="s">
        <v>603</v>
      </c>
      <c r="B87" s="268" t="s">
        <v>604</v>
      </c>
      <c r="C87" s="268" t="s">
        <v>423</v>
      </c>
      <c r="D87" s="268" t="s">
        <v>230</v>
      </c>
      <c r="E87" s="36">
        <v>77</v>
      </c>
      <c r="F87" s="36">
        <v>84.21</v>
      </c>
      <c r="G87" s="269" t="s">
        <v>446</v>
      </c>
      <c r="H87" s="270">
        <f t="shared" si="1"/>
        <v>53.736666666666657</v>
      </c>
    </row>
    <row r="88" spans="1:8" ht="15">
      <c r="A88" s="268" t="s">
        <v>605</v>
      </c>
      <c r="B88" s="268" t="s">
        <v>606</v>
      </c>
      <c r="C88" s="268" t="s">
        <v>423</v>
      </c>
      <c r="D88" s="268" t="s">
        <v>71</v>
      </c>
      <c r="E88" s="36">
        <v>83</v>
      </c>
      <c r="F88" s="36">
        <v>93.42</v>
      </c>
      <c r="G88" s="271">
        <v>88.31</v>
      </c>
      <c r="H88" s="270">
        <f t="shared" si="1"/>
        <v>88.243333333333339</v>
      </c>
    </row>
    <row r="89" spans="1:8" ht="15">
      <c r="A89" s="268" t="s">
        <v>607</v>
      </c>
      <c r="B89" s="268" t="s">
        <v>608</v>
      </c>
      <c r="C89" s="268" t="s">
        <v>423</v>
      </c>
      <c r="D89" s="268" t="s">
        <v>240</v>
      </c>
      <c r="E89" s="36">
        <v>74</v>
      </c>
      <c r="F89" s="36">
        <v>69.739999999999995</v>
      </c>
      <c r="G89" s="271">
        <v>84.42</v>
      </c>
      <c r="H89" s="270">
        <f t="shared" si="1"/>
        <v>76.053333333333342</v>
      </c>
    </row>
    <row r="90" spans="1:8" ht="15">
      <c r="A90" s="268" t="s">
        <v>609</v>
      </c>
      <c r="B90" s="268" t="s">
        <v>610</v>
      </c>
      <c r="C90" s="268" t="s">
        <v>423</v>
      </c>
      <c r="D90" s="268" t="s">
        <v>218</v>
      </c>
      <c r="E90" s="36">
        <v>78</v>
      </c>
      <c r="F90" s="36">
        <v>92.11</v>
      </c>
      <c r="G90" s="271">
        <v>87.01</v>
      </c>
      <c r="H90" s="270">
        <f t="shared" si="1"/>
        <v>85.706666666666663</v>
      </c>
    </row>
    <row r="91" spans="1:8" ht="15">
      <c r="A91" s="268" t="s">
        <v>470</v>
      </c>
      <c r="B91" s="268" t="s">
        <v>611</v>
      </c>
      <c r="C91" s="268" t="s">
        <v>423</v>
      </c>
      <c r="D91" s="268" t="s">
        <v>246</v>
      </c>
      <c r="E91" s="36">
        <v>80</v>
      </c>
      <c r="F91" s="36">
        <v>93.42</v>
      </c>
      <c r="G91" s="271">
        <v>87.01</v>
      </c>
      <c r="H91" s="270">
        <f t="shared" si="1"/>
        <v>86.81</v>
      </c>
    </row>
    <row r="92" spans="1:8" ht="15">
      <c r="A92" s="268" t="s">
        <v>612</v>
      </c>
      <c r="B92" s="268" t="s">
        <v>613</v>
      </c>
      <c r="C92" s="268" t="s">
        <v>423</v>
      </c>
      <c r="D92" s="268" t="s">
        <v>222</v>
      </c>
      <c r="E92" s="36">
        <v>75</v>
      </c>
      <c r="F92" s="36">
        <v>92.11</v>
      </c>
      <c r="G92" s="271">
        <v>84.42</v>
      </c>
      <c r="H92" s="270">
        <f t="shared" si="1"/>
        <v>83.843333333333348</v>
      </c>
    </row>
    <row r="93" spans="1:8" ht="15">
      <c r="A93" s="268" t="s">
        <v>614</v>
      </c>
      <c r="B93" s="268" t="s">
        <v>615</v>
      </c>
      <c r="C93" s="268" t="s">
        <v>423</v>
      </c>
      <c r="D93" s="268" t="s">
        <v>290</v>
      </c>
      <c r="E93" s="36">
        <v>75</v>
      </c>
      <c r="F93" s="36">
        <v>85.53</v>
      </c>
      <c r="G93" s="271">
        <v>85.71</v>
      </c>
      <c r="H93" s="270">
        <f t="shared" si="1"/>
        <v>82.080000000000013</v>
      </c>
    </row>
    <row r="94" spans="1:8" ht="15">
      <c r="A94" s="268" t="s">
        <v>616</v>
      </c>
      <c r="B94" s="268" t="s">
        <v>617</v>
      </c>
      <c r="C94" s="268" t="s">
        <v>423</v>
      </c>
      <c r="D94" s="268" t="s">
        <v>153</v>
      </c>
      <c r="E94" s="36">
        <v>75</v>
      </c>
      <c r="F94" s="36">
        <v>75</v>
      </c>
      <c r="G94" s="269" t="s">
        <v>446</v>
      </c>
      <c r="H94" s="270">
        <f t="shared" si="1"/>
        <v>50</v>
      </c>
    </row>
    <row r="95" spans="1:8" ht="15">
      <c r="A95" s="268" t="s">
        <v>618</v>
      </c>
      <c r="B95" s="268" t="s">
        <v>619</v>
      </c>
      <c r="C95" s="268" t="s">
        <v>423</v>
      </c>
      <c r="D95" s="268" t="s">
        <v>220</v>
      </c>
      <c r="E95" s="36">
        <v>84</v>
      </c>
      <c r="F95" s="36">
        <v>90.79</v>
      </c>
      <c r="G95" s="271">
        <v>88.31</v>
      </c>
      <c r="H95" s="270">
        <f t="shared" si="1"/>
        <v>87.700000000000017</v>
      </c>
    </row>
    <row r="96" spans="1:8" ht="15">
      <c r="A96" s="268" t="s">
        <v>620</v>
      </c>
      <c r="B96" s="268" t="s">
        <v>621</v>
      </c>
      <c r="C96" s="268" t="s">
        <v>423</v>
      </c>
      <c r="D96" s="268" t="s">
        <v>179</v>
      </c>
      <c r="E96" s="36">
        <v>74</v>
      </c>
      <c r="F96" s="36">
        <v>78.95</v>
      </c>
      <c r="G96" s="271">
        <v>80.52</v>
      </c>
      <c r="H96" s="270">
        <f t="shared" si="1"/>
        <v>77.823333333333323</v>
      </c>
    </row>
    <row r="97" spans="1:8" ht="15">
      <c r="A97" s="268" t="s">
        <v>622</v>
      </c>
      <c r="B97" s="268" t="s">
        <v>623</v>
      </c>
      <c r="C97" s="268" t="s">
        <v>423</v>
      </c>
      <c r="D97" s="268" t="s">
        <v>200</v>
      </c>
      <c r="E97" s="36">
        <v>79</v>
      </c>
      <c r="F97" s="36">
        <v>89.47</v>
      </c>
      <c r="G97" s="271">
        <v>83.12</v>
      </c>
      <c r="H97" s="270">
        <f t="shared" si="1"/>
        <v>83.86333333333333</v>
      </c>
    </row>
    <row r="98" spans="1:8" ht="15">
      <c r="A98" s="268" t="s">
        <v>503</v>
      </c>
      <c r="B98" s="268" t="s">
        <v>624</v>
      </c>
      <c r="C98" s="268" t="s">
        <v>625</v>
      </c>
      <c r="D98" s="268" t="s">
        <v>626</v>
      </c>
      <c r="E98" s="36">
        <v>79</v>
      </c>
      <c r="F98" s="36">
        <v>84.21</v>
      </c>
      <c r="G98" s="271">
        <v>87.01</v>
      </c>
      <c r="H98" s="270">
        <f t="shared" si="1"/>
        <v>83.406666666666666</v>
      </c>
    </row>
    <row r="99" spans="1:8" ht="15">
      <c r="A99" s="268" t="s">
        <v>627</v>
      </c>
      <c r="B99" s="268" t="s">
        <v>628</v>
      </c>
      <c r="C99" s="268" t="s">
        <v>625</v>
      </c>
      <c r="D99" s="268" t="s">
        <v>629</v>
      </c>
      <c r="E99" s="268" t="s">
        <v>473</v>
      </c>
      <c r="F99" s="268" t="s">
        <v>473</v>
      </c>
      <c r="G99" s="269" t="s">
        <v>473</v>
      </c>
      <c r="H99" s="270"/>
    </row>
    <row r="100" spans="1:8" ht="15">
      <c r="A100" s="268" t="s">
        <v>630</v>
      </c>
      <c r="B100" s="268" t="s">
        <v>631</v>
      </c>
      <c r="C100" s="268" t="s">
        <v>423</v>
      </c>
      <c r="D100" s="268" t="s">
        <v>216</v>
      </c>
      <c r="E100" s="36">
        <v>77</v>
      </c>
      <c r="F100" s="36">
        <v>93.42</v>
      </c>
      <c r="G100" s="271">
        <v>87.01</v>
      </c>
      <c r="H100" s="270">
        <f t="shared" si="1"/>
        <v>85.81</v>
      </c>
    </row>
    <row r="101" spans="1:8" ht="15">
      <c r="A101" s="268" t="s">
        <v>632</v>
      </c>
      <c r="B101" s="268" t="s">
        <v>633</v>
      </c>
      <c r="C101" s="268" t="s">
        <v>423</v>
      </c>
      <c r="D101" s="268" t="s">
        <v>173</v>
      </c>
      <c r="E101" s="36">
        <v>72</v>
      </c>
      <c r="F101" s="36">
        <v>93.42</v>
      </c>
      <c r="G101" s="271">
        <v>87.01</v>
      </c>
      <c r="H101" s="270">
        <f t="shared" si="1"/>
        <v>84.143333333333331</v>
      </c>
    </row>
    <row r="102" spans="1:8" ht="15">
      <c r="A102" s="268" t="s">
        <v>634</v>
      </c>
      <c r="B102" s="268" t="s">
        <v>635</v>
      </c>
      <c r="C102" s="268" t="s">
        <v>625</v>
      </c>
      <c r="D102" s="268" t="s">
        <v>636</v>
      </c>
      <c r="E102" s="268" t="s">
        <v>473</v>
      </c>
      <c r="F102" s="268" t="s">
        <v>473</v>
      </c>
      <c r="G102" s="269" t="s">
        <v>473</v>
      </c>
      <c r="H102" s="270"/>
    </row>
    <row r="103" spans="1:8" ht="15">
      <c r="A103" s="268" t="s">
        <v>637</v>
      </c>
      <c r="B103" s="268" t="s">
        <v>638</v>
      </c>
      <c r="C103" s="268" t="s">
        <v>423</v>
      </c>
      <c r="D103" s="268" t="s">
        <v>639</v>
      </c>
      <c r="E103" s="268" t="s">
        <v>473</v>
      </c>
      <c r="F103" s="268" t="s">
        <v>473</v>
      </c>
      <c r="G103" s="269" t="s">
        <v>473</v>
      </c>
      <c r="H103" s="270"/>
    </row>
    <row r="104" spans="1:8" ht="15">
      <c r="A104" s="268" t="s">
        <v>640</v>
      </c>
      <c r="B104" s="268" t="s">
        <v>641</v>
      </c>
      <c r="C104" s="268" t="s">
        <v>423</v>
      </c>
      <c r="D104" s="268" t="s">
        <v>196</v>
      </c>
      <c r="E104" s="268" t="s">
        <v>473</v>
      </c>
      <c r="F104" s="268" t="s">
        <v>473</v>
      </c>
      <c r="G104" s="269" t="s">
        <v>473</v>
      </c>
      <c r="H104" s="270"/>
    </row>
    <row r="105" spans="1:8" ht="15">
      <c r="A105" s="268" t="s">
        <v>642</v>
      </c>
      <c r="B105" s="268" t="s">
        <v>643</v>
      </c>
      <c r="C105" s="268"/>
      <c r="D105" s="268" t="s">
        <v>644</v>
      </c>
      <c r="E105" s="268" t="s">
        <v>473</v>
      </c>
      <c r="F105" s="268" t="s">
        <v>473</v>
      </c>
      <c r="G105" s="269" t="s">
        <v>473</v>
      </c>
      <c r="H105" s="270"/>
    </row>
    <row r="106" spans="1:8" ht="15">
      <c r="A106" s="268" t="s">
        <v>645</v>
      </c>
      <c r="B106" s="268" t="s">
        <v>646</v>
      </c>
      <c r="C106" s="268" t="s">
        <v>423</v>
      </c>
      <c r="D106" s="268" t="s">
        <v>355</v>
      </c>
      <c r="E106" s="268" t="s">
        <v>473</v>
      </c>
      <c r="F106" s="268" t="s">
        <v>473</v>
      </c>
      <c r="G106" s="269" t="s">
        <v>473</v>
      </c>
      <c r="H106" s="270"/>
    </row>
    <row r="107" spans="1:8" ht="15">
      <c r="A107" s="268" t="s">
        <v>647</v>
      </c>
      <c r="B107" s="268" t="s">
        <v>648</v>
      </c>
      <c r="C107" s="268" t="s">
        <v>423</v>
      </c>
      <c r="D107" s="268" t="s">
        <v>63</v>
      </c>
      <c r="E107" s="36">
        <v>76</v>
      </c>
      <c r="F107" s="36">
        <v>81.58</v>
      </c>
      <c r="G107" s="271">
        <v>76.62</v>
      </c>
      <c r="H107" s="270">
        <f t="shared" si="1"/>
        <v>78.066666666666663</v>
      </c>
    </row>
    <row r="108" spans="1:8" ht="15">
      <c r="A108" s="268" t="s">
        <v>649</v>
      </c>
      <c r="B108" s="268" t="s">
        <v>650</v>
      </c>
      <c r="C108" s="268" t="s">
        <v>423</v>
      </c>
      <c r="D108" s="268" t="s">
        <v>183</v>
      </c>
      <c r="E108" s="36">
        <v>73</v>
      </c>
      <c r="F108" s="36">
        <v>93.42</v>
      </c>
      <c r="G108" s="271">
        <v>85.71</v>
      </c>
      <c r="H108" s="270">
        <f t="shared" si="1"/>
        <v>84.043333333333337</v>
      </c>
    </row>
    <row r="109" spans="1:8" ht="15">
      <c r="A109" s="268" t="s">
        <v>651</v>
      </c>
      <c r="B109" s="268" t="s">
        <v>652</v>
      </c>
      <c r="C109" s="268" t="s">
        <v>423</v>
      </c>
      <c r="D109" s="268" t="s">
        <v>73</v>
      </c>
      <c r="E109" s="36">
        <v>74</v>
      </c>
      <c r="F109" s="36">
        <v>84.21</v>
      </c>
      <c r="G109" s="271">
        <v>79.22</v>
      </c>
      <c r="H109" s="270">
        <f t="shared" si="1"/>
        <v>79.143333333333317</v>
      </c>
    </row>
    <row r="110" spans="1:8" ht="15">
      <c r="A110" s="268" t="s">
        <v>653</v>
      </c>
      <c r="B110" s="268" t="s">
        <v>654</v>
      </c>
      <c r="C110" s="268" t="s">
        <v>527</v>
      </c>
      <c r="D110" s="268" t="s">
        <v>655</v>
      </c>
      <c r="E110" s="36">
        <v>86</v>
      </c>
      <c r="F110" s="36">
        <v>92.11</v>
      </c>
      <c r="G110" s="269"/>
      <c r="H110" s="270">
        <f t="shared" si="1"/>
        <v>59.37</v>
      </c>
    </row>
    <row r="111" spans="1:8" ht="15">
      <c r="A111" s="268" t="s">
        <v>656</v>
      </c>
      <c r="B111" s="268" t="s">
        <v>657</v>
      </c>
      <c r="C111" s="268" t="s">
        <v>527</v>
      </c>
      <c r="D111" s="268" t="s">
        <v>250</v>
      </c>
      <c r="E111" s="36">
        <v>85</v>
      </c>
      <c r="F111" s="36">
        <v>90.79</v>
      </c>
      <c r="G111" s="271">
        <v>88.31</v>
      </c>
      <c r="H111" s="270">
        <f t="shared" si="1"/>
        <v>88.033333333333346</v>
      </c>
    </row>
    <row r="112" spans="1:8" ht="15">
      <c r="A112" s="268" t="s">
        <v>658</v>
      </c>
      <c r="B112" s="268" t="s">
        <v>659</v>
      </c>
      <c r="C112" s="268" t="s">
        <v>423</v>
      </c>
      <c r="D112" s="268" t="s">
        <v>204</v>
      </c>
      <c r="E112" s="36">
        <v>79</v>
      </c>
      <c r="F112" s="36">
        <v>82.89</v>
      </c>
      <c r="G112" s="269" t="s">
        <v>446</v>
      </c>
      <c r="H112" s="270">
        <f t="shared" si="1"/>
        <v>53.963333333333331</v>
      </c>
    </row>
    <row r="113" spans="1:8" ht="15">
      <c r="A113" s="268" t="s">
        <v>660</v>
      </c>
      <c r="B113" s="268" t="s">
        <v>661</v>
      </c>
      <c r="C113" s="268" t="s">
        <v>423</v>
      </c>
      <c r="D113" s="268" t="s">
        <v>662</v>
      </c>
      <c r="E113" s="268" t="s">
        <v>473</v>
      </c>
      <c r="F113" s="268" t="s">
        <v>473</v>
      </c>
      <c r="G113" s="269" t="s">
        <v>473</v>
      </c>
      <c r="H113" s="270"/>
    </row>
    <row r="114" spans="1:8" ht="15">
      <c r="A114" s="268" t="s">
        <v>663</v>
      </c>
      <c r="B114" s="268" t="s">
        <v>664</v>
      </c>
      <c r="C114" s="268" t="s">
        <v>423</v>
      </c>
      <c r="D114" s="268" t="s">
        <v>332</v>
      </c>
      <c r="E114" s="268" t="s">
        <v>473</v>
      </c>
      <c r="F114" s="268" t="s">
        <v>473</v>
      </c>
      <c r="G114" s="269" t="s">
        <v>473</v>
      </c>
      <c r="H114" s="270"/>
    </row>
    <row r="115" spans="1:8" ht="15">
      <c r="A115" s="268" t="s">
        <v>656</v>
      </c>
      <c r="B115" s="268" t="s">
        <v>665</v>
      </c>
      <c r="C115" s="268" t="s">
        <v>423</v>
      </c>
      <c r="D115" s="268" t="s">
        <v>67</v>
      </c>
      <c r="E115" s="36">
        <v>81</v>
      </c>
      <c r="F115" s="36">
        <v>93.42</v>
      </c>
      <c r="G115" s="271">
        <v>87.01</v>
      </c>
      <c r="H115" s="270">
        <f t="shared" si="1"/>
        <v>87.143333333333345</v>
      </c>
    </row>
    <row r="116" spans="1:8" ht="15">
      <c r="A116" s="268" t="s">
        <v>666</v>
      </c>
      <c r="B116" s="268" t="s">
        <v>667</v>
      </c>
      <c r="C116" s="268" t="s">
        <v>423</v>
      </c>
      <c r="D116" s="268" t="s">
        <v>139</v>
      </c>
      <c r="E116" s="36">
        <v>82</v>
      </c>
      <c r="F116" s="36">
        <v>88.16</v>
      </c>
      <c r="G116" s="271">
        <v>85.71</v>
      </c>
      <c r="H116" s="270">
        <f t="shared" si="1"/>
        <v>85.289999999999992</v>
      </c>
    </row>
    <row r="117" spans="1:8" ht="15">
      <c r="A117" s="268" t="s">
        <v>668</v>
      </c>
      <c r="B117" s="268" t="s">
        <v>669</v>
      </c>
      <c r="C117" s="268" t="s">
        <v>670</v>
      </c>
      <c r="D117" s="268" t="s">
        <v>671</v>
      </c>
      <c r="E117" s="36">
        <v>69</v>
      </c>
      <c r="F117" s="36">
        <v>92.11</v>
      </c>
      <c r="G117" s="271">
        <v>87.01</v>
      </c>
      <c r="H117" s="270">
        <f t="shared" si="1"/>
        <v>82.706666666666678</v>
      </c>
    </row>
    <row r="118" spans="1:8" ht="15">
      <c r="A118" s="268" t="s">
        <v>672</v>
      </c>
      <c r="B118" s="268" t="s">
        <v>673</v>
      </c>
      <c r="C118" s="268" t="s">
        <v>423</v>
      </c>
      <c r="D118" s="268" t="s">
        <v>157</v>
      </c>
      <c r="E118" s="36">
        <v>85</v>
      </c>
      <c r="F118" s="36">
        <v>90.79</v>
      </c>
      <c r="G118" s="271">
        <v>88.31</v>
      </c>
      <c r="H118" s="270">
        <f t="shared" si="1"/>
        <v>88.033333333333346</v>
      </c>
    </row>
    <row r="119" spans="1:8" ht="15">
      <c r="A119" s="268" t="s">
        <v>674</v>
      </c>
      <c r="B119" s="268" t="s">
        <v>675</v>
      </c>
      <c r="C119" s="268" t="s">
        <v>423</v>
      </c>
      <c r="D119" s="268" t="s">
        <v>208</v>
      </c>
      <c r="E119" s="36">
        <v>72</v>
      </c>
      <c r="F119" s="36">
        <v>78.95</v>
      </c>
      <c r="G119" s="271">
        <v>88.31</v>
      </c>
      <c r="H119" s="270">
        <f t="shared" si="1"/>
        <v>79.75333333333333</v>
      </c>
    </row>
    <row r="120" spans="1:8" ht="15">
      <c r="A120" s="268" t="s">
        <v>493</v>
      </c>
      <c r="B120" s="268" t="s">
        <v>676</v>
      </c>
      <c r="C120" s="268" t="s">
        <v>423</v>
      </c>
      <c r="D120" s="268" t="s">
        <v>103</v>
      </c>
      <c r="E120" s="36">
        <v>80</v>
      </c>
      <c r="F120" s="36">
        <v>85.53</v>
      </c>
      <c r="G120" s="271">
        <v>83.12</v>
      </c>
      <c r="H120" s="270">
        <f t="shared" si="1"/>
        <v>82.883333333333326</v>
      </c>
    </row>
    <row r="121" spans="1:8" ht="15">
      <c r="A121" s="268" t="s">
        <v>660</v>
      </c>
      <c r="B121" s="268" t="s">
        <v>677</v>
      </c>
      <c r="C121" s="268" t="s">
        <v>423</v>
      </c>
      <c r="D121" s="268" t="s">
        <v>159</v>
      </c>
      <c r="E121" s="36">
        <v>78</v>
      </c>
      <c r="F121" s="36">
        <v>93.42</v>
      </c>
      <c r="G121" s="271">
        <v>87.01</v>
      </c>
      <c r="H121" s="270">
        <f t="shared" si="1"/>
        <v>86.143333333333345</v>
      </c>
    </row>
    <row r="122" spans="1:8" ht="15">
      <c r="A122" s="268" t="s">
        <v>678</v>
      </c>
      <c r="B122" s="268" t="s">
        <v>679</v>
      </c>
      <c r="C122" s="268" t="s">
        <v>423</v>
      </c>
      <c r="D122" s="268" t="s">
        <v>119</v>
      </c>
      <c r="E122" s="36">
        <v>67</v>
      </c>
      <c r="F122" s="36">
        <v>86.84</v>
      </c>
      <c r="G122" s="269" t="s">
        <v>446</v>
      </c>
      <c r="H122" s="270">
        <f t="shared" si="1"/>
        <v>51.28</v>
      </c>
    </row>
    <row r="123" spans="1:8" ht="15">
      <c r="A123" s="268" t="s">
        <v>680</v>
      </c>
      <c r="B123" s="268" t="s">
        <v>681</v>
      </c>
      <c r="C123" s="268" t="s">
        <v>423</v>
      </c>
      <c r="D123" s="268" t="s">
        <v>83</v>
      </c>
      <c r="E123" s="36">
        <v>79</v>
      </c>
      <c r="F123" s="36">
        <v>90.79</v>
      </c>
      <c r="G123" s="271">
        <v>84.42</v>
      </c>
      <c r="H123" s="270">
        <f t="shared" si="1"/>
        <v>84.736666666666679</v>
      </c>
    </row>
    <row r="124" spans="1:8" ht="15">
      <c r="A124" s="268" t="s">
        <v>682</v>
      </c>
      <c r="B124" s="268" t="s">
        <v>683</v>
      </c>
      <c r="C124" s="268" t="s">
        <v>423</v>
      </c>
      <c r="D124" s="268" t="s">
        <v>334</v>
      </c>
      <c r="E124" s="268" t="s">
        <v>473</v>
      </c>
      <c r="F124" s="268" t="s">
        <v>473</v>
      </c>
      <c r="G124" s="269" t="s">
        <v>473</v>
      </c>
      <c r="H124" s="270"/>
    </row>
    <row r="125" spans="1:8" ht="15">
      <c r="A125" s="268" t="s">
        <v>684</v>
      </c>
      <c r="B125" s="268" t="s">
        <v>685</v>
      </c>
      <c r="C125" s="268" t="s">
        <v>423</v>
      </c>
      <c r="D125" s="268" t="s">
        <v>350</v>
      </c>
      <c r="E125" s="268" t="s">
        <v>473</v>
      </c>
      <c r="F125" s="268" t="s">
        <v>473</v>
      </c>
      <c r="G125" s="269" t="s">
        <v>473</v>
      </c>
      <c r="H125" s="270"/>
    </row>
    <row r="126" spans="1:8" ht="15">
      <c r="A126" s="268" t="s">
        <v>686</v>
      </c>
      <c r="B126" s="268" t="s">
        <v>687</v>
      </c>
      <c r="C126" s="268" t="s">
        <v>423</v>
      </c>
      <c r="D126" s="268" t="s">
        <v>85</v>
      </c>
      <c r="E126" s="36">
        <v>80</v>
      </c>
      <c r="F126" s="36">
        <v>92.11</v>
      </c>
      <c r="G126" s="271">
        <v>85.71</v>
      </c>
      <c r="H126" s="270">
        <f t="shared" si="1"/>
        <v>85.94</v>
      </c>
    </row>
    <row r="127" spans="1:8" ht="15">
      <c r="A127" s="268" t="s">
        <v>688</v>
      </c>
      <c r="B127" s="268" t="s">
        <v>689</v>
      </c>
      <c r="C127" s="268" t="s">
        <v>423</v>
      </c>
      <c r="D127" s="268" t="s">
        <v>690</v>
      </c>
      <c r="E127" s="268" t="s">
        <v>473</v>
      </c>
      <c r="F127" s="268" t="s">
        <v>473</v>
      </c>
      <c r="G127" s="269" t="s">
        <v>473</v>
      </c>
      <c r="H127" s="270"/>
    </row>
    <row r="128" spans="1:8" ht="15">
      <c r="A128" s="268" t="s">
        <v>691</v>
      </c>
      <c r="B128" s="268" t="s">
        <v>692</v>
      </c>
      <c r="C128" s="268" t="s">
        <v>423</v>
      </c>
      <c r="D128" s="268" t="s">
        <v>95</v>
      </c>
      <c r="E128" s="36">
        <v>71</v>
      </c>
      <c r="F128" s="36">
        <v>77.63</v>
      </c>
      <c r="G128" s="271">
        <v>71.430000000000007</v>
      </c>
      <c r="H128" s="270">
        <f t="shared" si="1"/>
        <v>73.353333333333339</v>
      </c>
    </row>
    <row r="129" spans="1:8" ht="15">
      <c r="A129" s="268" t="s">
        <v>693</v>
      </c>
      <c r="B129" s="268" t="s">
        <v>694</v>
      </c>
      <c r="C129" s="268" t="s">
        <v>625</v>
      </c>
      <c r="D129" s="268" t="s">
        <v>257</v>
      </c>
      <c r="E129" s="36">
        <v>79</v>
      </c>
      <c r="F129" s="36">
        <v>86.84</v>
      </c>
      <c r="G129" s="271">
        <v>85.71</v>
      </c>
      <c r="H129" s="270">
        <f t="shared" si="1"/>
        <v>83.850000000000009</v>
      </c>
    </row>
    <row r="130" spans="1:8" ht="15">
      <c r="A130" s="268" t="s">
        <v>695</v>
      </c>
      <c r="B130" s="268" t="s">
        <v>696</v>
      </c>
      <c r="C130" s="268" t="s">
        <v>423</v>
      </c>
      <c r="D130" s="268" t="s">
        <v>358</v>
      </c>
      <c r="E130" s="268" t="s">
        <v>473</v>
      </c>
      <c r="F130" s="268" t="s">
        <v>473</v>
      </c>
      <c r="G130" s="269" t="s">
        <v>473</v>
      </c>
      <c r="H130" s="270"/>
    </row>
    <row r="131" spans="1:8" ht="15">
      <c r="A131" s="268" t="s">
        <v>697</v>
      </c>
      <c r="B131" s="268" t="s">
        <v>698</v>
      </c>
      <c r="C131" s="268" t="s">
        <v>423</v>
      </c>
      <c r="D131" s="268" t="s">
        <v>55</v>
      </c>
      <c r="E131" s="36">
        <v>81</v>
      </c>
      <c r="F131" s="36">
        <v>82.89</v>
      </c>
      <c r="G131" s="271">
        <v>87.01</v>
      </c>
      <c r="H131" s="270">
        <f t="shared" ref="H131:H135" si="2">(E131+F131+G131)/300*100</f>
        <v>83.633333333333326</v>
      </c>
    </row>
    <row r="132" spans="1:8" ht="15">
      <c r="A132" s="268" t="s">
        <v>699</v>
      </c>
      <c r="B132" s="268" t="s">
        <v>700</v>
      </c>
      <c r="C132" s="268" t="s">
        <v>423</v>
      </c>
      <c r="D132" s="268" t="s">
        <v>117</v>
      </c>
      <c r="E132" s="36">
        <v>71</v>
      </c>
      <c r="F132" s="36">
        <v>90.79</v>
      </c>
      <c r="G132" s="271">
        <v>87.01</v>
      </c>
      <c r="H132" s="270">
        <f t="shared" si="2"/>
        <v>82.933333333333337</v>
      </c>
    </row>
    <row r="133" spans="1:8" ht="15">
      <c r="A133" s="268" t="s">
        <v>701</v>
      </c>
      <c r="B133" s="268" t="s">
        <v>702</v>
      </c>
      <c r="C133" s="268" t="s">
        <v>423</v>
      </c>
      <c r="D133" s="268" t="s">
        <v>109</v>
      </c>
      <c r="E133" s="36">
        <v>73</v>
      </c>
      <c r="F133" s="36">
        <v>81.58</v>
      </c>
      <c r="G133" s="271">
        <v>84.42</v>
      </c>
      <c r="H133" s="270">
        <f t="shared" si="2"/>
        <v>79.666666666666657</v>
      </c>
    </row>
    <row r="134" spans="1:8" ht="15">
      <c r="A134" s="268" t="s">
        <v>703</v>
      </c>
      <c r="B134" s="268" t="s">
        <v>704</v>
      </c>
      <c r="C134" s="268" t="s">
        <v>423</v>
      </c>
      <c r="D134" s="268" t="s">
        <v>45</v>
      </c>
      <c r="E134" s="36">
        <v>77</v>
      </c>
      <c r="F134" s="36">
        <v>88.16</v>
      </c>
      <c r="G134" s="271">
        <v>83.12</v>
      </c>
      <c r="H134" s="270">
        <f t="shared" si="2"/>
        <v>82.76</v>
      </c>
    </row>
    <row r="135" spans="1:8" ht="15">
      <c r="A135" s="268" t="s">
        <v>705</v>
      </c>
      <c r="B135" s="268" t="s">
        <v>706</v>
      </c>
      <c r="C135" s="268" t="s">
        <v>423</v>
      </c>
      <c r="D135" s="268" t="s">
        <v>347</v>
      </c>
      <c r="E135" s="36">
        <v>80</v>
      </c>
      <c r="F135" s="36">
        <v>93.42</v>
      </c>
      <c r="G135" s="271">
        <v>85.71</v>
      </c>
      <c r="H135" s="270">
        <f t="shared" si="2"/>
        <v>86.376666666666665</v>
      </c>
    </row>
    <row r="136" spans="1:8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topLeftCell="A103" zoomScale="55" zoomScaleNormal="55" workbookViewId="0">
      <selection activeCell="V133" sqref="V133"/>
    </sheetView>
  </sheetViews>
  <sheetFormatPr defaultColWidth="0" defaultRowHeight="12.75" zeroHeight="1"/>
  <cols>
    <col min="1" max="1" width="8.42578125" style="96" customWidth="1"/>
    <col min="2" max="2" width="36.42578125" style="96" customWidth="1"/>
    <col min="3" max="3" width="50.5703125" style="96" customWidth="1"/>
    <col min="4" max="6" width="10.7109375" style="96" customWidth="1"/>
    <col min="7" max="7" width="15.42578125" style="97" customWidth="1"/>
    <col min="8" max="10" width="10.7109375" style="96" customWidth="1"/>
    <col min="11" max="11" width="10.7109375" style="98" customWidth="1"/>
    <col min="12" max="14" width="10.7109375" style="96" customWidth="1"/>
    <col min="15" max="15" width="14" style="96" customWidth="1"/>
    <col min="16" max="16" width="12.42578125" style="96" customWidth="1"/>
    <col min="17" max="20" width="10.7109375" style="96" customWidth="1"/>
    <col min="21" max="21" width="15.140625" style="96" customWidth="1"/>
    <col min="22" max="22" width="12.5703125" style="99" bestFit="1" customWidth="1"/>
    <col min="23" max="24" width="10.7109375" style="96" customWidth="1"/>
    <col min="25" max="25" width="21.140625" style="96" bestFit="1" customWidth="1"/>
    <col min="26" max="16384" width="9.140625" hidden="1"/>
  </cols>
  <sheetData>
    <row r="1" spans="1:25"/>
    <row r="2" spans="1:25"/>
    <row r="3" spans="1:25"/>
    <row r="4" spans="1:25"/>
    <row r="5" spans="1:25"/>
    <row r="6" spans="1:25" ht="30">
      <c r="A6" s="1038" t="s">
        <v>293</v>
      </c>
      <c r="B6" s="1038"/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M6" s="1038"/>
      <c r="N6" s="1038"/>
      <c r="O6" s="1038"/>
      <c r="P6" s="1038"/>
      <c r="Q6" s="1038"/>
      <c r="R6" s="1038"/>
      <c r="S6" s="1038"/>
      <c r="T6" s="1038"/>
      <c r="U6" s="1038"/>
      <c r="V6" s="1038"/>
      <c r="W6" s="1038"/>
      <c r="X6" s="1038"/>
      <c r="Y6" s="1038"/>
    </row>
    <row r="7" spans="1:25" ht="22.5">
      <c r="A7" s="1039" t="s">
        <v>389</v>
      </c>
      <c r="B7" s="1039"/>
      <c r="C7" s="1039"/>
      <c r="D7" s="1039"/>
      <c r="E7" s="1039"/>
      <c r="F7" s="1039"/>
      <c r="G7" s="1039"/>
      <c r="H7" s="1039"/>
      <c r="I7" s="1039"/>
      <c r="J7" s="1039"/>
      <c r="K7" s="1039"/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  <c r="W7" s="1039"/>
      <c r="X7" s="1039"/>
      <c r="Y7" s="1039"/>
    </row>
    <row r="8" spans="1:25" ht="22.5">
      <c r="A8" s="1039" t="s">
        <v>390</v>
      </c>
      <c r="B8" s="1039"/>
      <c r="C8" s="1039"/>
      <c r="D8" s="1039"/>
      <c r="E8" s="1039"/>
      <c r="F8" s="1039"/>
      <c r="G8" s="1039"/>
      <c r="H8" s="1039"/>
      <c r="I8" s="1039"/>
      <c r="J8" s="1039"/>
      <c r="K8" s="1039"/>
      <c r="L8" s="1039"/>
      <c r="M8" s="1039"/>
      <c r="N8" s="1039"/>
      <c r="O8" s="1039"/>
      <c r="P8" s="1039"/>
      <c r="Q8" s="1039"/>
      <c r="R8" s="1039"/>
      <c r="S8" s="1039"/>
      <c r="T8" s="1039"/>
      <c r="U8" s="1039"/>
      <c r="V8" s="1039"/>
      <c r="W8" s="1039"/>
      <c r="X8" s="1039"/>
      <c r="Y8" s="1039"/>
    </row>
    <row r="9" spans="1:25" ht="22.5">
      <c r="A9" s="1040" t="s">
        <v>296</v>
      </c>
      <c r="B9" s="1040"/>
      <c r="C9" s="1040"/>
      <c r="D9" s="1040"/>
      <c r="E9" s="1040"/>
      <c r="F9" s="1040"/>
      <c r="G9" s="1040"/>
      <c r="H9" s="1040"/>
      <c r="I9" s="1040"/>
      <c r="J9" s="1040"/>
      <c r="K9" s="1040"/>
      <c r="L9" s="1040"/>
      <c r="M9" s="1040"/>
      <c r="N9" s="1040"/>
      <c r="O9" s="1040"/>
      <c r="P9" s="1040"/>
      <c r="Q9" s="1040"/>
      <c r="R9" s="1040"/>
      <c r="S9" s="1040"/>
      <c r="T9" s="1040"/>
      <c r="U9" s="1040"/>
      <c r="V9" s="1040"/>
      <c r="W9" s="1040"/>
      <c r="X9" s="1040"/>
      <c r="Y9" s="1040"/>
    </row>
    <row r="10" spans="1:25" ht="22.5">
      <c r="A10" s="100"/>
      <c r="B10" s="100"/>
      <c r="C10" s="100"/>
      <c r="D10" s="100"/>
      <c r="E10" s="1041" t="s">
        <v>297</v>
      </c>
      <c r="F10" s="1041"/>
      <c r="G10" s="1042" t="s">
        <v>278</v>
      </c>
      <c r="H10" s="1042"/>
      <c r="I10" s="101"/>
      <c r="J10" s="102"/>
      <c r="K10" s="102"/>
      <c r="L10" s="103"/>
      <c r="M10" s="103"/>
      <c r="N10" s="1041" t="s">
        <v>298</v>
      </c>
      <c r="O10" s="1041"/>
      <c r="P10" s="1040" t="s">
        <v>391</v>
      </c>
      <c r="Q10" s="1040"/>
      <c r="R10" s="1040"/>
      <c r="S10" s="1040"/>
      <c r="T10" s="1040"/>
      <c r="U10" s="102"/>
      <c r="V10" s="102"/>
      <c r="W10" s="100"/>
      <c r="X10" s="100"/>
      <c r="Y10" s="100"/>
    </row>
    <row r="11" spans="1:25" ht="15.75">
      <c r="A11" s="100"/>
      <c r="B11" s="100"/>
      <c r="C11" s="100"/>
      <c r="D11" s="100"/>
      <c r="E11" s="100"/>
      <c r="F11" s="100"/>
      <c r="G11" s="104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5"/>
      <c r="W11" s="100"/>
      <c r="X11" s="100"/>
      <c r="Y11" s="100"/>
    </row>
    <row r="12" spans="1:25" ht="18">
      <c r="A12" s="1028" t="s">
        <v>300</v>
      </c>
      <c r="B12" s="1028" t="s">
        <v>301</v>
      </c>
      <c r="C12" s="1028" t="s">
        <v>302</v>
      </c>
      <c r="D12" s="1029" t="s">
        <v>303</v>
      </c>
      <c r="E12" s="1029"/>
      <c r="F12" s="1029"/>
      <c r="G12" s="1029"/>
      <c r="H12" s="1030" t="s">
        <v>304</v>
      </c>
      <c r="I12" s="1030"/>
      <c r="J12" s="1030"/>
      <c r="K12" s="1030" t="s">
        <v>392</v>
      </c>
      <c r="L12" s="1030"/>
      <c r="M12" s="1030"/>
      <c r="N12" s="1030"/>
      <c r="O12" s="1031" t="s">
        <v>305</v>
      </c>
      <c r="P12" s="1030" t="s">
        <v>306</v>
      </c>
      <c r="Q12" s="1030"/>
      <c r="R12" s="1030"/>
      <c r="S12" s="1030"/>
      <c r="T12" s="1030"/>
      <c r="U12" s="1030"/>
      <c r="V12" s="1032" t="s">
        <v>307</v>
      </c>
      <c r="W12" s="1026" t="s">
        <v>308</v>
      </c>
      <c r="X12" s="1026" t="s">
        <v>309</v>
      </c>
      <c r="Y12" s="1026" t="s">
        <v>310</v>
      </c>
    </row>
    <row r="13" spans="1:25" ht="99.75">
      <c r="A13" s="1028"/>
      <c r="B13" s="1028"/>
      <c r="C13" s="1028"/>
      <c r="D13" s="106" t="s">
        <v>311</v>
      </c>
      <c r="E13" s="106" t="s">
        <v>312</v>
      </c>
      <c r="F13" s="106" t="s">
        <v>313</v>
      </c>
      <c r="G13" s="107" t="s">
        <v>24</v>
      </c>
      <c r="H13" s="108" t="s">
        <v>314</v>
      </c>
      <c r="I13" s="108" t="s">
        <v>315</v>
      </c>
      <c r="J13" s="109" t="s">
        <v>24</v>
      </c>
      <c r="K13" s="110" t="s">
        <v>393</v>
      </c>
      <c r="L13" s="108" t="s">
        <v>394</v>
      </c>
      <c r="M13" s="108" t="s">
        <v>395</v>
      </c>
      <c r="N13" s="108" t="s">
        <v>396</v>
      </c>
      <c r="O13" s="1031"/>
      <c r="P13" s="108" t="s">
        <v>317</v>
      </c>
      <c r="Q13" s="108" t="s">
        <v>318</v>
      </c>
      <c r="R13" s="108" t="s">
        <v>319</v>
      </c>
      <c r="S13" s="108" t="s">
        <v>320</v>
      </c>
      <c r="T13" s="108" t="s">
        <v>321</v>
      </c>
      <c r="U13" s="108" t="s">
        <v>322</v>
      </c>
      <c r="V13" s="1032"/>
      <c r="W13" s="1026"/>
      <c r="X13" s="1026"/>
      <c r="Y13" s="1026"/>
    </row>
    <row r="14" spans="1:25" ht="20.25">
      <c r="A14" s="1028"/>
      <c r="B14" s="1028"/>
      <c r="C14" s="1028"/>
      <c r="D14" s="111">
        <v>10</v>
      </c>
      <c r="E14" s="111">
        <v>10</v>
      </c>
      <c r="F14" s="111">
        <v>10</v>
      </c>
      <c r="G14" s="112">
        <v>10</v>
      </c>
      <c r="H14" s="111">
        <v>5</v>
      </c>
      <c r="I14" s="111">
        <v>5</v>
      </c>
      <c r="J14" s="113">
        <v>5</v>
      </c>
      <c r="K14" s="114">
        <v>15</v>
      </c>
      <c r="L14" s="111">
        <v>15</v>
      </c>
      <c r="M14" s="111">
        <v>15</v>
      </c>
      <c r="N14" s="113">
        <v>15</v>
      </c>
      <c r="O14" s="1031"/>
      <c r="P14" s="115">
        <v>30</v>
      </c>
      <c r="Q14" s="115">
        <v>20</v>
      </c>
      <c r="R14" s="115">
        <v>20</v>
      </c>
      <c r="S14" s="115">
        <v>20</v>
      </c>
      <c r="T14" s="115">
        <v>20</v>
      </c>
      <c r="U14" s="116">
        <v>70</v>
      </c>
      <c r="V14" s="1032"/>
      <c r="W14" s="1026"/>
      <c r="X14" s="1026"/>
      <c r="Y14" s="1026"/>
    </row>
    <row r="15" spans="1:25" ht="26.25">
      <c r="A15" s="117">
        <v>1</v>
      </c>
      <c r="B15" s="118" t="s">
        <v>45</v>
      </c>
      <c r="C15" s="118" t="s">
        <v>46</v>
      </c>
      <c r="D15" s="119">
        <v>3</v>
      </c>
      <c r="E15" s="119">
        <v>3</v>
      </c>
      <c r="F15" s="119"/>
      <c r="G15" s="120">
        <f>IF(COUNTA($D15:$F15)&gt;0,SUM($D15/$D$14,$E15/$E$14,$F15/$F$14)*$G$14/COUNTA($D15:$F15),0)</f>
        <v>3</v>
      </c>
      <c r="H15" s="119">
        <v>3</v>
      </c>
      <c r="I15" s="119"/>
      <c r="J15" s="120">
        <f>IF(COUNTA($H15:$I15)&gt;0,SUM($H15/$H$14,$I15/$I$14)*$J$14/COUNTA($H15:$I15),0)</f>
        <v>3</v>
      </c>
      <c r="K15" s="119">
        <v>11</v>
      </c>
      <c r="L15" s="119">
        <v>9</v>
      </c>
      <c r="M15" s="119">
        <v>9</v>
      </c>
      <c r="N15" s="120">
        <f>IF(COUNTA($K15:$M15)&gt;0,SUM($K15/$K$14,$L15/$L$14,$M15/$M$14)*$N$14/COUNTA($K15:$M15),0)</f>
        <v>9.6666666666666661</v>
      </c>
      <c r="O15" s="121">
        <f t="shared" ref="O15:O79" si="0">IF(ROUNDDOWN(SUM($G15,$J15,$N15,0.05),1)&gt;0,ROUNDDOWN(SUM($G15,$J15,$N15,0.05),1),"")</f>
        <v>15.7</v>
      </c>
      <c r="P15" s="119">
        <v>16</v>
      </c>
      <c r="Q15" s="119">
        <v>8</v>
      </c>
      <c r="R15" s="119">
        <v>3</v>
      </c>
      <c r="S15" s="119"/>
      <c r="T15" s="119"/>
      <c r="U15" s="122">
        <f>IF(OR(COUNTIF($P15:$T15,"&gt;0")=0,COUNTA($P$14)=0),"",(IF(COUNTA($Q15:$T15)&lt;=2,SUM($P15:$T15),IF(COUNTA($Q15:$T15)=3,SUM($P15:$T15)-MIN($Q15:$T15),SUM($P15:$T15)-MIN($Q15:$T15)-SMALL($Q15:$T15,2))))*7/(SUM($P$14:$R$14)/10))</f>
        <v>27</v>
      </c>
      <c r="V15" s="123">
        <f>IF(ROUNDDOWN(SUM($O15,$U15,0.5),0)&gt;0,ROUNDDOWN(SUM($O15,$U15,0.5),0),"")</f>
        <v>43</v>
      </c>
      <c r="W15" s="123"/>
      <c r="X15" s="123"/>
      <c r="Y15" s="124" t="str">
        <f>IF(AND(N15&lt;$N$14/2,COUNTIF($P15:$T15,"&gt;0")&gt;0),"FAIL LABS",IF(OR($U15=0,$U15=""),"",IF($V15&gt;=70,"A",IF($V15&gt;=60,"B",IF($V15&gt;=50,"C",IF($V15&gt;=40,"D","E"))))))</f>
        <v>D</v>
      </c>
    </row>
    <row r="16" spans="1:25" ht="26.25">
      <c r="A16" s="117">
        <v>2</v>
      </c>
      <c r="B16" s="118" t="s">
        <v>47</v>
      </c>
      <c r="C16" s="118" t="s">
        <v>48</v>
      </c>
      <c r="D16" s="119">
        <v>3</v>
      </c>
      <c r="E16" s="119">
        <v>4</v>
      </c>
      <c r="F16" s="119"/>
      <c r="G16" s="120">
        <f t="shared" ref="G16:G80" si="1">IF(COUNTA($D16:$F16)&gt;0,SUM($D16/$D$14,$E16/$E$14,$F16/$F$14)*$G$14/COUNTA($D16:$F16),0)</f>
        <v>3.5</v>
      </c>
      <c r="H16" s="119">
        <v>3</v>
      </c>
      <c r="I16" s="119"/>
      <c r="J16" s="120">
        <f t="shared" ref="J16:J80" si="2">IF(COUNTA($H16:$I16)&gt;0,SUM($H16/$H$14,$I16/$I$14)*$J$14/COUNTA($H16:$I16),0)</f>
        <v>3</v>
      </c>
      <c r="K16" s="119">
        <v>10</v>
      </c>
      <c r="L16" s="119">
        <v>10</v>
      </c>
      <c r="M16" s="119">
        <v>9</v>
      </c>
      <c r="N16" s="120">
        <f t="shared" ref="N16:N80" si="3">IF(COUNTA($K16:$M16)&gt;0,SUM($K16/$K$14,$L16/$L$14,$M16/$M$14)*$N$14/COUNTA($K16:$M16),0)</f>
        <v>9.6666666666666661</v>
      </c>
      <c r="O16" s="121">
        <f t="shared" si="0"/>
        <v>16.2</v>
      </c>
      <c r="P16" s="119">
        <v>22</v>
      </c>
      <c r="Q16" s="119">
        <v>15</v>
      </c>
      <c r="R16" s="119">
        <v>16</v>
      </c>
      <c r="S16" s="119"/>
      <c r="T16" s="119"/>
      <c r="U16" s="122">
        <f t="shared" ref="U16:U80" si="4">IF(OR(COUNTIF($P16:$T16,"&gt;0")=0,COUNTA($P$14)=0),"",(IF(COUNTA($Q16:$T16)&lt;=2,SUM($P16:$T16),IF(COUNTA($Q16:$T16)=3,SUM($P16:$T16)-MIN($Q16:$T16),SUM($P16:$T16)-MIN($Q16:$T16)-SMALL($Q16:$T16,2))))*7/(SUM($P$14:$R$14)/10))</f>
        <v>53</v>
      </c>
      <c r="V16" s="123">
        <f t="shared" ref="V16:V80" si="5">IF(ROUNDDOWN(SUM($O16,$U16,0.5),0)&gt;0,ROUNDDOWN(SUM($O16,$U16,0.5),0),"")</f>
        <v>69</v>
      </c>
      <c r="W16" s="123"/>
      <c r="X16" s="123"/>
      <c r="Y16" s="124" t="str">
        <f t="shared" ref="Y16:Y80" si="6">IF(AND(N16&lt;$N$14/2,COUNTIF($P16:$T16,"&gt;0")&gt;0),"FAIL LABS",IF(OR($U16=0,$U16=""),"",IF($V16&gt;=70,"A",IF($V16&gt;=60,"B",IF($V16&gt;=50,"C",IF($V16&gt;=40,"D","E"))))))</f>
        <v>B</v>
      </c>
    </row>
    <row r="17" spans="1:25" ht="26.25">
      <c r="A17" s="117">
        <v>3</v>
      </c>
      <c r="B17" s="118" t="s">
        <v>49</v>
      </c>
      <c r="C17" s="118" t="s">
        <v>50</v>
      </c>
      <c r="D17" s="119">
        <v>4</v>
      </c>
      <c r="E17" s="119">
        <v>6</v>
      </c>
      <c r="F17" s="119"/>
      <c r="G17" s="120">
        <f t="shared" si="1"/>
        <v>5</v>
      </c>
      <c r="H17" s="119">
        <v>3</v>
      </c>
      <c r="I17" s="119"/>
      <c r="J17" s="120">
        <f t="shared" si="2"/>
        <v>3</v>
      </c>
      <c r="K17" s="119">
        <v>10</v>
      </c>
      <c r="L17" s="119">
        <v>11</v>
      </c>
      <c r="M17" s="119">
        <v>10</v>
      </c>
      <c r="N17" s="120">
        <f t="shared" si="3"/>
        <v>10.333333333333332</v>
      </c>
      <c r="O17" s="121">
        <f t="shared" si="0"/>
        <v>18.3</v>
      </c>
      <c r="P17" s="119">
        <v>20</v>
      </c>
      <c r="Q17" s="119"/>
      <c r="R17" s="119"/>
      <c r="S17" s="119">
        <v>15</v>
      </c>
      <c r="T17" s="119">
        <v>10</v>
      </c>
      <c r="U17" s="122">
        <f t="shared" si="4"/>
        <v>45</v>
      </c>
      <c r="V17" s="123">
        <f t="shared" si="5"/>
        <v>63</v>
      </c>
      <c r="W17" s="123"/>
      <c r="X17" s="123"/>
      <c r="Y17" s="124" t="str">
        <f t="shared" si="6"/>
        <v>B</v>
      </c>
    </row>
    <row r="18" spans="1:25" ht="26.25">
      <c r="A18" s="117">
        <v>4</v>
      </c>
      <c r="B18" s="118" t="s">
        <v>51</v>
      </c>
      <c r="C18" s="118" t="s">
        <v>52</v>
      </c>
      <c r="D18" s="119">
        <v>5</v>
      </c>
      <c r="E18" s="119">
        <v>2</v>
      </c>
      <c r="F18" s="119"/>
      <c r="G18" s="120">
        <f t="shared" si="1"/>
        <v>3.5</v>
      </c>
      <c r="H18" s="119">
        <v>3</v>
      </c>
      <c r="I18" s="119"/>
      <c r="J18" s="120">
        <f t="shared" si="2"/>
        <v>3</v>
      </c>
      <c r="K18" s="119">
        <v>9</v>
      </c>
      <c r="L18" s="119">
        <v>9</v>
      </c>
      <c r="M18" s="119">
        <v>9</v>
      </c>
      <c r="N18" s="120">
        <f t="shared" si="3"/>
        <v>8.9999999999999982</v>
      </c>
      <c r="O18" s="121">
        <f t="shared" si="0"/>
        <v>15.5</v>
      </c>
      <c r="P18" s="119">
        <v>23</v>
      </c>
      <c r="Q18" s="119">
        <v>16</v>
      </c>
      <c r="R18" s="119">
        <v>13.5</v>
      </c>
      <c r="S18" s="119"/>
      <c r="T18" s="119"/>
      <c r="U18" s="122">
        <f t="shared" si="4"/>
        <v>52.5</v>
      </c>
      <c r="V18" s="123">
        <f t="shared" si="5"/>
        <v>68</v>
      </c>
      <c r="W18" s="123"/>
      <c r="X18" s="123"/>
      <c r="Y18" s="124" t="str">
        <f t="shared" si="6"/>
        <v>B</v>
      </c>
    </row>
    <row r="19" spans="1:25" ht="26.25">
      <c r="A19" s="117">
        <v>5</v>
      </c>
      <c r="B19" s="118" t="s">
        <v>53</v>
      </c>
      <c r="C19" s="118" t="s">
        <v>54</v>
      </c>
      <c r="D19" s="119">
        <v>6</v>
      </c>
      <c r="E19" s="119">
        <v>2</v>
      </c>
      <c r="F19" s="119"/>
      <c r="G19" s="120">
        <f t="shared" si="1"/>
        <v>4</v>
      </c>
      <c r="H19" s="119">
        <v>3</v>
      </c>
      <c r="I19" s="119"/>
      <c r="J19" s="120">
        <f t="shared" si="2"/>
        <v>3</v>
      </c>
      <c r="K19" s="119">
        <v>11</v>
      </c>
      <c r="L19" s="119">
        <v>10</v>
      </c>
      <c r="M19" s="119">
        <v>11</v>
      </c>
      <c r="N19" s="120">
        <f t="shared" si="3"/>
        <v>10.666666666666666</v>
      </c>
      <c r="O19" s="121">
        <f t="shared" si="0"/>
        <v>17.7</v>
      </c>
      <c r="P19" s="119">
        <v>14</v>
      </c>
      <c r="Q19" s="119">
        <v>10</v>
      </c>
      <c r="R19" s="119">
        <v>8.5</v>
      </c>
      <c r="S19" s="119"/>
      <c r="T19" s="119"/>
      <c r="U19" s="122">
        <f t="shared" si="4"/>
        <v>32.5</v>
      </c>
      <c r="V19" s="123">
        <f t="shared" si="5"/>
        <v>50</v>
      </c>
      <c r="W19" s="123"/>
      <c r="X19" s="123"/>
      <c r="Y19" s="124" t="str">
        <f t="shared" si="6"/>
        <v>C</v>
      </c>
    </row>
    <row r="20" spans="1:25" ht="26.25">
      <c r="A20" s="117">
        <v>6</v>
      </c>
      <c r="B20" s="118" t="s">
        <v>55</v>
      </c>
      <c r="C20" s="118" t="s">
        <v>56</v>
      </c>
      <c r="D20" s="119">
        <v>6</v>
      </c>
      <c r="E20" s="119">
        <v>2</v>
      </c>
      <c r="F20" s="119"/>
      <c r="G20" s="120">
        <f t="shared" si="1"/>
        <v>4</v>
      </c>
      <c r="H20" s="119">
        <v>2</v>
      </c>
      <c r="I20" s="119"/>
      <c r="J20" s="120">
        <f t="shared" si="2"/>
        <v>2</v>
      </c>
      <c r="K20" s="119">
        <v>10</v>
      </c>
      <c r="L20" s="119">
        <v>9</v>
      </c>
      <c r="M20" s="119">
        <v>9</v>
      </c>
      <c r="N20" s="120">
        <f t="shared" si="3"/>
        <v>9.3333333333333339</v>
      </c>
      <c r="O20" s="121">
        <f t="shared" si="0"/>
        <v>15.3</v>
      </c>
      <c r="P20" s="119">
        <v>22</v>
      </c>
      <c r="Q20" s="119">
        <v>10</v>
      </c>
      <c r="R20" s="119"/>
      <c r="S20" s="119">
        <v>16</v>
      </c>
      <c r="T20" s="119"/>
      <c r="U20" s="122">
        <f t="shared" si="4"/>
        <v>48</v>
      </c>
      <c r="V20" s="123">
        <f t="shared" si="5"/>
        <v>63</v>
      </c>
      <c r="W20" s="123"/>
      <c r="X20" s="123"/>
      <c r="Y20" s="124" t="str">
        <f t="shared" si="6"/>
        <v>B</v>
      </c>
    </row>
    <row r="21" spans="1:25" ht="26.25">
      <c r="A21" s="117">
        <v>7</v>
      </c>
      <c r="B21" s="118" t="s">
        <v>57</v>
      </c>
      <c r="C21" s="118" t="s">
        <v>58</v>
      </c>
      <c r="D21" s="119">
        <v>2</v>
      </c>
      <c r="E21" s="119">
        <v>6</v>
      </c>
      <c r="F21" s="119"/>
      <c r="G21" s="120">
        <f t="shared" si="1"/>
        <v>4</v>
      </c>
      <c r="H21" s="119">
        <v>3</v>
      </c>
      <c r="I21" s="119"/>
      <c r="J21" s="120">
        <f t="shared" si="2"/>
        <v>3</v>
      </c>
      <c r="K21" s="119">
        <v>11</v>
      </c>
      <c r="L21" s="119">
        <v>9</v>
      </c>
      <c r="M21" s="119">
        <v>11</v>
      </c>
      <c r="N21" s="120">
        <f t="shared" si="3"/>
        <v>10.333333333333332</v>
      </c>
      <c r="O21" s="121">
        <f t="shared" si="0"/>
        <v>17.3</v>
      </c>
      <c r="P21" s="119">
        <v>16</v>
      </c>
      <c r="Q21" s="119">
        <v>10</v>
      </c>
      <c r="R21" s="119"/>
      <c r="S21" s="119">
        <v>10</v>
      </c>
      <c r="T21" s="119"/>
      <c r="U21" s="122">
        <f t="shared" si="4"/>
        <v>36</v>
      </c>
      <c r="V21" s="123">
        <f t="shared" si="5"/>
        <v>53</v>
      </c>
      <c r="W21" s="123"/>
      <c r="X21" s="123"/>
      <c r="Y21" s="124" t="str">
        <f t="shared" si="6"/>
        <v>C</v>
      </c>
    </row>
    <row r="22" spans="1:25" ht="26.25">
      <c r="A22" s="117">
        <v>8</v>
      </c>
      <c r="B22" s="118" t="s">
        <v>59</v>
      </c>
      <c r="C22" s="118" t="s">
        <v>60</v>
      </c>
      <c r="D22" s="119">
        <v>4</v>
      </c>
      <c r="E22" s="119">
        <v>5</v>
      </c>
      <c r="F22" s="119"/>
      <c r="G22" s="120">
        <f t="shared" si="1"/>
        <v>4.5</v>
      </c>
      <c r="H22" s="119">
        <v>3</v>
      </c>
      <c r="I22" s="119"/>
      <c r="J22" s="120">
        <f t="shared" si="2"/>
        <v>3</v>
      </c>
      <c r="K22" s="119">
        <v>10</v>
      </c>
      <c r="L22" s="119">
        <v>11</v>
      </c>
      <c r="M22" s="119">
        <v>10</v>
      </c>
      <c r="N22" s="120">
        <f t="shared" si="3"/>
        <v>10.333333333333332</v>
      </c>
      <c r="O22" s="121">
        <f t="shared" si="0"/>
        <v>17.8</v>
      </c>
      <c r="P22" s="119">
        <v>12</v>
      </c>
      <c r="Q22" s="119">
        <v>8</v>
      </c>
      <c r="R22" s="119"/>
      <c r="S22" s="119">
        <v>8</v>
      </c>
      <c r="T22" s="119"/>
      <c r="U22" s="122">
        <f t="shared" si="4"/>
        <v>28</v>
      </c>
      <c r="V22" s="123">
        <f t="shared" si="5"/>
        <v>46</v>
      </c>
      <c r="W22" s="123"/>
      <c r="X22" s="123"/>
      <c r="Y22" s="124" t="str">
        <f t="shared" si="6"/>
        <v>D</v>
      </c>
    </row>
    <row r="23" spans="1:25" ht="26.25">
      <c r="A23" s="117">
        <v>9</v>
      </c>
      <c r="B23" s="118" t="s">
        <v>61</v>
      </c>
      <c r="C23" s="118" t="s">
        <v>62</v>
      </c>
      <c r="D23" s="119">
        <v>4</v>
      </c>
      <c r="E23" s="119">
        <v>5</v>
      </c>
      <c r="F23" s="119"/>
      <c r="G23" s="120">
        <f t="shared" si="1"/>
        <v>4.5</v>
      </c>
      <c r="H23" s="119">
        <v>3</v>
      </c>
      <c r="I23" s="119"/>
      <c r="J23" s="120">
        <f t="shared" si="2"/>
        <v>3</v>
      </c>
      <c r="K23" s="119">
        <v>11</v>
      </c>
      <c r="L23" s="119">
        <v>9</v>
      </c>
      <c r="M23" s="119">
        <v>10</v>
      </c>
      <c r="N23" s="120">
        <f t="shared" si="3"/>
        <v>10</v>
      </c>
      <c r="O23" s="121">
        <f t="shared" si="0"/>
        <v>17.5</v>
      </c>
      <c r="P23" s="119">
        <v>14</v>
      </c>
      <c r="Q23" s="119"/>
      <c r="R23" s="119"/>
      <c r="S23" s="119">
        <v>15</v>
      </c>
      <c r="T23" s="119">
        <v>5</v>
      </c>
      <c r="U23" s="122">
        <f t="shared" si="4"/>
        <v>34</v>
      </c>
      <c r="V23" s="123">
        <f t="shared" si="5"/>
        <v>52</v>
      </c>
      <c r="W23" s="123"/>
      <c r="X23" s="123"/>
      <c r="Y23" s="124" t="str">
        <f t="shared" si="6"/>
        <v>C</v>
      </c>
    </row>
    <row r="24" spans="1:25" ht="26.25">
      <c r="A24" s="117">
        <v>10</v>
      </c>
      <c r="B24" s="118" t="s">
        <v>63</v>
      </c>
      <c r="C24" s="118" t="s">
        <v>64</v>
      </c>
      <c r="D24" s="119">
        <v>2</v>
      </c>
      <c r="E24" s="119">
        <v>1</v>
      </c>
      <c r="F24" s="119"/>
      <c r="G24" s="120">
        <f t="shared" si="1"/>
        <v>1.5000000000000002</v>
      </c>
      <c r="H24" s="119">
        <v>1</v>
      </c>
      <c r="I24" s="119"/>
      <c r="J24" s="120">
        <f t="shared" si="2"/>
        <v>1</v>
      </c>
      <c r="K24" s="119">
        <v>7</v>
      </c>
      <c r="L24" s="119">
        <v>6</v>
      </c>
      <c r="M24" s="119">
        <v>6</v>
      </c>
      <c r="N24" s="120">
        <f t="shared" si="3"/>
        <v>6.333333333333333</v>
      </c>
      <c r="O24" s="121">
        <f t="shared" si="0"/>
        <v>8.8000000000000007</v>
      </c>
      <c r="P24" s="119">
        <v>21</v>
      </c>
      <c r="Q24" s="119"/>
      <c r="R24" s="119"/>
      <c r="S24" s="119">
        <v>14</v>
      </c>
      <c r="T24" s="119">
        <v>15</v>
      </c>
      <c r="U24" s="122">
        <f t="shared" si="4"/>
        <v>50</v>
      </c>
      <c r="V24" s="123">
        <f t="shared" si="5"/>
        <v>59</v>
      </c>
      <c r="W24" s="123"/>
      <c r="X24" s="123"/>
      <c r="Y24" s="124" t="s">
        <v>365</v>
      </c>
    </row>
    <row r="25" spans="1:25" ht="26.25">
      <c r="A25" s="117">
        <v>11</v>
      </c>
      <c r="B25" s="118" t="s">
        <v>65</v>
      </c>
      <c r="C25" s="118" t="s">
        <v>66</v>
      </c>
      <c r="D25" s="119">
        <v>6</v>
      </c>
      <c r="E25" s="119">
        <v>2</v>
      </c>
      <c r="F25" s="119"/>
      <c r="G25" s="120">
        <f t="shared" si="1"/>
        <v>4</v>
      </c>
      <c r="H25" s="119">
        <v>2</v>
      </c>
      <c r="I25" s="119"/>
      <c r="J25" s="120">
        <f t="shared" si="2"/>
        <v>2</v>
      </c>
      <c r="K25" s="119">
        <v>10</v>
      </c>
      <c r="L25" s="119">
        <v>9</v>
      </c>
      <c r="M25" s="119">
        <v>10</v>
      </c>
      <c r="N25" s="120">
        <f t="shared" si="3"/>
        <v>9.6666666666666661</v>
      </c>
      <c r="O25" s="121">
        <f t="shared" si="0"/>
        <v>15.7</v>
      </c>
      <c r="P25" s="119">
        <v>19</v>
      </c>
      <c r="Q25" s="119">
        <v>14</v>
      </c>
      <c r="R25" s="119"/>
      <c r="S25" s="119">
        <v>14</v>
      </c>
      <c r="T25" s="119"/>
      <c r="U25" s="122">
        <f t="shared" si="4"/>
        <v>47</v>
      </c>
      <c r="V25" s="123">
        <f t="shared" si="5"/>
        <v>63</v>
      </c>
      <c r="W25" s="123"/>
      <c r="X25" s="123"/>
      <c r="Y25" s="124" t="str">
        <f t="shared" si="6"/>
        <v>B</v>
      </c>
    </row>
    <row r="26" spans="1:25" ht="26.25">
      <c r="A26" s="117">
        <v>12</v>
      </c>
      <c r="B26" s="118" t="s">
        <v>67</v>
      </c>
      <c r="C26" s="118" t="s">
        <v>68</v>
      </c>
      <c r="D26" s="119">
        <v>2</v>
      </c>
      <c r="E26" s="119">
        <v>4</v>
      </c>
      <c r="F26" s="119"/>
      <c r="G26" s="120">
        <f t="shared" si="1"/>
        <v>3.0000000000000004</v>
      </c>
      <c r="H26" s="119">
        <v>2</v>
      </c>
      <c r="I26" s="119"/>
      <c r="J26" s="120">
        <f t="shared" si="2"/>
        <v>2</v>
      </c>
      <c r="K26" s="119">
        <v>11</v>
      </c>
      <c r="L26" s="119">
        <v>9</v>
      </c>
      <c r="M26" s="119">
        <v>11</v>
      </c>
      <c r="N26" s="120">
        <f t="shared" si="3"/>
        <v>10.333333333333332</v>
      </c>
      <c r="O26" s="121">
        <f t="shared" si="0"/>
        <v>15.3</v>
      </c>
      <c r="P26" s="119">
        <v>15</v>
      </c>
      <c r="Q26" s="119"/>
      <c r="R26" s="119">
        <v>12</v>
      </c>
      <c r="S26" s="119">
        <v>12</v>
      </c>
      <c r="T26" s="119"/>
      <c r="U26" s="122">
        <f t="shared" si="4"/>
        <v>39</v>
      </c>
      <c r="V26" s="123">
        <f t="shared" si="5"/>
        <v>54</v>
      </c>
      <c r="W26" s="123"/>
      <c r="X26" s="123"/>
      <c r="Y26" s="124" t="str">
        <f t="shared" si="6"/>
        <v>C</v>
      </c>
    </row>
    <row r="27" spans="1:25" ht="26.25">
      <c r="A27" s="117">
        <v>13</v>
      </c>
      <c r="B27" s="118" t="s">
        <v>69</v>
      </c>
      <c r="C27" s="118" t="s">
        <v>70</v>
      </c>
      <c r="D27" s="119">
        <v>6</v>
      </c>
      <c r="E27" s="119">
        <v>4</v>
      </c>
      <c r="F27" s="119"/>
      <c r="G27" s="120">
        <f t="shared" si="1"/>
        <v>5</v>
      </c>
      <c r="H27" s="119">
        <v>2</v>
      </c>
      <c r="I27" s="119"/>
      <c r="J27" s="120">
        <f t="shared" si="2"/>
        <v>2</v>
      </c>
      <c r="K27" s="119">
        <v>11</v>
      </c>
      <c r="L27" s="119">
        <v>10</v>
      </c>
      <c r="M27" s="119">
        <v>11</v>
      </c>
      <c r="N27" s="120">
        <f t="shared" si="3"/>
        <v>10.666666666666666</v>
      </c>
      <c r="O27" s="121">
        <f t="shared" si="0"/>
        <v>17.7</v>
      </c>
      <c r="P27" s="119">
        <v>19</v>
      </c>
      <c r="Q27" s="119"/>
      <c r="R27" s="119">
        <v>8</v>
      </c>
      <c r="S27" s="119"/>
      <c r="T27" s="119">
        <v>12</v>
      </c>
      <c r="U27" s="122">
        <f t="shared" si="4"/>
        <v>39</v>
      </c>
      <c r="V27" s="123">
        <f t="shared" si="5"/>
        <v>57</v>
      </c>
      <c r="W27" s="123"/>
      <c r="X27" s="123"/>
      <c r="Y27" s="124" t="str">
        <f t="shared" si="6"/>
        <v>C</v>
      </c>
    </row>
    <row r="28" spans="1:25" ht="26.25">
      <c r="A28" s="117">
        <v>14</v>
      </c>
      <c r="B28" s="118" t="s">
        <v>71</v>
      </c>
      <c r="C28" s="118" t="s">
        <v>72</v>
      </c>
      <c r="D28" s="119">
        <v>3</v>
      </c>
      <c r="E28" s="119">
        <v>6</v>
      </c>
      <c r="F28" s="119"/>
      <c r="G28" s="120">
        <f t="shared" si="1"/>
        <v>4.5</v>
      </c>
      <c r="H28" s="119">
        <v>3</v>
      </c>
      <c r="I28" s="119"/>
      <c r="J28" s="120">
        <f t="shared" si="2"/>
        <v>3</v>
      </c>
      <c r="K28" s="119">
        <v>10</v>
      </c>
      <c r="L28" s="119">
        <v>9</v>
      </c>
      <c r="M28" s="119">
        <v>10</v>
      </c>
      <c r="N28" s="120">
        <f t="shared" si="3"/>
        <v>9.6666666666666661</v>
      </c>
      <c r="O28" s="121">
        <f t="shared" si="0"/>
        <v>17.2</v>
      </c>
      <c r="P28" s="119">
        <v>21</v>
      </c>
      <c r="Q28" s="119"/>
      <c r="R28" s="119">
        <v>15</v>
      </c>
      <c r="S28" s="119">
        <v>14</v>
      </c>
      <c r="T28" s="119"/>
      <c r="U28" s="122">
        <f t="shared" si="4"/>
        <v>50</v>
      </c>
      <c r="V28" s="123">
        <f t="shared" si="5"/>
        <v>67</v>
      </c>
      <c r="W28" s="123"/>
      <c r="X28" s="123"/>
      <c r="Y28" s="124" t="str">
        <f t="shared" si="6"/>
        <v>B</v>
      </c>
    </row>
    <row r="29" spans="1:25" ht="26.25">
      <c r="A29" s="117">
        <v>15</v>
      </c>
      <c r="B29" s="118" t="s">
        <v>73</v>
      </c>
      <c r="C29" s="118" t="s">
        <v>74</v>
      </c>
      <c r="D29" s="119">
        <v>5</v>
      </c>
      <c r="E29" s="119">
        <v>2</v>
      </c>
      <c r="F29" s="119"/>
      <c r="G29" s="120">
        <f t="shared" si="1"/>
        <v>3.5</v>
      </c>
      <c r="H29" s="119">
        <v>2</v>
      </c>
      <c r="I29" s="119"/>
      <c r="J29" s="120">
        <f t="shared" si="2"/>
        <v>2</v>
      </c>
      <c r="K29" s="119">
        <v>10</v>
      </c>
      <c r="L29" s="119">
        <v>9</v>
      </c>
      <c r="M29" s="119">
        <v>11</v>
      </c>
      <c r="N29" s="120">
        <f t="shared" si="3"/>
        <v>10</v>
      </c>
      <c r="O29" s="121">
        <f t="shared" si="0"/>
        <v>15.5</v>
      </c>
      <c r="P29" s="119"/>
      <c r="Q29" s="119"/>
      <c r="R29" s="119"/>
      <c r="S29" s="119"/>
      <c r="T29" s="119"/>
      <c r="U29" s="122" t="str">
        <f t="shared" si="4"/>
        <v/>
      </c>
      <c r="V29" s="123">
        <f t="shared" si="5"/>
        <v>16</v>
      </c>
      <c r="W29" s="123"/>
      <c r="X29" s="123"/>
      <c r="Y29" s="124" t="str">
        <f t="shared" si="6"/>
        <v/>
      </c>
    </row>
    <row r="30" spans="1:25" ht="26.25">
      <c r="A30" s="117">
        <v>16</v>
      </c>
      <c r="B30" s="118" t="s">
        <v>75</v>
      </c>
      <c r="C30" s="118" t="s">
        <v>76</v>
      </c>
      <c r="D30" s="119">
        <v>5</v>
      </c>
      <c r="E30" s="119">
        <v>5</v>
      </c>
      <c r="F30" s="119"/>
      <c r="G30" s="120">
        <f t="shared" si="1"/>
        <v>5</v>
      </c>
      <c r="H30" s="119">
        <v>3</v>
      </c>
      <c r="I30" s="119"/>
      <c r="J30" s="120">
        <f t="shared" si="2"/>
        <v>3</v>
      </c>
      <c r="K30" s="119">
        <v>9</v>
      </c>
      <c r="L30" s="119">
        <v>10</v>
      </c>
      <c r="M30" s="119">
        <v>10</v>
      </c>
      <c r="N30" s="120">
        <f t="shared" si="3"/>
        <v>9.6666666666666661</v>
      </c>
      <c r="O30" s="121">
        <f t="shared" si="0"/>
        <v>17.7</v>
      </c>
      <c r="P30" s="119">
        <v>22</v>
      </c>
      <c r="Q30" s="119">
        <v>12</v>
      </c>
      <c r="R30" s="119">
        <v>6.5</v>
      </c>
      <c r="S30" s="119"/>
      <c r="T30" s="119"/>
      <c r="U30" s="122">
        <f t="shared" si="4"/>
        <v>40.5</v>
      </c>
      <c r="V30" s="123">
        <f t="shared" si="5"/>
        <v>58</v>
      </c>
      <c r="W30" s="123"/>
      <c r="X30" s="123"/>
      <c r="Y30" s="124" t="str">
        <f t="shared" si="6"/>
        <v>C</v>
      </c>
    </row>
    <row r="31" spans="1:25" ht="26.25">
      <c r="A31" s="117">
        <v>17</v>
      </c>
      <c r="B31" s="118" t="s">
        <v>77</v>
      </c>
      <c r="C31" s="118" t="s">
        <v>78</v>
      </c>
      <c r="D31" s="119">
        <v>3</v>
      </c>
      <c r="E31" s="119">
        <v>2</v>
      </c>
      <c r="F31" s="119"/>
      <c r="G31" s="120">
        <f t="shared" si="1"/>
        <v>2.5</v>
      </c>
      <c r="H31" s="119">
        <v>2</v>
      </c>
      <c r="I31" s="119"/>
      <c r="J31" s="120">
        <f t="shared" si="2"/>
        <v>2</v>
      </c>
      <c r="K31" s="119">
        <v>10</v>
      </c>
      <c r="L31" s="119">
        <v>9</v>
      </c>
      <c r="M31" s="119">
        <v>11</v>
      </c>
      <c r="N31" s="120">
        <f t="shared" si="3"/>
        <v>10</v>
      </c>
      <c r="O31" s="121">
        <f t="shared" si="0"/>
        <v>14.5</v>
      </c>
      <c r="P31" s="119">
        <v>17</v>
      </c>
      <c r="Q31" s="119">
        <v>12</v>
      </c>
      <c r="R31" s="119"/>
      <c r="S31" s="119">
        <v>15</v>
      </c>
      <c r="T31" s="119"/>
      <c r="U31" s="122">
        <f t="shared" si="4"/>
        <v>44</v>
      </c>
      <c r="V31" s="123">
        <f t="shared" si="5"/>
        <v>59</v>
      </c>
      <c r="W31" s="123"/>
      <c r="X31" s="123"/>
      <c r="Y31" s="124" t="str">
        <f t="shared" si="6"/>
        <v>C</v>
      </c>
    </row>
    <row r="32" spans="1:25" ht="26.25">
      <c r="A32" s="117">
        <v>18</v>
      </c>
      <c r="B32" s="118" t="s">
        <v>79</v>
      </c>
      <c r="C32" s="118" t="s">
        <v>80</v>
      </c>
      <c r="D32" s="119">
        <v>3</v>
      </c>
      <c r="E32" s="119">
        <v>5</v>
      </c>
      <c r="F32" s="119"/>
      <c r="G32" s="120">
        <f t="shared" si="1"/>
        <v>4</v>
      </c>
      <c r="H32" s="119">
        <v>3</v>
      </c>
      <c r="I32" s="119"/>
      <c r="J32" s="120">
        <f t="shared" si="2"/>
        <v>3</v>
      </c>
      <c r="K32" s="119">
        <v>10</v>
      </c>
      <c r="L32" s="119">
        <v>11</v>
      </c>
      <c r="M32" s="119">
        <v>10</v>
      </c>
      <c r="N32" s="120">
        <f t="shared" si="3"/>
        <v>10.333333333333332</v>
      </c>
      <c r="O32" s="121">
        <f t="shared" si="0"/>
        <v>17.3</v>
      </c>
      <c r="P32" s="119">
        <v>16</v>
      </c>
      <c r="Q32" s="119"/>
      <c r="R32" s="119"/>
      <c r="S32" s="119">
        <v>10</v>
      </c>
      <c r="T32" s="119">
        <v>7</v>
      </c>
      <c r="U32" s="122">
        <f t="shared" si="4"/>
        <v>33</v>
      </c>
      <c r="V32" s="123">
        <f t="shared" si="5"/>
        <v>50</v>
      </c>
      <c r="W32" s="123"/>
      <c r="X32" s="123"/>
      <c r="Y32" s="124" t="str">
        <f t="shared" si="6"/>
        <v>C</v>
      </c>
    </row>
    <row r="33" spans="1:25" ht="26.25">
      <c r="A33" s="117">
        <v>19</v>
      </c>
      <c r="B33" s="118" t="s">
        <v>81</v>
      </c>
      <c r="C33" s="118" t="s">
        <v>82</v>
      </c>
      <c r="D33" s="119">
        <v>4</v>
      </c>
      <c r="E33" s="119">
        <v>4</v>
      </c>
      <c r="F33" s="119"/>
      <c r="G33" s="120">
        <f t="shared" si="1"/>
        <v>4</v>
      </c>
      <c r="H33" s="119">
        <v>2</v>
      </c>
      <c r="I33" s="119"/>
      <c r="J33" s="120">
        <f t="shared" si="2"/>
        <v>2</v>
      </c>
      <c r="K33" s="119">
        <v>11</v>
      </c>
      <c r="L33" s="119">
        <v>10</v>
      </c>
      <c r="M33" s="119">
        <v>10</v>
      </c>
      <c r="N33" s="120">
        <f t="shared" si="3"/>
        <v>10.333333333333332</v>
      </c>
      <c r="O33" s="121">
        <f t="shared" si="0"/>
        <v>16.3</v>
      </c>
      <c r="P33" s="119">
        <v>16</v>
      </c>
      <c r="Q33" s="119">
        <v>11</v>
      </c>
      <c r="R33" s="119">
        <v>6.5</v>
      </c>
      <c r="S33" s="119"/>
      <c r="T33" s="119"/>
      <c r="U33" s="122">
        <f t="shared" si="4"/>
        <v>33.5</v>
      </c>
      <c r="V33" s="123">
        <f t="shared" si="5"/>
        <v>50</v>
      </c>
      <c r="W33" s="123"/>
      <c r="X33" s="123"/>
      <c r="Y33" s="124" t="str">
        <f t="shared" si="6"/>
        <v>C</v>
      </c>
    </row>
    <row r="34" spans="1:25" ht="26.25">
      <c r="A34" s="117">
        <v>20</v>
      </c>
      <c r="B34" s="118" t="s">
        <v>83</v>
      </c>
      <c r="C34" s="118" t="s">
        <v>84</v>
      </c>
      <c r="D34" s="119">
        <v>5</v>
      </c>
      <c r="E34" s="119">
        <v>5</v>
      </c>
      <c r="F34" s="119"/>
      <c r="G34" s="120">
        <f t="shared" si="1"/>
        <v>5</v>
      </c>
      <c r="H34" s="119">
        <v>2</v>
      </c>
      <c r="I34" s="119"/>
      <c r="J34" s="120">
        <f t="shared" si="2"/>
        <v>2</v>
      </c>
      <c r="K34" s="119">
        <v>10</v>
      </c>
      <c r="L34" s="119">
        <v>10</v>
      </c>
      <c r="M34" s="119">
        <v>11</v>
      </c>
      <c r="N34" s="120">
        <f t="shared" si="3"/>
        <v>10.333333333333332</v>
      </c>
      <c r="O34" s="121">
        <f t="shared" si="0"/>
        <v>17.3</v>
      </c>
      <c r="P34" s="119">
        <v>13</v>
      </c>
      <c r="Q34" s="119"/>
      <c r="R34" s="119">
        <v>5.5</v>
      </c>
      <c r="S34" s="119">
        <v>6</v>
      </c>
      <c r="T34" s="119"/>
      <c r="U34" s="122">
        <f t="shared" si="4"/>
        <v>24.5</v>
      </c>
      <c r="V34" s="123">
        <f t="shared" si="5"/>
        <v>42</v>
      </c>
      <c r="W34" s="123"/>
      <c r="X34" s="123"/>
      <c r="Y34" s="124" t="str">
        <f t="shared" si="6"/>
        <v>D</v>
      </c>
    </row>
    <row r="35" spans="1:25" ht="26.25">
      <c r="A35" s="117">
        <v>21</v>
      </c>
      <c r="B35" s="118" t="s">
        <v>85</v>
      </c>
      <c r="C35" s="118" t="s">
        <v>86</v>
      </c>
      <c r="D35" s="119">
        <v>3</v>
      </c>
      <c r="E35" s="119">
        <v>3</v>
      </c>
      <c r="F35" s="119"/>
      <c r="G35" s="120">
        <f t="shared" si="1"/>
        <v>3</v>
      </c>
      <c r="H35" s="119">
        <v>3</v>
      </c>
      <c r="I35" s="119"/>
      <c r="J35" s="120">
        <f t="shared" si="2"/>
        <v>3</v>
      </c>
      <c r="K35" s="119">
        <v>11</v>
      </c>
      <c r="L35" s="119">
        <v>10</v>
      </c>
      <c r="M35" s="119">
        <v>10</v>
      </c>
      <c r="N35" s="120">
        <f t="shared" si="3"/>
        <v>10.333333333333332</v>
      </c>
      <c r="O35" s="121">
        <f t="shared" si="0"/>
        <v>16.3</v>
      </c>
      <c r="P35" s="119">
        <v>14</v>
      </c>
      <c r="Q35" s="119"/>
      <c r="R35" s="119"/>
      <c r="S35" s="119">
        <v>12</v>
      </c>
      <c r="T35" s="119">
        <v>8</v>
      </c>
      <c r="U35" s="122">
        <f t="shared" si="4"/>
        <v>34</v>
      </c>
      <c r="V35" s="123">
        <f t="shared" si="5"/>
        <v>50</v>
      </c>
      <c r="W35" s="123"/>
      <c r="X35" s="123"/>
      <c r="Y35" s="124" t="str">
        <f t="shared" si="6"/>
        <v>C</v>
      </c>
    </row>
    <row r="36" spans="1:25" ht="26.25">
      <c r="A36" s="117">
        <v>22</v>
      </c>
      <c r="B36" s="118" t="s">
        <v>332</v>
      </c>
      <c r="C36" s="118" t="s">
        <v>333</v>
      </c>
      <c r="D36" s="119"/>
      <c r="E36" s="119"/>
      <c r="F36" s="119"/>
      <c r="G36" s="120">
        <f t="shared" si="1"/>
        <v>0</v>
      </c>
      <c r="H36" s="119"/>
      <c r="I36" s="119"/>
      <c r="J36" s="120">
        <f t="shared" si="2"/>
        <v>0</v>
      </c>
      <c r="K36" s="119"/>
      <c r="L36" s="119"/>
      <c r="M36" s="119"/>
      <c r="N36" s="120">
        <f t="shared" si="3"/>
        <v>0</v>
      </c>
      <c r="O36" s="121" t="str">
        <f t="shared" si="0"/>
        <v/>
      </c>
      <c r="P36" s="119"/>
      <c r="Q36" s="119"/>
      <c r="R36" s="119"/>
      <c r="S36" s="119"/>
      <c r="T36" s="119"/>
      <c r="U36" s="122" t="str">
        <f t="shared" si="4"/>
        <v/>
      </c>
      <c r="V36" s="123" t="str">
        <f t="shared" si="5"/>
        <v/>
      </c>
      <c r="W36" s="123"/>
      <c r="X36" s="123"/>
      <c r="Y36" s="124" t="str">
        <f t="shared" si="6"/>
        <v/>
      </c>
    </row>
    <row r="37" spans="1:25" ht="26.25">
      <c r="A37" s="117">
        <v>23</v>
      </c>
      <c r="B37" s="118" t="s">
        <v>87</v>
      </c>
      <c r="C37" s="118" t="s">
        <v>88</v>
      </c>
      <c r="D37" s="119">
        <v>4</v>
      </c>
      <c r="E37" s="119">
        <v>6</v>
      </c>
      <c r="F37" s="119"/>
      <c r="G37" s="120">
        <f t="shared" si="1"/>
        <v>5</v>
      </c>
      <c r="H37" s="119">
        <v>3</v>
      </c>
      <c r="I37" s="119"/>
      <c r="J37" s="120">
        <f t="shared" si="2"/>
        <v>3</v>
      </c>
      <c r="K37" s="119">
        <v>10</v>
      </c>
      <c r="L37" s="119">
        <v>11</v>
      </c>
      <c r="M37" s="119">
        <v>10</v>
      </c>
      <c r="N37" s="120">
        <f t="shared" si="3"/>
        <v>10.333333333333332</v>
      </c>
      <c r="O37" s="121">
        <f t="shared" si="0"/>
        <v>18.3</v>
      </c>
      <c r="P37" s="119">
        <v>16</v>
      </c>
      <c r="Q37" s="119"/>
      <c r="R37" s="119"/>
      <c r="S37" s="119">
        <v>13</v>
      </c>
      <c r="T37" s="119">
        <v>11</v>
      </c>
      <c r="U37" s="122">
        <f t="shared" si="4"/>
        <v>40</v>
      </c>
      <c r="V37" s="123">
        <f t="shared" si="5"/>
        <v>58</v>
      </c>
      <c r="W37" s="123"/>
      <c r="X37" s="123"/>
      <c r="Y37" s="124" t="str">
        <f t="shared" si="6"/>
        <v>C</v>
      </c>
    </row>
    <row r="38" spans="1:25" ht="26.25">
      <c r="A38" s="117">
        <v>24</v>
      </c>
      <c r="B38" s="118" t="s">
        <v>89</v>
      </c>
      <c r="C38" s="118" t="s">
        <v>90</v>
      </c>
      <c r="D38" s="119">
        <v>4</v>
      </c>
      <c r="E38" s="119">
        <v>3</v>
      </c>
      <c r="F38" s="119"/>
      <c r="G38" s="120">
        <f t="shared" si="1"/>
        <v>3.5</v>
      </c>
      <c r="H38" s="119">
        <v>2</v>
      </c>
      <c r="I38" s="119"/>
      <c r="J38" s="120">
        <f t="shared" si="2"/>
        <v>2</v>
      </c>
      <c r="K38" s="119">
        <v>9</v>
      </c>
      <c r="L38" s="119">
        <v>10</v>
      </c>
      <c r="M38" s="119">
        <v>9</v>
      </c>
      <c r="N38" s="120">
        <f t="shared" si="3"/>
        <v>9.3333333333333339</v>
      </c>
      <c r="O38" s="121">
        <f t="shared" si="0"/>
        <v>14.8</v>
      </c>
      <c r="P38" s="119">
        <v>18</v>
      </c>
      <c r="Q38" s="119"/>
      <c r="R38" s="119"/>
      <c r="S38" s="119">
        <v>13</v>
      </c>
      <c r="T38" s="119">
        <v>11</v>
      </c>
      <c r="U38" s="122">
        <f t="shared" si="4"/>
        <v>42</v>
      </c>
      <c r="V38" s="123">
        <f t="shared" si="5"/>
        <v>57</v>
      </c>
      <c r="W38" s="123"/>
      <c r="X38" s="123"/>
      <c r="Y38" s="124" t="str">
        <f t="shared" si="6"/>
        <v>C</v>
      </c>
    </row>
    <row r="39" spans="1:25" ht="26.25">
      <c r="A39" s="117">
        <v>25</v>
      </c>
      <c r="B39" s="118" t="s">
        <v>91</v>
      </c>
      <c r="C39" s="118" t="s">
        <v>92</v>
      </c>
      <c r="D39" s="119">
        <v>3</v>
      </c>
      <c r="E39" s="119">
        <v>2</v>
      </c>
      <c r="F39" s="119"/>
      <c r="G39" s="120">
        <f t="shared" si="1"/>
        <v>2.5</v>
      </c>
      <c r="H39" s="119">
        <v>3</v>
      </c>
      <c r="I39" s="119"/>
      <c r="J39" s="120">
        <f t="shared" si="2"/>
        <v>3</v>
      </c>
      <c r="K39" s="119">
        <v>10</v>
      </c>
      <c r="L39" s="119">
        <v>11</v>
      </c>
      <c r="M39" s="119">
        <v>11</v>
      </c>
      <c r="N39" s="120">
        <f t="shared" si="3"/>
        <v>10.666666666666666</v>
      </c>
      <c r="O39" s="121">
        <f t="shared" si="0"/>
        <v>16.2</v>
      </c>
      <c r="P39" s="119">
        <v>18</v>
      </c>
      <c r="Q39" s="119">
        <v>9</v>
      </c>
      <c r="R39" s="119"/>
      <c r="S39" s="119">
        <v>9</v>
      </c>
      <c r="T39" s="119"/>
      <c r="U39" s="122">
        <f t="shared" si="4"/>
        <v>36</v>
      </c>
      <c r="V39" s="123">
        <f t="shared" si="5"/>
        <v>52</v>
      </c>
      <c r="W39" s="123"/>
      <c r="X39" s="123"/>
      <c r="Y39" s="124" t="str">
        <f t="shared" si="6"/>
        <v>C</v>
      </c>
    </row>
    <row r="40" spans="1:25" ht="26.25">
      <c r="A40" s="117">
        <v>26</v>
      </c>
      <c r="B40" s="118" t="s">
        <v>93</v>
      </c>
      <c r="C40" s="118" t="s">
        <v>94</v>
      </c>
      <c r="D40" s="119">
        <v>6</v>
      </c>
      <c r="E40" s="119">
        <v>4</v>
      </c>
      <c r="F40" s="119"/>
      <c r="G40" s="120">
        <f t="shared" si="1"/>
        <v>5</v>
      </c>
      <c r="H40" s="119">
        <v>3</v>
      </c>
      <c r="I40" s="119"/>
      <c r="J40" s="120">
        <f t="shared" si="2"/>
        <v>3</v>
      </c>
      <c r="K40" s="119">
        <v>11</v>
      </c>
      <c r="L40" s="119">
        <v>9</v>
      </c>
      <c r="M40" s="119">
        <v>10</v>
      </c>
      <c r="N40" s="120">
        <f t="shared" si="3"/>
        <v>10</v>
      </c>
      <c r="O40" s="121">
        <f t="shared" si="0"/>
        <v>18</v>
      </c>
      <c r="P40" s="119">
        <v>22</v>
      </c>
      <c r="Q40" s="119">
        <v>10</v>
      </c>
      <c r="R40" s="119"/>
      <c r="S40" s="119">
        <v>8</v>
      </c>
      <c r="T40" s="119"/>
      <c r="U40" s="122">
        <f t="shared" si="4"/>
        <v>40</v>
      </c>
      <c r="V40" s="123">
        <f t="shared" si="5"/>
        <v>58</v>
      </c>
      <c r="W40" s="123"/>
      <c r="X40" s="123"/>
      <c r="Y40" s="124" t="str">
        <f t="shared" si="6"/>
        <v>C</v>
      </c>
    </row>
    <row r="41" spans="1:25" ht="26.25">
      <c r="A41" s="117">
        <v>27</v>
      </c>
      <c r="B41" s="118" t="s">
        <v>95</v>
      </c>
      <c r="C41" s="118" t="s">
        <v>96</v>
      </c>
      <c r="D41" s="119">
        <v>4</v>
      </c>
      <c r="E41" s="119">
        <v>6</v>
      </c>
      <c r="F41" s="119"/>
      <c r="G41" s="120">
        <f t="shared" si="1"/>
        <v>5</v>
      </c>
      <c r="H41" s="119">
        <v>3</v>
      </c>
      <c r="I41" s="119"/>
      <c r="J41" s="120">
        <f t="shared" si="2"/>
        <v>3</v>
      </c>
      <c r="K41" s="119">
        <v>9</v>
      </c>
      <c r="L41" s="119">
        <v>11</v>
      </c>
      <c r="M41" s="119">
        <v>9</v>
      </c>
      <c r="N41" s="120">
        <f t="shared" si="3"/>
        <v>9.6666666666666661</v>
      </c>
      <c r="O41" s="121">
        <f t="shared" si="0"/>
        <v>17.7</v>
      </c>
      <c r="P41" s="119">
        <v>23</v>
      </c>
      <c r="Q41" s="119">
        <v>11</v>
      </c>
      <c r="R41" s="119"/>
      <c r="S41" s="119">
        <v>16</v>
      </c>
      <c r="T41" s="119"/>
      <c r="U41" s="122">
        <f t="shared" si="4"/>
        <v>50</v>
      </c>
      <c r="V41" s="123">
        <f t="shared" si="5"/>
        <v>68</v>
      </c>
      <c r="W41" s="123"/>
      <c r="X41" s="123"/>
      <c r="Y41" s="124" t="str">
        <f t="shared" si="6"/>
        <v>B</v>
      </c>
    </row>
    <row r="42" spans="1:25" ht="26.25">
      <c r="A42" s="117">
        <v>28</v>
      </c>
      <c r="B42" s="118" t="s">
        <v>97</v>
      </c>
      <c r="C42" s="118" t="s">
        <v>98</v>
      </c>
      <c r="D42" s="119">
        <v>4</v>
      </c>
      <c r="E42" s="119">
        <v>4</v>
      </c>
      <c r="F42" s="119"/>
      <c r="G42" s="120">
        <f t="shared" si="1"/>
        <v>4</v>
      </c>
      <c r="H42" s="119">
        <v>2</v>
      </c>
      <c r="I42" s="119"/>
      <c r="J42" s="120">
        <f t="shared" si="2"/>
        <v>2</v>
      </c>
      <c r="K42" s="119">
        <v>9</v>
      </c>
      <c r="L42" s="119">
        <v>10</v>
      </c>
      <c r="M42" s="119">
        <v>10</v>
      </c>
      <c r="N42" s="120">
        <f t="shared" si="3"/>
        <v>9.6666666666666661</v>
      </c>
      <c r="O42" s="121">
        <f t="shared" si="0"/>
        <v>15.7</v>
      </c>
      <c r="P42" s="119">
        <v>21</v>
      </c>
      <c r="Q42" s="119"/>
      <c r="R42" s="119">
        <v>7</v>
      </c>
      <c r="S42" s="119">
        <v>8</v>
      </c>
      <c r="T42" s="119"/>
      <c r="U42" s="122">
        <f t="shared" si="4"/>
        <v>36</v>
      </c>
      <c r="V42" s="123">
        <f t="shared" si="5"/>
        <v>52</v>
      </c>
      <c r="W42" s="123"/>
      <c r="X42" s="123"/>
      <c r="Y42" s="124" t="str">
        <f t="shared" si="6"/>
        <v>C</v>
      </c>
    </row>
    <row r="43" spans="1:25" ht="26.25">
      <c r="A43" s="117">
        <v>29</v>
      </c>
      <c r="B43" s="118" t="s">
        <v>334</v>
      </c>
      <c r="C43" s="118" t="s">
        <v>335</v>
      </c>
      <c r="D43" s="119"/>
      <c r="E43" s="119"/>
      <c r="F43" s="119"/>
      <c r="G43" s="120">
        <f t="shared" si="1"/>
        <v>0</v>
      </c>
      <c r="H43" s="119"/>
      <c r="I43" s="119"/>
      <c r="J43" s="120">
        <f t="shared" si="2"/>
        <v>0</v>
      </c>
      <c r="K43" s="119"/>
      <c r="L43" s="119"/>
      <c r="M43" s="119"/>
      <c r="N43" s="120">
        <f t="shared" si="3"/>
        <v>0</v>
      </c>
      <c r="O43" s="121" t="str">
        <f t="shared" si="0"/>
        <v/>
      </c>
      <c r="P43" s="119"/>
      <c r="Q43" s="119"/>
      <c r="R43" s="119"/>
      <c r="S43" s="119"/>
      <c r="T43" s="119"/>
      <c r="U43" s="122" t="str">
        <f t="shared" si="4"/>
        <v/>
      </c>
      <c r="V43" s="123" t="str">
        <f t="shared" si="5"/>
        <v/>
      </c>
      <c r="W43" s="123"/>
      <c r="X43" s="123"/>
      <c r="Y43" s="124" t="str">
        <f t="shared" si="6"/>
        <v/>
      </c>
    </row>
    <row r="44" spans="1:25" ht="26.25">
      <c r="A44" s="117">
        <v>30</v>
      </c>
      <c r="B44" s="118" t="s">
        <v>99</v>
      </c>
      <c r="C44" s="118" t="s">
        <v>100</v>
      </c>
      <c r="D44" s="119">
        <v>3</v>
      </c>
      <c r="E44" s="119">
        <v>6</v>
      </c>
      <c r="F44" s="119"/>
      <c r="G44" s="120">
        <f t="shared" si="1"/>
        <v>4.5</v>
      </c>
      <c r="H44" s="119">
        <v>3</v>
      </c>
      <c r="I44" s="119"/>
      <c r="J44" s="120">
        <f t="shared" si="2"/>
        <v>3</v>
      </c>
      <c r="K44" s="119">
        <v>10</v>
      </c>
      <c r="L44" s="119">
        <v>9</v>
      </c>
      <c r="M44" s="119">
        <v>11</v>
      </c>
      <c r="N44" s="120">
        <f t="shared" si="3"/>
        <v>10</v>
      </c>
      <c r="O44" s="121">
        <f t="shared" si="0"/>
        <v>17.5</v>
      </c>
      <c r="P44" s="119">
        <v>18</v>
      </c>
      <c r="Q44" s="119">
        <v>11</v>
      </c>
      <c r="R44" s="119"/>
      <c r="S44" s="119">
        <v>11</v>
      </c>
      <c r="T44" s="119"/>
      <c r="U44" s="122">
        <f t="shared" si="4"/>
        <v>40</v>
      </c>
      <c r="V44" s="123">
        <f t="shared" si="5"/>
        <v>58</v>
      </c>
      <c r="W44" s="123"/>
      <c r="X44" s="123"/>
      <c r="Y44" s="124" t="str">
        <f t="shared" si="6"/>
        <v>C</v>
      </c>
    </row>
    <row r="45" spans="1:25" ht="26.25">
      <c r="A45" s="117">
        <v>31</v>
      </c>
      <c r="B45" s="118" t="s">
        <v>101</v>
      </c>
      <c r="C45" s="118" t="s">
        <v>102</v>
      </c>
      <c r="D45" s="119">
        <v>4</v>
      </c>
      <c r="E45" s="119">
        <v>2</v>
      </c>
      <c r="F45" s="119"/>
      <c r="G45" s="120">
        <f t="shared" si="1"/>
        <v>3.0000000000000004</v>
      </c>
      <c r="H45" s="119">
        <v>3</v>
      </c>
      <c r="I45" s="119"/>
      <c r="J45" s="120">
        <f t="shared" si="2"/>
        <v>3</v>
      </c>
      <c r="K45" s="119">
        <v>9</v>
      </c>
      <c r="L45" s="119">
        <v>11</v>
      </c>
      <c r="M45" s="119">
        <v>10</v>
      </c>
      <c r="N45" s="120">
        <f t="shared" si="3"/>
        <v>10</v>
      </c>
      <c r="O45" s="121">
        <f t="shared" si="0"/>
        <v>16</v>
      </c>
      <c r="P45" s="119">
        <v>16</v>
      </c>
      <c r="Q45" s="119"/>
      <c r="R45" s="119"/>
      <c r="S45" s="119">
        <v>15</v>
      </c>
      <c r="T45" s="119">
        <v>13</v>
      </c>
      <c r="U45" s="122">
        <f t="shared" si="4"/>
        <v>44</v>
      </c>
      <c r="V45" s="123">
        <f t="shared" si="5"/>
        <v>60</v>
      </c>
      <c r="W45" s="123"/>
      <c r="X45" s="123"/>
      <c r="Y45" s="124" t="str">
        <f t="shared" si="6"/>
        <v>B</v>
      </c>
    </row>
    <row r="46" spans="1:25" ht="26.25">
      <c r="A46" s="117">
        <v>32</v>
      </c>
      <c r="B46" s="118" t="s">
        <v>103</v>
      </c>
      <c r="C46" s="118" t="s">
        <v>104</v>
      </c>
      <c r="D46" s="119">
        <v>3</v>
      </c>
      <c r="E46" s="119">
        <v>6</v>
      </c>
      <c r="F46" s="119"/>
      <c r="G46" s="120">
        <f t="shared" si="1"/>
        <v>4.5</v>
      </c>
      <c r="H46" s="119">
        <v>3</v>
      </c>
      <c r="I46" s="119"/>
      <c r="J46" s="120">
        <f t="shared" si="2"/>
        <v>3</v>
      </c>
      <c r="K46" s="119">
        <v>11</v>
      </c>
      <c r="L46" s="119">
        <v>9</v>
      </c>
      <c r="M46" s="119">
        <v>9</v>
      </c>
      <c r="N46" s="120">
        <f t="shared" si="3"/>
        <v>9.6666666666666661</v>
      </c>
      <c r="O46" s="121">
        <f t="shared" si="0"/>
        <v>17.2</v>
      </c>
      <c r="P46" s="119">
        <v>24</v>
      </c>
      <c r="Q46" s="119">
        <v>14</v>
      </c>
      <c r="R46" s="119">
        <v>11.5</v>
      </c>
      <c r="S46" s="119"/>
      <c r="T46" s="119"/>
      <c r="U46" s="122">
        <f t="shared" si="4"/>
        <v>49.5</v>
      </c>
      <c r="V46" s="123">
        <f t="shared" si="5"/>
        <v>67</v>
      </c>
      <c r="W46" s="123"/>
      <c r="X46" s="123"/>
      <c r="Y46" s="124" t="str">
        <f t="shared" si="6"/>
        <v>B</v>
      </c>
    </row>
    <row r="47" spans="1:25" ht="26.25">
      <c r="A47" s="117">
        <v>33</v>
      </c>
      <c r="B47" s="118" t="s">
        <v>105</v>
      </c>
      <c r="C47" s="118" t="s">
        <v>106</v>
      </c>
      <c r="D47" s="119">
        <v>5</v>
      </c>
      <c r="E47" s="119">
        <v>2</v>
      </c>
      <c r="F47" s="119"/>
      <c r="G47" s="120">
        <f t="shared" si="1"/>
        <v>3.5</v>
      </c>
      <c r="H47" s="119">
        <v>3</v>
      </c>
      <c r="I47" s="119"/>
      <c r="J47" s="120">
        <f t="shared" si="2"/>
        <v>3</v>
      </c>
      <c r="K47" s="119">
        <v>11</v>
      </c>
      <c r="L47" s="119">
        <v>9</v>
      </c>
      <c r="M47" s="119">
        <v>9</v>
      </c>
      <c r="N47" s="120">
        <f t="shared" si="3"/>
        <v>9.6666666666666661</v>
      </c>
      <c r="O47" s="121">
        <f t="shared" si="0"/>
        <v>16.2</v>
      </c>
      <c r="P47" s="119">
        <v>13</v>
      </c>
      <c r="Q47" s="119">
        <v>9</v>
      </c>
      <c r="R47" s="119">
        <v>3.5</v>
      </c>
      <c r="S47" s="119"/>
      <c r="T47" s="119"/>
      <c r="U47" s="122">
        <f t="shared" si="4"/>
        <v>25.5</v>
      </c>
      <c r="V47" s="123">
        <f t="shared" si="5"/>
        <v>42</v>
      </c>
      <c r="W47" s="123"/>
      <c r="X47" s="123"/>
      <c r="Y47" s="124" t="str">
        <f t="shared" si="6"/>
        <v>D</v>
      </c>
    </row>
    <row r="48" spans="1:25" ht="26.25">
      <c r="A48" s="117">
        <v>34</v>
      </c>
      <c r="B48" s="118" t="s">
        <v>107</v>
      </c>
      <c r="C48" s="118" t="s">
        <v>108</v>
      </c>
      <c r="D48" s="119">
        <v>2</v>
      </c>
      <c r="E48" s="119">
        <v>6</v>
      </c>
      <c r="F48" s="119"/>
      <c r="G48" s="120">
        <f t="shared" si="1"/>
        <v>4</v>
      </c>
      <c r="H48" s="119">
        <v>3</v>
      </c>
      <c r="I48" s="119"/>
      <c r="J48" s="120">
        <f t="shared" si="2"/>
        <v>3</v>
      </c>
      <c r="K48" s="119">
        <v>10</v>
      </c>
      <c r="L48" s="119">
        <v>9</v>
      </c>
      <c r="M48" s="119">
        <v>10</v>
      </c>
      <c r="N48" s="120">
        <f t="shared" si="3"/>
        <v>9.6666666666666661</v>
      </c>
      <c r="O48" s="121">
        <f t="shared" si="0"/>
        <v>16.7</v>
      </c>
      <c r="P48" s="119">
        <v>18</v>
      </c>
      <c r="Q48" s="119">
        <v>12</v>
      </c>
      <c r="R48" s="119"/>
      <c r="S48" s="119">
        <v>5</v>
      </c>
      <c r="T48" s="119"/>
      <c r="U48" s="122">
        <f t="shared" si="4"/>
        <v>35</v>
      </c>
      <c r="V48" s="123">
        <f t="shared" si="5"/>
        <v>52</v>
      </c>
      <c r="W48" s="123"/>
      <c r="X48" s="123"/>
      <c r="Y48" s="124" t="str">
        <f t="shared" si="6"/>
        <v>C</v>
      </c>
    </row>
    <row r="49" spans="1:25" ht="26.25">
      <c r="A49" s="117">
        <v>35</v>
      </c>
      <c r="B49" s="118" t="s">
        <v>109</v>
      </c>
      <c r="C49" s="118" t="s">
        <v>110</v>
      </c>
      <c r="D49" s="119">
        <v>4</v>
      </c>
      <c r="E49" s="119">
        <v>6</v>
      </c>
      <c r="F49" s="119"/>
      <c r="G49" s="120">
        <f t="shared" si="1"/>
        <v>5</v>
      </c>
      <c r="H49" s="119">
        <v>2</v>
      </c>
      <c r="I49" s="119"/>
      <c r="J49" s="120">
        <f t="shared" si="2"/>
        <v>2</v>
      </c>
      <c r="K49" s="119">
        <v>9</v>
      </c>
      <c r="L49" s="119">
        <v>10</v>
      </c>
      <c r="M49" s="119">
        <v>9</v>
      </c>
      <c r="N49" s="120">
        <f t="shared" si="3"/>
        <v>9.3333333333333339</v>
      </c>
      <c r="O49" s="121">
        <f t="shared" si="0"/>
        <v>16.3</v>
      </c>
      <c r="P49" s="119">
        <v>20</v>
      </c>
      <c r="Q49" s="119">
        <v>9</v>
      </c>
      <c r="R49" s="119"/>
      <c r="S49" s="119">
        <v>16</v>
      </c>
      <c r="T49" s="119"/>
      <c r="U49" s="122">
        <f t="shared" si="4"/>
        <v>45</v>
      </c>
      <c r="V49" s="123">
        <f t="shared" si="5"/>
        <v>61</v>
      </c>
      <c r="W49" s="123"/>
      <c r="X49" s="123"/>
      <c r="Y49" s="124" t="str">
        <f t="shared" si="6"/>
        <v>B</v>
      </c>
    </row>
    <row r="50" spans="1:25" ht="26.25">
      <c r="A50" s="117">
        <v>36</v>
      </c>
      <c r="B50" s="118" t="s">
        <v>111</v>
      </c>
      <c r="C50" s="118" t="s">
        <v>112</v>
      </c>
      <c r="D50" s="119">
        <v>2</v>
      </c>
      <c r="E50" s="119">
        <v>5</v>
      </c>
      <c r="F50" s="119"/>
      <c r="G50" s="120">
        <f t="shared" si="1"/>
        <v>3.5</v>
      </c>
      <c r="H50" s="119">
        <v>2</v>
      </c>
      <c r="I50" s="119"/>
      <c r="J50" s="120">
        <f t="shared" si="2"/>
        <v>2</v>
      </c>
      <c r="K50" s="119">
        <v>10</v>
      </c>
      <c r="L50" s="119">
        <v>11</v>
      </c>
      <c r="M50" s="119">
        <v>10</v>
      </c>
      <c r="N50" s="120">
        <f t="shared" si="3"/>
        <v>10.333333333333332</v>
      </c>
      <c r="O50" s="121">
        <f t="shared" si="0"/>
        <v>15.8</v>
      </c>
      <c r="P50" s="119">
        <v>19</v>
      </c>
      <c r="Q50" s="119">
        <v>12</v>
      </c>
      <c r="R50" s="119">
        <v>4</v>
      </c>
      <c r="S50" s="119"/>
      <c r="T50" s="119"/>
      <c r="U50" s="122">
        <f t="shared" si="4"/>
        <v>35</v>
      </c>
      <c r="V50" s="123">
        <f t="shared" si="5"/>
        <v>51</v>
      </c>
      <c r="W50" s="123"/>
      <c r="X50" s="123"/>
      <c r="Y50" s="124" t="str">
        <f t="shared" si="6"/>
        <v>C</v>
      </c>
    </row>
    <row r="51" spans="1:25" ht="26.25">
      <c r="A51" s="117">
        <v>37</v>
      </c>
      <c r="B51" s="118" t="s">
        <v>113</v>
      </c>
      <c r="C51" s="118" t="s">
        <v>114</v>
      </c>
      <c r="D51" s="119">
        <v>6</v>
      </c>
      <c r="E51" s="119">
        <v>6</v>
      </c>
      <c r="F51" s="119"/>
      <c r="G51" s="120">
        <f t="shared" si="1"/>
        <v>6</v>
      </c>
      <c r="H51" s="119">
        <v>3</v>
      </c>
      <c r="I51" s="119"/>
      <c r="J51" s="120">
        <f t="shared" si="2"/>
        <v>3</v>
      </c>
      <c r="K51" s="119">
        <v>9</v>
      </c>
      <c r="L51" s="119">
        <v>9</v>
      </c>
      <c r="M51" s="119">
        <v>10</v>
      </c>
      <c r="N51" s="120">
        <f t="shared" si="3"/>
        <v>9.3333333333333339</v>
      </c>
      <c r="O51" s="121">
        <f t="shared" si="0"/>
        <v>18.3</v>
      </c>
      <c r="P51" s="119"/>
      <c r="Q51" s="119"/>
      <c r="R51" s="119"/>
      <c r="S51" s="119"/>
      <c r="T51" s="119"/>
      <c r="U51" s="122" t="str">
        <f t="shared" si="4"/>
        <v/>
      </c>
      <c r="V51" s="123">
        <f t="shared" si="5"/>
        <v>18</v>
      </c>
      <c r="W51" s="123"/>
      <c r="X51" s="123"/>
      <c r="Y51" s="124" t="str">
        <f t="shared" si="6"/>
        <v/>
      </c>
    </row>
    <row r="52" spans="1:25" ht="26.25">
      <c r="A52" s="117">
        <v>38</v>
      </c>
      <c r="B52" s="118" t="s">
        <v>115</v>
      </c>
      <c r="C52" s="118" t="s">
        <v>116</v>
      </c>
      <c r="D52" s="119">
        <v>3</v>
      </c>
      <c r="E52" s="119">
        <v>5</v>
      </c>
      <c r="F52" s="119"/>
      <c r="G52" s="120">
        <f t="shared" si="1"/>
        <v>4</v>
      </c>
      <c r="H52" s="119">
        <v>2</v>
      </c>
      <c r="I52" s="119"/>
      <c r="J52" s="120">
        <f t="shared" si="2"/>
        <v>2</v>
      </c>
      <c r="K52" s="119">
        <v>11</v>
      </c>
      <c r="L52" s="119">
        <v>9</v>
      </c>
      <c r="M52" s="119">
        <v>11</v>
      </c>
      <c r="N52" s="120">
        <f t="shared" si="3"/>
        <v>10.333333333333332</v>
      </c>
      <c r="O52" s="121">
        <f t="shared" si="0"/>
        <v>16.3</v>
      </c>
      <c r="P52" s="119">
        <v>18.5</v>
      </c>
      <c r="Q52" s="119">
        <v>8</v>
      </c>
      <c r="R52" s="119"/>
      <c r="S52" s="119">
        <v>11</v>
      </c>
      <c r="T52" s="119"/>
      <c r="U52" s="122">
        <f t="shared" si="4"/>
        <v>37.5</v>
      </c>
      <c r="V52" s="123">
        <f t="shared" si="5"/>
        <v>54</v>
      </c>
      <c r="W52" s="123"/>
      <c r="X52" s="123"/>
      <c r="Y52" s="124" t="str">
        <f t="shared" si="6"/>
        <v>C</v>
      </c>
    </row>
    <row r="53" spans="1:25" ht="26.25">
      <c r="A53" s="117">
        <v>39</v>
      </c>
      <c r="B53" s="118" t="s">
        <v>117</v>
      </c>
      <c r="C53" s="118" t="s">
        <v>118</v>
      </c>
      <c r="D53" s="119">
        <v>5</v>
      </c>
      <c r="E53" s="119">
        <v>3</v>
      </c>
      <c r="F53" s="119"/>
      <c r="G53" s="120">
        <f t="shared" si="1"/>
        <v>4</v>
      </c>
      <c r="H53" s="119">
        <v>3</v>
      </c>
      <c r="I53" s="119"/>
      <c r="J53" s="120">
        <f t="shared" si="2"/>
        <v>3</v>
      </c>
      <c r="K53" s="119">
        <v>10</v>
      </c>
      <c r="L53" s="119">
        <v>10</v>
      </c>
      <c r="M53" s="119">
        <v>11</v>
      </c>
      <c r="N53" s="120">
        <f t="shared" si="3"/>
        <v>10.333333333333332</v>
      </c>
      <c r="O53" s="121">
        <f t="shared" si="0"/>
        <v>17.3</v>
      </c>
      <c r="P53" s="119">
        <v>16</v>
      </c>
      <c r="Q53" s="119">
        <v>15</v>
      </c>
      <c r="R53" s="119">
        <v>7</v>
      </c>
      <c r="S53" s="119"/>
      <c r="T53" s="119"/>
      <c r="U53" s="122">
        <f t="shared" si="4"/>
        <v>38</v>
      </c>
      <c r="V53" s="123">
        <f t="shared" si="5"/>
        <v>55</v>
      </c>
      <c r="W53" s="123"/>
      <c r="X53" s="123"/>
      <c r="Y53" s="124" t="str">
        <f t="shared" si="6"/>
        <v>C</v>
      </c>
    </row>
    <row r="54" spans="1:25" ht="26.25">
      <c r="A54" s="117">
        <v>40</v>
      </c>
      <c r="B54" s="118" t="s">
        <v>119</v>
      </c>
      <c r="C54" s="118" t="s">
        <v>120</v>
      </c>
      <c r="D54" s="119">
        <v>2</v>
      </c>
      <c r="E54" s="119">
        <v>3</v>
      </c>
      <c r="F54" s="119"/>
      <c r="G54" s="120">
        <f t="shared" si="1"/>
        <v>2.5</v>
      </c>
      <c r="H54" s="119">
        <v>2</v>
      </c>
      <c r="I54" s="119"/>
      <c r="J54" s="120">
        <f t="shared" si="2"/>
        <v>2</v>
      </c>
      <c r="K54" s="119">
        <v>11</v>
      </c>
      <c r="L54" s="119">
        <v>9</v>
      </c>
      <c r="M54" s="119">
        <v>11</v>
      </c>
      <c r="N54" s="120">
        <f t="shared" si="3"/>
        <v>10.333333333333332</v>
      </c>
      <c r="O54" s="121">
        <f t="shared" si="0"/>
        <v>14.8</v>
      </c>
      <c r="P54" s="119">
        <v>11</v>
      </c>
      <c r="Q54" s="119">
        <v>10</v>
      </c>
      <c r="R54" s="119"/>
      <c r="S54" s="119">
        <v>7</v>
      </c>
      <c r="T54" s="119"/>
      <c r="U54" s="122">
        <f t="shared" si="4"/>
        <v>28</v>
      </c>
      <c r="V54" s="123">
        <f t="shared" si="5"/>
        <v>43</v>
      </c>
      <c r="W54" s="123"/>
      <c r="X54" s="123"/>
      <c r="Y54" s="124" t="str">
        <f t="shared" si="6"/>
        <v>D</v>
      </c>
    </row>
    <row r="55" spans="1:25" ht="26.25">
      <c r="A55" s="117">
        <v>41</v>
      </c>
      <c r="B55" s="118" t="s">
        <v>121</v>
      </c>
      <c r="C55" s="118" t="s">
        <v>122</v>
      </c>
      <c r="D55" s="119">
        <v>3</v>
      </c>
      <c r="E55" s="119">
        <v>4</v>
      </c>
      <c r="F55" s="119"/>
      <c r="G55" s="120">
        <f t="shared" si="1"/>
        <v>3.5</v>
      </c>
      <c r="H55" s="119">
        <v>3</v>
      </c>
      <c r="I55" s="119"/>
      <c r="J55" s="120">
        <f t="shared" si="2"/>
        <v>3</v>
      </c>
      <c r="K55" s="119">
        <v>9</v>
      </c>
      <c r="L55" s="119">
        <v>10</v>
      </c>
      <c r="M55" s="119">
        <v>9</v>
      </c>
      <c r="N55" s="120">
        <f t="shared" si="3"/>
        <v>9.3333333333333339</v>
      </c>
      <c r="O55" s="121">
        <f t="shared" si="0"/>
        <v>15.8</v>
      </c>
      <c r="P55" s="119">
        <v>20</v>
      </c>
      <c r="Q55" s="119">
        <v>7</v>
      </c>
      <c r="R55" s="119"/>
      <c r="S55" s="119"/>
      <c r="T55" s="119">
        <v>7</v>
      </c>
      <c r="U55" s="122">
        <f t="shared" si="4"/>
        <v>34</v>
      </c>
      <c r="V55" s="123">
        <f t="shared" si="5"/>
        <v>50</v>
      </c>
      <c r="W55" s="123"/>
      <c r="X55" s="123"/>
      <c r="Y55" s="124" t="str">
        <f t="shared" si="6"/>
        <v>C</v>
      </c>
    </row>
    <row r="56" spans="1:25" ht="26.25">
      <c r="A56" s="117">
        <v>42</v>
      </c>
      <c r="B56" s="118" t="s">
        <v>123</v>
      </c>
      <c r="C56" s="118" t="s">
        <v>124</v>
      </c>
      <c r="D56" s="119">
        <v>4</v>
      </c>
      <c r="E56" s="119">
        <v>6</v>
      </c>
      <c r="F56" s="119"/>
      <c r="G56" s="120">
        <f t="shared" si="1"/>
        <v>5</v>
      </c>
      <c r="H56" s="119">
        <v>2</v>
      </c>
      <c r="I56" s="119"/>
      <c r="J56" s="120">
        <f t="shared" si="2"/>
        <v>2</v>
      </c>
      <c r="K56" s="119">
        <v>9</v>
      </c>
      <c r="L56" s="119">
        <v>10</v>
      </c>
      <c r="M56" s="119">
        <v>11</v>
      </c>
      <c r="N56" s="120">
        <f t="shared" si="3"/>
        <v>10</v>
      </c>
      <c r="O56" s="121">
        <f t="shared" si="0"/>
        <v>17</v>
      </c>
      <c r="P56" s="119">
        <v>19</v>
      </c>
      <c r="Q56" s="119"/>
      <c r="R56" s="119">
        <v>8</v>
      </c>
      <c r="S56" s="119">
        <v>9</v>
      </c>
      <c r="T56" s="119"/>
      <c r="U56" s="122">
        <f t="shared" si="4"/>
        <v>36</v>
      </c>
      <c r="V56" s="123">
        <f t="shared" si="5"/>
        <v>53</v>
      </c>
      <c r="W56" s="123"/>
      <c r="X56" s="123"/>
      <c r="Y56" s="124" t="str">
        <f t="shared" si="6"/>
        <v>C</v>
      </c>
    </row>
    <row r="57" spans="1:25" ht="26.25">
      <c r="A57" s="117">
        <v>43</v>
      </c>
      <c r="B57" s="118" t="s">
        <v>125</v>
      </c>
      <c r="C57" s="118" t="s">
        <v>126</v>
      </c>
      <c r="D57" s="119">
        <v>3</v>
      </c>
      <c r="E57" s="119">
        <v>3</v>
      </c>
      <c r="F57" s="119"/>
      <c r="G57" s="120">
        <f t="shared" si="1"/>
        <v>3</v>
      </c>
      <c r="H57" s="119">
        <v>2</v>
      </c>
      <c r="I57" s="119"/>
      <c r="J57" s="120">
        <f t="shared" si="2"/>
        <v>2</v>
      </c>
      <c r="K57" s="119">
        <v>10</v>
      </c>
      <c r="L57" s="119">
        <v>11</v>
      </c>
      <c r="M57" s="119">
        <v>10</v>
      </c>
      <c r="N57" s="120">
        <f t="shared" si="3"/>
        <v>10.333333333333332</v>
      </c>
      <c r="O57" s="121">
        <f t="shared" si="0"/>
        <v>15.3</v>
      </c>
      <c r="P57" s="119">
        <v>28</v>
      </c>
      <c r="Q57" s="119">
        <v>14</v>
      </c>
      <c r="R57" s="119"/>
      <c r="S57" s="119">
        <v>14</v>
      </c>
      <c r="T57" s="119"/>
      <c r="U57" s="122">
        <f t="shared" si="4"/>
        <v>56</v>
      </c>
      <c r="V57" s="123">
        <f t="shared" si="5"/>
        <v>71</v>
      </c>
      <c r="W57" s="123"/>
      <c r="X57" s="123"/>
      <c r="Y57" s="124" t="str">
        <f t="shared" si="6"/>
        <v>A</v>
      </c>
    </row>
    <row r="58" spans="1:25" ht="26.25">
      <c r="A58" s="117">
        <v>44</v>
      </c>
      <c r="B58" s="118" t="s">
        <v>127</v>
      </c>
      <c r="C58" s="118" t="s">
        <v>128</v>
      </c>
      <c r="D58" s="119">
        <v>4</v>
      </c>
      <c r="E58" s="119">
        <v>5</v>
      </c>
      <c r="F58" s="119"/>
      <c r="G58" s="120">
        <f t="shared" si="1"/>
        <v>4.5</v>
      </c>
      <c r="H58" s="119">
        <v>3</v>
      </c>
      <c r="I58" s="119"/>
      <c r="J58" s="120">
        <f t="shared" si="2"/>
        <v>3</v>
      </c>
      <c r="K58" s="119">
        <v>11</v>
      </c>
      <c r="L58" s="119">
        <v>10</v>
      </c>
      <c r="M58" s="119">
        <v>10</v>
      </c>
      <c r="N58" s="120">
        <f t="shared" si="3"/>
        <v>10.333333333333332</v>
      </c>
      <c r="O58" s="121">
        <f t="shared" si="0"/>
        <v>17.8</v>
      </c>
      <c r="P58" s="119">
        <v>17</v>
      </c>
      <c r="Q58" s="119">
        <v>15</v>
      </c>
      <c r="R58" s="119"/>
      <c r="S58" s="119">
        <v>13</v>
      </c>
      <c r="T58" s="119"/>
      <c r="U58" s="122">
        <f t="shared" si="4"/>
        <v>45</v>
      </c>
      <c r="V58" s="123">
        <f t="shared" si="5"/>
        <v>63</v>
      </c>
      <c r="W58" s="123"/>
      <c r="X58" s="123"/>
      <c r="Y58" s="124" t="str">
        <f t="shared" si="6"/>
        <v>B</v>
      </c>
    </row>
    <row r="59" spans="1:25" ht="26.25">
      <c r="A59" s="117">
        <v>45</v>
      </c>
      <c r="B59" s="118" t="s">
        <v>129</v>
      </c>
      <c r="C59" s="118" t="s">
        <v>130</v>
      </c>
      <c r="D59" s="119">
        <v>5</v>
      </c>
      <c r="E59" s="119">
        <v>3</v>
      </c>
      <c r="F59" s="119"/>
      <c r="G59" s="120">
        <f t="shared" si="1"/>
        <v>4</v>
      </c>
      <c r="H59" s="119">
        <v>3</v>
      </c>
      <c r="I59" s="119"/>
      <c r="J59" s="120">
        <f t="shared" si="2"/>
        <v>3</v>
      </c>
      <c r="K59" s="119">
        <v>9</v>
      </c>
      <c r="L59" s="119">
        <v>9</v>
      </c>
      <c r="M59" s="119">
        <v>10</v>
      </c>
      <c r="N59" s="120">
        <f t="shared" si="3"/>
        <v>9.3333333333333339</v>
      </c>
      <c r="O59" s="121">
        <f t="shared" si="0"/>
        <v>16.3</v>
      </c>
      <c r="P59" s="119">
        <v>23</v>
      </c>
      <c r="Q59" s="119"/>
      <c r="R59" s="119"/>
      <c r="S59" s="119">
        <v>16</v>
      </c>
      <c r="T59" s="119">
        <v>11</v>
      </c>
      <c r="U59" s="122">
        <f t="shared" si="4"/>
        <v>50</v>
      </c>
      <c r="V59" s="123">
        <f t="shared" si="5"/>
        <v>66</v>
      </c>
      <c r="W59" s="123"/>
      <c r="X59" s="123"/>
      <c r="Y59" s="124" t="str">
        <f t="shared" si="6"/>
        <v>B</v>
      </c>
    </row>
    <row r="60" spans="1:25" ht="26.25">
      <c r="A60" s="117">
        <v>46</v>
      </c>
      <c r="B60" s="118" t="s">
        <v>131</v>
      </c>
      <c r="C60" s="118" t="s">
        <v>132</v>
      </c>
      <c r="D60" s="119">
        <v>3</v>
      </c>
      <c r="E60" s="119">
        <v>2</v>
      </c>
      <c r="F60" s="119"/>
      <c r="G60" s="120">
        <f t="shared" si="1"/>
        <v>2.5</v>
      </c>
      <c r="H60" s="119">
        <v>3</v>
      </c>
      <c r="I60" s="119"/>
      <c r="J60" s="120">
        <f t="shared" si="2"/>
        <v>3</v>
      </c>
      <c r="K60" s="119">
        <v>11</v>
      </c>
      <c r="L60" s="119">
        <v>9</v>
      </c>
      <c r="M60" s="119">
        <v>9</v>
      </c>
      <c r="N60" s="120">
        <f t="shared" si="3"/>
        <v>9.6666666666666661</v>
      </c>
      <c r="O60" s="121">
        <f t="shared" si="0"/>
        <v>15.2</v>
      </c>
      <c r="P60" s="119">
        <v>28</v>
      </c>
      <c r="Q60" s="119"/>
      <c r="R60" s="119"/>
      <c r="S60" s="119">
        <v>16</v>
      </c>
      <c r="T60" s="119">
        <v>16</v>
      </c>
      <c r="U60" s="122">
        <f t="shared" si="4"/>
        <v>60</v>
      </c>
      <c r="V60" s="123">
        <f t="shared" si="5"/>
        <v>75</v>
      </c>
      <c r="W60" s="123"/>
      <c r="X60" s="123"/>
      <c r="Y60" s="124" t="str">
        <f t="shared" si="6"/>
        <v>A</v>
      </c>
    </row>
    <row r="61" spans="1:25" ht="26.25">
      <c r="A61" s="117">
        <v>47</v>
      </c>
      <c r="B61" s="118" t="s">
        <v>133</v>
      </c>
      <c r="C61" s="118" t="s">
        <v>134</v>
      </c>
      <c r="D61" s="119">
        <v>3</v>
      </c>
      <c r="E61" s="119">
        <v>3</v>
      </c>
      <c r="F61" s="119"/>
      <c r="G61" s="120">
        <f t="shared" si="1"/>
        <v>3</v>
      </c>
      <c r="H61" s="119">
        <v>2</v>
      </c>
      <c r="I61" s="119"/>
      <c r="J61" s="120">
        <f t="shared" si="2"/>
        <v>2</v>
      </c>
      <c r="K61" s="119">
        <v>9</v>
      </c>
      <c r="L61" s="119">
        <v>9</v>
      </c>
      <c r="M61" s="119">
        <v>11</v>
      </c>
      <c r="N61" s="120">
        <f t="shared" si="3"/>
        <v>9.6666666666666661</v>
      </c>
      <c r="O61" s="121">
        <f t="shared" si="0"/>
        <v>14.7</v>
      </c>
      <c r="P61" s="119">
        <v>18</v>
      </c>
      <c r="Q61" s="119"/>
      <c r="R61" s="119"/>
      <c r="S61" s="119">
        <v>12</v>
      </c>
      <c r="T61" s="119">
        <v>11</v>
      </c>
      <c r="U61" s="122">
        <f t="shared" si="4"/>
        <v>41</v>
      </c>
      <c r="V61" s="123">
        <f t="shared" si="5"/>
        <v>56</v>
      </c>
      <c r="W61" s="123"/>
      <c r="X61" s="123"/>
      <c r="Y61" s="124" t="str">
        <f t="shared" si="6"/>
        <v>C</v>
      </c>
    </row>
    <row r="62" spans="1:25" ht="26.25">
      <c r="A62" s="117">
        <v>48</v>
      </c>
      <c r="B62" s="118" t="s">
        <v>135</v>
      </c>
      <c r="C62" s="118" t="s">
        <v>136</v>
      </c>
      <c r="D62" s="119">
        <v>2</v>
      </c>
      <c r="E62" s="119">
        <v>3</v>
      </c>
      <c r="F62" s="119"/>
      <c r="G62" s="120">
        <f t="shared" si="1"/>
        <v>2.5</v>
      </c>
      <c r="H62" s="119">
        <v>3</v>
      </c>
      <c r="I62" s="119"/>
      <c r="J62" s="120">
        <f t="shared" si="2"/>
        <v>3</v>
      </c>
      <c r="K62" s="119">
        <v>11</v>
      </c>
      <c r="L62" s="119">
        <v>9</v>
      </c>
      <c r="M62" s="119">
        <v>11</v>
      </c>
      <c r="N62" s="120">
        <f t="shared" si="3"/>
        <v>10.333333333333332</v>
      </c>
      <c r="O62" s="121">
        <f t="shared" si="0"/>
        <v>15.8</v>
      </c>
      <c r="P62" s="119"/>
      <c r="Q62" s="119"/>
      <c r="R62" s="119"/>
      <c r="S62" s="119"/>
      <c r="T62" s="119"/>
      <c r="U62" s="122" t="str">
        <f t="shared" si="4"/>
        <v/>
      </c>
      <c r="V62" s="123">
        <f t="shared" si="5"/>
        <v>16</v>
      </c>
      <c r="W62" s="123"/>
      <c r="X62" s="123"/>
      <c r="Y62" s="124" t="str">
        <f t="shared" si="6"/>
        <v/>
      </c>
    </row>
    <row r="63" spans="1:25" ht="26.25">
      <c r="A63" s="117">
        <v>49</v>
      </c>
      <c r="B63" s="118" t="s">
        <v>137</v>
      </c>
      <c r="C63" s="118" t="s">
        <v>138</v>
      </c>
      <c r="D63" s="119">
        <v>6</v>
      </c>
      <c r="E63" s="119">
        <v>3</v>
      </c>
      <c r="F63" s="119"/>
      <c r="G63" s="120">
        <f t="shared" si="1"/>
        <v>4.5</v>
      </c>
      <c r="H63" s="119">
        <v>2</v>
      </c>
      <c r="I63" s="119"/>
      <c r="J63" s="120">
        <f t="shared" si="2"/>
        <v>2</v>
      </c>
      <c r="K63" s="119">
        <v>11</v>
      </c>
      <c r="L63" s="119">
        <v>9</v>
      </c>
      <c r="M63" s="119">
        <v>10</v>
      </c>
      <c r="N63" s="120">
        <f t="shared" si="3"/>
        <v>10</v>
      </c>
      <c r="O63" s="121">
        <f t="shared" si="0"/>
        <v>16.5</v>
      </c>
      <c r="P63" s="119">
        <v>22</v>
      </c>
      <c r="Q63" s="119">
        <v>11</v>
      </c>
      <c r="R63" s="119">
        <v>6</v>
      </c>
      <c r="S63" s="119"/>
      <c r="T63" s="119"/>
      <c r="U63" s="122">
        <f t="shared" si="4"/>
        <v>39</v>
      </c>
      <c r="V63" s="123">
        <f t="shared" si="5"/>
        <v>56</v>
      </c>
      <c r="W63" s="123"/>
      <c r="X63" s="123"/>
      <c r="Y63" s="124" t="str">
        <f t="shared" si="6"/>
        <v>C</v>
      </c>
    </row>
    <row r="64" spans="1:25" ht="26.25">
      <c r="A64" s="117">
        <v>50</v>
      </c>
      <c r="B64" s="118" t="s">
        <v>139</v>
      </c>
      <c r="C64" s="118" t="s">
        <v>140</v>
      </c>
      <c r="D64" s="119">
        <v>3</v>
      </c>
      <c r="E64" s="119">
        <v>6</v>
      </c>
      <c r="F64" s="119"/>
      <c r="G64" s="120">
        <f t="shared" si="1"/>
        <v>4.5</v>
      </c>
      <c r="H64" s="119">
        <v>3</v>
      </c>
      <c r="I64" s="119"/>
      <c r="J64" s="120">
        <f t="shared" si="2"/>
        <v>3</v>
      </c>
      <c r="K64" s="119">
        <v>10</v>
      </c>
      <c r="L64" s="119">
        <v>10</v>
      </c>
      <c r="M64" s="119">
        <v>11</v>
      </c>
      <c r="N64" s="120">
        <f t="shared" si="3"/>
        <v>10.333333333333332</v>
      </c>
      <c r="O64" s="121">
        <f t="shared" si="0"/>
        <v>17.8</v>
      </c>
      <c r="P64" s="119">
        <v>22.5</v>
      </c>
      <c r="Q64" s="119">
        <v>13</v>
      </c>
      <c r="R64" s="119"/>
      <c r="S64" s="119">
        <v>12</v>
      </c>
      <c r="T64" s="119"/>
      <c r="U64" s="122">
        <f t="shared" si="4"/>
        <v>47.5</v>
      </c>
      <c r="V64" s="123">
        <f t="shared" si="5"/>
        <v>65</v>
      </c>
      <c r="W64" s="123"/>
      <c r="X64" s="123"/>
      <c r="Y64" s="124" t="str">
        <f t="shared" si="6"/>
        <v>B</v>
      </c>
    </row>
    <row r="65" spans="1:25" ht="26.25">
      <c r="A65" s="117">
        <v>51</v>
      </c>
      <c r="B65" s="118" t="s">
        <v>141</v>
      </c>
      <c r="C65" s="118" t="s">
        <v>142</v>
      </c>
      <c r="D65" s="119">
        <v>4</v>
      </c>
      <c r="E65" s="119">
        <v>3</v>
      </c>
      <c r="F65" s="119"/>
      <c r="G65" s="120">
        <f t="shared" si="1"/>
        <v>3.5</v>
      </c>
      <c r="H65" s="119">
        <v>3</v>
      </c>
      <c r="I65" s="119"/>
      <c r="J65" s="120">
        <f t="shared" si="2"/>
        <v>3</v>
      </c>
      <c r="K65" s="119">
        <v>9</v>
      </c>
      <c r="L65" s="119">
        <v>9</v>
      </c>
      <c r="M65" s="119">
        <v>10</v>
      </c>
      <c r="N65" s="120">
        <f t="shared" si="3"/>
        <v>9.3333333333333339</v>
      </c>
      <c r="O65" s="121">
        <f t="shared" si="0"/>
        <v>15.8</v>
      </c>
      <c r="P65" s="119">
        <v>27</v>
      </c>
      <c r="Q65" s="119"/>
      <c r="R65" s="119"/>
      <c r="S65" s="119">
        <v>10</v>
      </c>
      <c r="T65" s="119">
        <v>8</v>
      </c>
      <c r="U65" s="122">
        <f t="shared" si="4"/>
        <v>45</v>
      </c>
      <c r="V65" s="123">
        <f t="shared" si="5"/>
        <v>61</v>
      </c>
      <c r="W65" s="123"/>
      <c r="X65" s="123"/>
      <c r="Y65" s="124" t="str">
        <f t="shared" si="6"/>
        <v>B</v>
      </c>
    </row>
    <row r="66" spans="1:25" ht="26.25">
      <c r="A66" s="117">
        <v>52</v>
      </c>
      <c r="B66" s="118" t="s">
        <v>143</v>
      </c>
      <c r="C66" s="118" t="s">
        <v>144</v>
      </c>
      <c r="D66" s="119">
        <v>4</v>
      </c>
      <c r="E66" s="119">
        <v>5</v>
      </c>
      <c r="F66" s="119"/>
      <c r="G66" s="120">
        <f t="shared" si="1"/>
        <v>4.5</v>
      </c>
      <c r="H66" s="119">
        <v>2</v>
      </c>
      <c r="I66" s="119"/>
      <c r="J66" s="120">
        <f t="shared" si="2"/>
        <v>2</v>
      </c>
      <c r="K66" s="119">
        <v>11</v>
      </c>
      <c r="L66" s="119">
        <v>10</v>
      </c>
      <c r="M66" s="119">
        <v>11</v>
      </c>
      <c r="N66" s="120">
        <f t="shared" si="3"/>
        <v>10.666666666666666</v>
      </c>
      <c r="O66" s="121">
        <f t="shared" si="0"/>
        <v>17.2</v>
      </c>
      <c r="P66" s="119">
        <v>26</v>
      </c>
      <c r="Q66" s="119">
        <v>14</v>
      </c>
      <c r="R66" s="119">
        <v>12</v>
      </c>
      <c r="S66" s="119"/>
      <c r="T66" s="119"/>
      <c r="U66" s="122">
        <f t="shared" si="4"/>
        <v>52</v>
      </c>
      <c r="V66" s="123">
        <f t="shared" si="5"/>
        <v>69</v>
      </c>
      <c r="W66" s="123"/>
      <c r="X66" s="123"/>
      <c r="Y66" s="124" t="str">
        <f t="shared" si="6"/>
        <v>B</v>
      </c>
    </row>
    <row r="67" spans="1:25" ht="26.25">
      <c r="A67" s="117">
        <v>53</v>
      </c>
      <c r="B67" s="118" t="s">
        <v>145</v>
      </c>
      <c r="C67" s="118" t="s">
        <v>146</v>
      </c>
      <c r="D67" s="119">
        <v>3</v>
      </c>
      <c r="E67" s="119">
        <v>3</v>
      </c>
      <c r="F67" s="119"/>
      <c r="G67" s="120">
        <f t="shared" si="1"/>
        <v>3</v>
      </c>
      <c r="H67" s="119">
        <v>3</v>
      </c>
      <c r="I67" s="119"/>
      <c r="J67" s="120">
        <f t="shared" si="2"/>
        <v>3</v>
      </c>
      <c r="K67" s="119">
        <v>9</v>
      </c>
      <c r="L67" s="119">
        <v>11</v>
      </c>
      <c r="M67" s="119">
        <v>11</v>
      </c>
      <c r="N67" s="120">
        <f t="shared" si="3"/>
        <v>10.333333333333332</v>
      </c>
      <c r="O67" s="121">
        <f t="shared" si="0"/>
        <v>16.3</v>
      </c>
      <c r="P67" s="119">
        <v>17</v>
      </c>
      <c r="Q67" s="119">
        <v>8</v>
      </c>
      <c r="R67" s="119">
        <v>5</v>
      </c>
      <c r="S67" s="119"/>
      <c r="T67" s="119"/>
      <c r="U67" s="122">
        <f t="shared" si="4"/>
        <v>30</v>
      </c>
      <c r="V67" s="123">
        <f t="shared" si="5"/>
        <v>46</v>
      </c>
      <c r="W67" s="123"/>
      <c r="X67" s="123"/>
      <c r="Y67" s="124" t="str">
        <f t="shared" si="6"/>
        <v>D</v>
      </c>
    </row>
    <row r="68" spans="1:25" ht="26.25">
      <c r="A68" s="117">
        <v>54</v>
      </c>
      <c r="B68" s="118" t="s">
        <v>147</v>
      </c>
      <c r="C68" s="118" t="s">
        <v>148</v>
      </c>
      <c r="D68" s="119">
        <v>4</v>
      </c>
      <c r="E68" s="119">
        <v>2</v>
      </c>
      <c r="F68" s="119"/>
      <c r="G68" s="120">
        <f t="shared" si="1"/>
        <v>3.0000000000000004</v>
      </c>
      <c r="H68" s="119">
        <v>2</v>
      </c>
      <c r="I68" s="119"/>
      <c r="J68" s="120">
        <f t="shared" si="2"/>
        <v>2</v>
      </c>
      <c r="K68" s="119">
        <v>10</v>
      </c>
      <c r="L68" s="119">
        <v>9</v>
      </c>
      <c r="M68" s="119">
        <v>11</v>
      </c>
      <c r="N68" s="120">
        <f t="shared" si="3"/>
        <v>10</v>
      </c>
      <c r="O68" s="121">
        <f t="shared" si="0"/>
        <v>15</v>
      </c>
      <c r="P68" s="119"/>
      <c r="Q68" s="119"/>
      <c r="R68" s="119"/>
      <c r="S68" s="119"/>
      <c r="T68" s="119"/>
      <c r="U68" s="122" t="str">
        <f t="shared" si="4"/>
        <v/>
      </c>
      <c r="V68" s="123">
        <f t="shared" si="5"/>
        <v>15</v>
      </c>
      <c r="W68" s="123"/>
      <c r="X68" s="123"/>
      <c r="Y68" s="124" t="str">
        <f t="shared" si="6"/>
        <v/>
      </c>
    </row>
    <row r="69" spans="1:25" ht="26.25">
      <c r="A69" s="117">
        <v>55</v>
      </c>
      <c r="B69" s="118" t="s">
        <v>149</v>
      </c>
      <c r="C69" s="118" t="s">
        <v>150</v>
      </c>
      <c r="D69" s="119">
        <v>6</v>
      </c>
      <c r="E69" s="119">
        <v>2</v>
      </c>
      <c r="F69" s="119"/>
      <c r="G69" s="120">
        <f t="shared" si="1"/>
        <v>4</v>
      </c>
      <c r="H69" s="119">
        <v>3</v>
      </c>
      <c r="I69" s="119"/>
      <c r="J69" s="120">
        <f t="shared" si="2"/>
        <v>3</v>
      </c>
      <c r="K69" s="119">
        <v>11</v>
      </c>
      <c r="L69" s="119">
        <v>11</v>
      </c>
      <c r="M69" s="119">
        <v>9</v>
      </c>
      <c r="N69" s="120">
        <f t="shared" si="3"/>
        <v>10.333333333333332</v>
      </c>
      <c r="O69" s="121">
        <f t="shared" si="0"/>
        <v>17.3</v>
      </c>
      <c r="P69" s="119"/>
      <c r="Q69" s="119"/>
      <c r="R69" s="119"/>
      <c r="S69" s="119"/>
      <c r="T69" s="119"/>
      <c r="U69" s="122" t="str">
        <f t="shared" si="4"/>
        <v/>
      </c>
      <c r="V69" s="123">
        <f t="shared" si="5"/>
        <v>17</v>
      </c>
      <c r="W69" s="123"/>
      <c r="X69" s="123"/>
      <c r="Y69" s="124" t="str">
        <f t="shared" si="6"/>
        <v/>
      </c>
    </row>
    <row r="70" spans="1:25" ht="26.25">
      <c r="A70" s="117">
        <v>56</v>
      </c>
      <c r="B70" s="118" t="s">
        <v>151</v>
      </c>
      <c r="C70" s="118" t="s">
        <v>152</v>
      </c>
      <c r="D70" s="119">
        <v>4</v>
      </c>
      <c r="E70" s="119">
        <v>6</v>
      </c>
      <c r="F70" s="119"/>
      <c r="G70" s="120">
        <f t="shared" si="1"/>
        <v>5</v>
      </c>
      <c r="H70" s="119">
        <v>2</v>
      </c>
      <c r="I70" s="119"/>
      <c r="J70" s="120">
        <f t="shared" si="2"/>
        <v>2</v>
      </c>
      <c r="K70" s="119">
        <v>10</v>
      </c>
      <c r="L70" s="119">
        <v>10</v>
      </c>
      <c r="M70" s="119">
        <v>10</v>
      </c>
      <c r="N70" s="120">
        <f t="shared" si="3"/>
        <v>10</v>
      </c>
      <c r="O70" s="121">
        <f t="shared" si="0"/>
        <v>17</v>
      </c>
      <c r="P70" s="119">
        <v>28</v>
      </c>
      <c r="Q70" s="119">
        <v>12</v>
      </c>
      <c r="R70" s="119"/>
      <c r="S70" s="119">
        <v>15</v>
      </c>
      <c r="T70" s="119"/>
      <c r="U70" s="122">
        <f t="shared" si="4"/>
        <v>55</v>
      </c>
      <c r="V70" s="123">
        <f t="shared" si="5"/>
        <v>72</v>
      </c>
      <c r="W70" s="123"/>
      <c r="X70" s="123"/>
      <c r="Y70" s="124" t="str">
        <f t="shared" si="6"/>
        <v>A</v>
      </c>
    </row>
    <row r="71" spans="1:25" ht="26.25">
      <c r="A71" s="117">
        <v>57</v>
      </c>
      <c r="B71" s="118" t="s">
        <v>153</v>
      </c>
      <c r="C71" s="118" t="s">
        <v>154</v>
      </c>
      <c r="D71" s="119">
        <v>3</v>
      </c>
      <c r="E71" s="119">
        <v>6</v>
      </c>
      <c r="F71" s="119"/>
      <c r="G71" s="120">
        <f t="shared" si="1"/>
        <v>4.5</v>
      </c>
      <c r="H71" s="119">
        <v>2</v>
      </c>
      <c r="I71" s="119"/>
      <c r="J71" s="120">
        <f t="shared" si="2"/>
        <v>2</v>
      </c>
      <c r="K71" s="119">
        <v>11</v>
      </c>
      <c r="L71" s="119">
        <v>9</v>
      </c>
      <c r="M71" s="119">
        <v>10</v>
      </c>
      <c r="N71" s="120">
        <f t="shared" si="3"/>
        <v>10</v>
      </c>
      <c r="O71" s="121">
        <f t="shared" si="0"/>
        <v>16.5</v>
      </c>
      <c r="P71" s="119">
        <v>21</v>
      </c>
      <c r="Q71" s="119">
        <v>12</v>
      </c>
      <c r="R71" s="119">
        <v>15</v>
      </c>
      <c r="S71" s="119"/>
      <c r="T71" s="119"/>
      <c r="U71" s="122">
        <f t="shared" si="4"/>
        <v>48</v>
      </c>
      <c r="V71" s="123">
        <f t="shared" si="5"/>
        <v>65</v>
      </c>
      <c r="W71" s="123"/>
      <c r="X71" s="123"/>
      <c r="Y71" s="124" t="str">
        <f t="shared" si="6"/>
        <v>B</v>
      </c>
    </row>
    <row r="72" spans="1:25" ht="26.25">
      <c r="A72" s="117">
        <v>58</v>
      </c>
      <c r="B72" s="118" t="s">
        <v>155</v>
      </c>
      <c r="C72" s="118" t="s">
        <v>156</v>
      </c>
      <c r="D72" s="119">
        <v>6</v>
      </c>
      <c r="E72" s="119">
        <v>6</v>
      </c>
      <c r="F72" s="119"/>
      <c r="G72" s="120">
        <f t="shared" si="1"/>
        <v>6</v>
      </c>
      <c r="H72" s="119">
        <v>3</v>
      </c>
      <c r="I72" s="119"/>
      <c r="J72" s="120">
        <f t="shared" si="2"/>
        <v>3</v>
      </c>
      <c r="K72" s="119">
        <v>11</v>
      </c>
      <c r="L72" s="119">
        <v>9</v>
      </c>
      <c r="M72" s="119">
        <v>10</v>
      </c>
      <c r="N72" s="120">
        <f t="shared" si="3"/>
        <v>10</v>
      </c>
      <c r="O72" s="121">
        <f t="shared" si="0"/>
        <v>19</v>
      </c>
      <c r="P72" s="119">
        <v>23</v>
      </c>
      <c r="Q72" s="119">
        <v>10</v>
      </c>
      <c r="R72" s="119"/>
      <c r="S72" s="119">
        <v>4</v>
      </c>
      <c r="T72" s="119"/>
      <c r="U72" s="122">
        <f t="shared" si="4"/>
        <v>37</v>
      </c>
      <c r="V72" s="123">
        <f t="shared" si="5"/>
        <v>56</v>
      </c>
      <c r="W72" s="123"/>
      <c r="X72" s="123"/>
      <c r="Y72" s="124" t="str">
        <f t="shared" si="6"/>
        <v>C</v>
      </c>
    </row>
    <row r="73" spans="1:25" ht="26.25">
      <c r="A73" s="117">
        <v>59</v>
      </c>
      <c r="B73" s="118" t="s">
        <v>157</v>
      </c>
      <c r="C73" s="118" t="s">
        <v>158</v>
      </c>
      <c r="D73" s="119">
        <v>4</v>
      </c>
      <c r="E73" s="119">
        <v>5</v>
      </c>
      <c r="F73" s="119"/>
      <c r="G73" s="120">
        <f t="shared" si="1"/>
        <v>4.5</v>
      </c>
      <c r="H73" s="119">
        <v>2</v>
      </c>
      <c r="I73" s="119"/>
      <c r="J73" s="120">
        <f t="shared" si="2"/>
        <v>2</v>
      </c>
      <c r="K73" s="119">
        <v>11</v>
      </c>
      <c r="L73" s="119">
        <v>11</v>
      </c>
      <c r="M73" s="119">
        <v>9</v>
      </c>
      <c r="N73" s="120">
        <f t="shared" si="3"/>
        <v>10.333333333333332</v>
      </c>
      <c r="O73" s="121">
        <f t="shared" si="0"/>
        <v>16.8</v>
      </c>
      <c r="P73" s="119">
        <v>12</v>
      </c>
      <c r="Q73" s="119"/>
      <c r="R73" s="119">
        <v>5.5</v>
      </c>
      <c r="S73" s="119">
        <v>9</v>
      </c>
      <c r="T73" s="119"/>
      <c r="U73" s="122">
        <f t="shared" si="4"/>
        <v>26.5</v>
      </c>
      <c r="V73" s="123">
        <f t="shared" si="5"/>
        <v>43</v>
      </c>
      <c r="W73" s="123"/>
      <c r="X73" s="123"/>
      <c r="Y73" s="124" t="str">
        <f t="shared" si="6"/>
        <v>D</v>
      </c>
    </row>
    <row r="74" spans="1:25" ht="26.25">
      <c r="A74" s="117">
        <v>60</v>
      </c>
      <c r="B74" s="118" t="s">
        <v>159</v>
      </c>
      <c r="C74" s="118" t="s">
        <v>160</v>
      </c>
      <c r="D74" s="119">
        <v>3</v>
      </c>
      <c r="E74" s="119">
        <v>5</v>
      </c>
      <c r="F74" s="119"/>
      <c r="G74" s="120">
        <f t="shared" si="1"/>
        <v>4</v>
      </c>
      <c r="H74" s="119">
        <v>3</v>
      </c>
      <c r="I74" s="119"/>
      <c r="J74" s="120">
        <f t="shared" si="2"/>
        <v>3</v>
      </c>
      <c r="K74" s="119">
        <v>10</v>
      </c>
      <c r="L74" s="119">
        <v>11</v>
      </c>
      <c r="M74" s="119">
        <v>10</v>
      </c>
      <c r="N74" s="120">
        <f t="shared" si="3"/>
        <v>10.333333333333332</v>
      </c>
      <c r="O74" s="121">
        <f t="shared" si="0"/>
        <v>17.3</v>
      </c>
      <c r="P74" s="119">
        <v>18</v>
      </c>
      <c r="Q74" s="119">
        <v>7</v>
      </c>
      <c r="R74" s="119">
        <v>6</v>
      </c>
      <c r="S74" s="119"/>
      <c r="T74" s="119"/>
      <c r="U74" s="122">
        <f t="shared" si="4"/>
        <v>31</v>
      </c>
      <c r="V74" s="123">
        <f t="shared" si="5"/>
        <v>48</v>
      </c>
      <c r="W74" s="123"/>
      <c r="X74" s="123"/>
      <c r="Y74" s="124" t="str">
        <f t="shared" si="6"/>
        <v>D</v>
      </c>
    </row>
    <row r="75" spans="1:25" ht="26.25">
      <c r="A75" s="117">
        <v>61</v>
      </c>
      <c r="B75" s="118" t="s">
        <v>161</v>
      </c>
      <c r="C75" s="118" t="s">
        <v>162</v>
      </c>
      <c r="D75" s="119">
        <v>6</v>
      </c>
      <c r="E75" s="119">
        <v>4</v>
      </c>
      <c r="F75" s="119"/>
      <c r="G75" s="120">
        <f t="shared" si="1"/>
        <v>5</v>
      </c>
      <c r="H75" s="119">
        <v>3</v>
      </c>
      <c r="I75" s="119"/>
      <c r="J75" s="120">
        <f t="shared" si="2"/>
        <v>3</v>
      </c>
      <c r="K75" s="119">
        <v>11</v>
      </c>
      <c r="L75" s="119">
        <v>9</v>
      </c>
      <c r="M75" s="119">
        <v>10</v>
      </c>
      <c r="N75" s="120">
        <f t="shared" si="3"/>
        <v>10</v>
      </c>
      <c r="O75" s="121">
        <f t="shared" si="0"/>
        <v>18</v>
      </c>
      <c r="P75" s="119">
        <v>23</v>
      </c>
      <c r="Q75" s="119"/>
      <c r="R75" s="119"/>
      <c r="S75" s="119">
        <v>9</v>
      </c>
      <c r="T75" s="119">
        <v>11</v>
      </c>
      <c r="U75" s="122">
        <f t="shared" si="4"/>
        <v>43</v>
      </c>
      <c r="V75" s="123">
        <f t="shared" si="5"/>
        <v>61</v>
      </c>
      <c r="W75" s="123"/>
      <c r="X75" s="123"/>
      <c r="Y75" s="124" t="str">
        <f t="shared" si="6"/>
        <v>B</v>
      </c>
    </row>
    <row r="76" spans="1:25" ht="26.25">
      <c r="A76" s="117">
        <v>62</v>
      </c>
      <c r="B76" s="118" t="s">
        <v>342</v>
      </c>
      <c r="C76" s="118" t="s">
        <v>343</v>
      </c>
      <c r="D76" s="119"/>
      <c r="E76" s="119"/>
      <c r="F76" s="119"/>
      <c r="G76" s="120">
        <f t="shared" si="1"/>
        <v>0</v>
      </c>
      <c r="H76" s="119"/>
      <c r="I76" s="119"/>
      <c r="J76" s="120">
        <f t="shared" si="2"/>
        <v>0</v>
      </c>
      <c r="K76" s="119"/>
      <c r="L76" s="119"/>
      <c r="M76" s="119"/>
      <c r="N76" s="120">
        <f t="shared" si="3"/>
        <v>0</v>
      </c>
      <c r="O76" s="121" t="str">
        <f t="shared" si="0"/>
        <v/>
      </c>
      <c r="P76" s="119"/>
      <c r="Q76" s="119"/>
      <c r="R76" s="119"/>
      <c r="S76" s="119"/>
      <c r="T76" s="119"/>
      <c r="U76" s="122" t="str">
        <f t="shared" si="4"/>
        <v/>
      </c>
      <c r="V76" s="123" t="str">
        <f t="shared" si="5"/>
        <v/>
      </c>
      <c r="W76" s="123"/>
      <c r="X76" s="123"/>
      <c r="Y76" s="124" t="str">
        <f t="shared" si="6"/>
        <v/>
      </c>
    </row>
    <row r="77" spans="1:25" ht="26.25">
      <c r="A77" s="117">
        <v>63</v>
      </c>
      <c r="B77" s="118" t="s">
        <v>163</v>
      </c>
      <c r="C77" s="118" t="s">
        <v>164</v>
      </c>
      <c r="D77" s="119">
        <v>5</v>
      </c>
      <c r="E77" s="119">
        <v>4</v>
      </c>
      <c r="F77" s="119"/>
      <c r="G77" s="120">
        <f t="shared" si="1"/>
        <v>4.5</v>
      </c>
      <c r="H77" s="119">
        <v>2</v>
      </c>
      <c r="I77" s="119"/>
      <c r="J77" s="120">
        <f t="shared" si="2"/>
        <v>2</v>
      </c>
      <c r="K77" s="119">
        <v>9</v>
      </c>
      <c r="L77" s="119">
        <v>11</v>
      </c>
      <c r="M77" s="119">
        <v>11</v>
      </c>
      <c r="N77" s="120">
        <f t="shared" si="3"/>
        <v>10.333333333333332</v>
      </c>
      <c r="O77" s="121">
        <f t="shared" si="0"/>
        <v>16.8</v>
      </c>
      <c r="P77" s="119">
        <v>21</v>
      </c>
      <c r="Q77" s="119"/>
      <c r="R77" s="119"/>
      <c r="S77" s="119">
        <v>10</v>
      </c>
      <c r="T77" s="119">
        <v>12</v>
      </c>
      <c r="U77" s="122">
        <f t="shared" si="4"/>
        <v>43</v>
      </c>
      <c r="V77" s="123">
        <f t="shared" si="5"/>
        <v>60</v>
      </c>
      <c r="W77" s="123"/>
      <c r="X77" s="123"/>
      <c r="Y77" s="124" t="str">
        <f t="shared" si="6"/>
        <v>B</v>
      </c>
    </row>
    <row r="78" spans="1:25" ht="26.25">
      <c r="A78" s="117">
        <v>64</v>
      </c>
      <c r="B78" s="118" t="s">
        <v>165</v>
      </c>
      <c r="C78" s="118" t="s">
        <v>166</v>
      </c>
      <c r="D78" s="119">
        <v>3</v>
      </c>
      <c r="E78" s="119">
        <v>4</v>
      </c>
      <c r="F78" s="119"/>
      <c r="G78" s="120">
        <f t="shared" si="1"/>
        <v>3.5</v>
      </c>
      <c r="H78" s="119">
        <v>3</v>
      </c>
      <c r="I78" s="119"/>
      <c r="J78" s="120">
        <f t="shared" si="2"/>
        <v>3</v>
      </c>
      <c r="K78" s="119">
        <v>9</v>
      </c>
      <c r="L78" s="119">
        <v>10</v>
      </c>
      <c r="M78" s="119">
        <v>11</v>
      </c>
      <c r="N78" s="120">
        <f t="shared" si="3"/>
        <v>10</v>
      </c>
      <c r="O78" s="121">
        <f t="shared" si="0"/>
        <v>16.5</v>
      </c>
      <c r="P78" s="119">
        <v>14</v>
      </c>
      <c r="Q78" s="119">
        <v>7</v>
      </c>
      <c r="R78" s="119"/>
      <c r="S78" s="119">
        <v>7</v>
      </c>
      <c r="T78" s="119"/>
      <c r="U78" s="122">
        <f t="shared" si="4"/>
        <v>28</v>
      </c>
      <c r="V78" s="123">
        <f t="shared" si="5"/>
        <v>45</v>
      </c>
      <c r="W78" s="123"/>
      <c r="X78" s="123"/>
      <c r="Y78" s="124" t="str">
        <f t="shared" si="6"/>
        <v>D</v>
      </c>
    </row>
    <row r="79" spans="1:25" ht="26.25">
      <c r="A79" s="117">
        <v>65</v>
      </c>
      <c r="B79" s="118" t="s">
        <v>167</v>
      </c>
      <c r="C79" s="118" t="s">
        <v>168</v>
      </c>
      <c r="D79" s="119">
        <v>4</v>
      </c>
      <c r="E79" s="119">
        <v>5</v>
      </c>
      <c r="F79" s="119"/>
      <c r="G79" s="120">
        <f t="shared" si="1"/>
        <v>4.5</v>
      </c>
      <c r="H79" s="119">
        <v>2</v>
      </c>
      <c r="I79" s="119"/>
      <c r="J79" s="120">
        <f t="shared" si="2"/>
        <v>2</v>
      </c>
      <c r="K79" s="119">
        <v>9</v>
      </c>
      <c r="L79" s="119">
        <v>10</v>
      </c>
      <c r="M79" s="119">
        <v>11</v>
      </c>
      <c r="N79" s="120">
        <f t="shared" si="3"/>
        <v>10</v>
      </c>
      <c r="O79" s="121">
        <f t="shared" si="0"/>
        <v>16.5</v>
      </c>
      <c r="P79" s="119">
        <v>24</v>
      </c>
      <c r="Q79" s="119">
        <v>8</v>
      </c>
      <c r="R79" s="119">
        <v>5</v>
      </c>
      <c r="S79" s="119"/>
      <c r="T79" s="119"/>
      <c r="U79" s="122">
        <f t="shared" si="4"/>
        <v>37</v>
      </c>
      <c r="V79" s="123">
        <f t="shared" si="5"/>
        <v>54</v>
      </c>
      <c r="W79" s="123"/>
      <c r="X79" s="123"/>
      <c r="Y79" s="124" t="str">
        <f t="shared" si="6"/>
        <v>C</v>
      </c>
    </row>
    <row r="80" spans="1:25" ht="26.25">
      <c r="A80" s="117">
        <v>66</v>
      </c>
      <c r="B80" s="118" t="s">
        <v>169</v>
      </c>
      <c r="C80" s="118" t="s">
        <v>170</v>
      </c>
      <c r="D80" s="119">
        <v>3</v>
      </c>
      <c r="E80" s="119">
        <v>4</v>
      </c>
      <c r="F80" s="119"/>
      <c r="G80" s="120">
        <f t="shared" si="1"/>
        <v>3.5</v>
      </c>
      <c r="H80" s="119">
        <v>2</v>
      </c>
      <c r="I80" s="119"/>
      <c r="J80" s="120">
        <f t="shared" si="2"/>
        <v>2</v>
      </c>
      <c r="K80" s="119">
        <v>9</v>
      </c>
      <c r="L80" s="119">
        <v>9</v>
      </c>
      <c r="M80" s="119">
        <v>9</v>
      </c>
      <c r="N80" s="120">
        <f t="shared" si="3"/>
        <v>8.9999999999999982</v>
      </c>
      <c r="O80" s="121">
        <f t="shared" ref="O80:O130" si="7">IF(ROUNDDOWN(SUM($G80,$J80,$N80,0.05),1)&gt;0,ROUNDDOWN(SUM($G80,$J80,$N80,0.05),1),"")</f>
        <v>14.5</v>
      </c>
      <c r="P80" s="119">
        <v>19</v>
      </c>
      <c r="Q80" s="119">
        <v>12</v>
      </c>
      <c r="R80" s="119"/>
      <c r="S80" s="119">
        <v>16</v>
      </c>
      <c r="T80" s="119"/>
      <c r="U80" s="122">
        <f t="shared" si="4"/>
        <v>47</v>
      </c>
      <c r="V80" s="123">
        <f t="shared" si="5"/>
        <v>62</v>
      </c>
      <c r="W80" s="123"/>
      <c r="X80" s="123"/>
      <c r="Y80" s="124" t="str">
        <f t="shared" si="6"/>
        <v>B</v>
      </c>
    </row>
    <row r="81" spans="1:25" ht="26.25">
      <c r="A81" s="117">
        <v>67</v>
      </c>
      <c r="B81" s="118" t="s">
        <v>171</v>
      </c>
      <c r="C81" s="118" t="s">
        <v>172</v>
      </c>
      <c r="D81" s="119">
        <v>2</v>
      </c>
      <c r="E81" s="119">
        <v>4</v>
      </c>
      <c r="F81" s="119"/>
      <c r="G81" s="120">
        <f t="shared" ref="G81:G130" si="8">IF(COUNTA($D81:$F81)&gt;0,SUM($D81/$D$14,$E81/$E$14,$F81/$F$14)*$G$14/COUNTA($D81:$F81),0)</f>
        <v>3.0000000000000004</v>
      </c>
      <c r="H81" s="119">
        <v>2</v>
      </c>
      <c r="I81" s="119"/>
      <c r="J81" s="120">
        <f t="shared" ref="J81:J130" si="9">IF(COUNTA($H81:$I81)&gt;0,SUM($H81/$H$14,$I81/$I$14)*$J$14/COUNTA($H81:$I81),0)</f>
        <v>2</v>
      </c>
      <c r="K81" s="119">
        <v>11</v>
      </c>
      <c r="L81" s="119">
        <v>11</v>
      </c>
      <c r="M81" s="119">
        <v>10</v>
      </c>
      <c r="N81" s="120">
        <f t="shared" ref="N81:N130" si="10">IF(COUNTA($K81:$M81)&gt;0,SUM($K81/$K$14,$L81/$L$14,$M81/$M$14)*$N$14/COUNTA($K81:$M81),0)</f>
        <v>10.666666666666666</v>
      </c>
      <c r="O81" s="121">
        <f t="shared" si="7"/>
        <v>15.7</v>
      </c>
      <c r="P81" s="119"/>
      <c r="Q81" s="119"/>
      <c r="R81" s="119"/>
      <c r="S81" s="119"/>
      <c r="T81" s="119"/>
      <c r="U81" s="122" t="str">
        <f t="shared" ref="U81:U130" si="11">IF(OR(COUNTIF($P81:$T81,"&gt;0")=0,COUNTA($P$14)=0),"",(IF(COUNTA($Q81:$T81)&lt;=2,SUM($P81:$T81),IF(COUNTA($Q81:$T81)=3,SUM($P81:$T81)-MIN($Q81:$T81),SUM($P81:$T81)-MIN($Q81:$T81)-SMALL($Q81:$T81,2))))*7/(SUM($P$14:$R$14)/10))</f>
        <v/>
      </c>
      <c r="V81" s="123">
        <f t="shared" ref="V81:V130" si="12">IF(ROUNDDOWN(SUM($O81,$U81,0.5),0)&gt;0,ROUNDDOWN(SUM($O81,$U81,0.5),0),"")</f>
        <v>16</v>
      </c>
      <c r="W81" s="123"/>
      <c r="X81" s="123"/>
      <c r="Y81" s="124" t="str">
        <f t="shared" ref="Y81:Y130" si="13">IF(AND(N81&lt;$N$14/2,COUNTIF($P81:$T81,"&gt;0")&gt;0),"FAIL LABS",IF(OR($U81=0,$U81=""),"",IF($V81&gt;=70,"A",IF($V81&gt;=60,"B",IF($V81&gt;=50,"C",IF($V81&gt;=40,"D","E"))))))</f>
        <v/>
      </c>
    </row>
    <row r="82" spans="1:25" ht="26.25">
      <c r="A82" s="117">
        <v>68</v>
      </c>
      <c r="B82" s="118" t="s">
        <v>173</v>
      </c>
      <c r="C82" s="118" t="s">
        <v>174</v>
      </c>
      <c r="D82" s="119">
        <v>2</v>
      </c>
      <c r="E82" s="119">
        <v>5</v>
      </c>
      <c r="F82" s="119"/>
      <c r="G82" s="120">
        <f t="shared" si="8"/>
        <v>3.5</v>
      </c>
      <c r="H82" s="119">
        <v>3</v>
      </c>
      <c r="I82" s="119"/>
      <c r="J82" s="120">
        <f t="shared" si="9"/>
        <v>3</v>
      </c>
      <c r="K82" s="119">
        <v>9</v>
      </c>
      <c r="L82" s="119">
        <v>11</v>
      </c>
      <c r="M82" s="119">
        <v>10</v>
      </c>
      <c r="N82" s="120">
        <f t="shared" si="10"/>
        <v>10</v>
      </c>
      <c r="O82" s="121">
        <f t="shared" si="7"/>
        <v>16.5</v>
      </c>
      <c r="P82" s="119">
        <v>25</v>
      </c>
      <c r="Q82" s="119"/>
      <c r="R82" s="119"/>
      <c r="S82" s="119">
        <v>15</v>
      </c>
      <c r="T82" s="119">
        <v>8</v>
      </c>
      <c r="U82" s="122">
        <f t="shared" si="11"/>
        <v>48</v>
      </c>
      <c r="V82" s="123">
        <f t="shared" si="12"/>
        <v>65</v>
      </c>
      <c r="W82" s="123"/>
      <c r="X82" s="123"/>
      <c r="Y82" s="124" t="str">
        <f t="shared" si="13"/>
        <v>B</v>
      </c>
    </row>
    <row r="83" spans="1:25" ht="26.25">
      <c r="A83" s="117">
        <v>69</v>
      </c>
      <c r="B83" s="118" t="s">
        <v>175</v>
      </c>
      <c r="C83" s="118" t="s">
        <v>176</v>
      </c>
      <c r="D83" s="119">
        <v>3</v>
      </c>
      <c r="E83" s="119">
        <v>6</v>
      </c>
      <c r="F83" s="119"/>
      <c r="G83" s="120">
        <f t="shared" si="8"/>
        <v>4.5</v>
      </c>
      <c r="H83" s="119">
        <v>2</v>
      </c>
      <c r="I83" s="119"/>
      <c r="J83" s="120">
        <f t="shared" si="9"/>
        <v>2</v>
      </c>
      <c r="K83" s="119">
        <v>10</v>
      </c>
      <c r="L83" s="119">
        <v>9</v>
      </c>
      <c r="M83" s="119">
        <v>10</v>
      </c>
      <c r="N83" s="120">
        <f t="shared" si="10"/>
        <v>9.6666666666666661</v>
      </c>
      <c r="O83" s="121">
        <f t="shared" si="7"/>
        <v>16.2</v>
      </c>
      <c r="P83" s="119">
        <v>26</v>
      </c>
      <c r="Q83" s="119">
        <v>14</v>
      </c>
      <c r="R83" s="119">
        <v>5</v>
      </c>
      <c r="S83" s="119"/>
      <c r="T83" s="119"/>
      <c r="U83" s="122">
        <f t="shared" si="11"/>
        <v>45</v>
      </c>
      <c r="V83" s="123">
        <f t="shared" si="12"/>
        <v>61</v>
      </c>
      <c r="W83" s="123"/>
      <c r="X83" s="123"/>
      <c r="Y83" s="124" t="str">
        <f t="shared" si="13"/>
        <v>B</v>
      </c>
    </row>
    <row r="84" spans="1:25" ht="26.25">
      <c r="A84" s="117">
        <v>70</v>
      </c>
      <c r="B84" s="118" t="s">
        <v>177</v>
      </c>
      <c r="C84" s="118" t="s">
        <v>178</v>
      </c>
      <c r="D84" s="119">
        <v>2</v>
      </c>
      <c r="E84" s="119">
        <v>5</v>
      </c>
      <c r="F84" s="119"/>
      <c r="G84" s="120">
        <f t="shared" si="8"/>
        <v>3.5</v>
      </c>
      <c r="H84" s="119">
        <v>2</v>
      </c>
      <c r="I84" s="119"/>
      <c r="J84" s="120">
        <f t="shared" si="9"/>
        <v>2</v>
      </c>
      <c r="K84" s="119">
        <v>9</v>
      </c>
      <c r="L84" s="119">
        <v>10</v>
      </c>
      <c r="M84" s="119">
        <v>10</v>
      </c>
      <c r="N84" s="120">
        <f t="shared" si="10"/>
        <v>9.6666666666666661</v>
      </c>
      <c r="O84" s="121">
        <f t="shared" si="7"/>
        <v>15.2</v>
      </c>
      <c r="P84" s="119">
        <v>18</v>
      </c>
      <c r="Q84" s="119"/>
      <c r="R84" s="119">
        <v>9.5</v>
      </c>
      <c r="S84" s="119">
        <v>10</v>
      </c>
      <c r="T84" s="119"/>
      <c r="U84" s="122">
        <f t="shared" si="11"/>
        <v>37.5</v>
      </c>
      <c r="V84" s="123">
        <f t="shared" si="12"/>
        <v>53</v>
      </c>
      <c r="W84" s="123"/>
      <c r="X84" s="123"/>
      <c r="Y84" s="124" t="str">
        <f t="shared" si="13"/>
        <v>C</v>
      </c>
    </row>
    <row r="85" spans="1:25" ht="26.25">
      <c r="A85" s="117">
        <v>71</v>
      </c>
      <c r="B85" s="118" t="s">
        <v>179</v>
      </c>
      <c r="C85" s="118" t="s">
        <v>180</v>
      </c>
      <c r="D85" s="119">
        <v>1</v>
      </c>
      <c r="E85" s="119">
        <v>1</v>
      </c>
      <c r="F85" s="119"/>
      <c r="G85" s="120">
        <f t="shared" si="8"/>
        <v>1</v>
      </c>
      <c r="H85" s="119">
        <v>1</v>
      </c>
      <c r="I85" s="119"/>
      <c r="J85" s="120">
        <f t="shared" si="9"/>
        <v>1</v>
      </c>
      <c r="K85" s="119">
        <v>7</v>
      </c>
      <c r="L85" s="119">
        <v>7</v>
      </c>
      <c r="M85" s="119">
        <v>7</v>
      </c>
      <c r="N85" s="120">
        <f t="shared" si="10"/>
        <v>7</v>
      </c>
      <c r="O85" s="121">
        <f t="shared" si="7"/>
        <v>9</v>
      </c>
      <c r="P85" s="119">
        <v>19</v>
      </c>
      <c r="Q85" s="119"/>
      <c r="R85" s="119"/>
      <c r="S85" s="119">
        <v>12</v>
      </c>
      <c r="T85" s="119">
        <v>8</v>
      </c>
      <c r="U85" s="122">
        <f t="shared" si="11"/>
        <v>39</v>
      </c>
      <c r="V85" s="123">
        <f t="shared" si="12"/>
        <v>48</v>
      </c>
      <c r="W85" s="123"/>
      <c r="X85" s="123"/>
      <c r="Y85" s="124" t="s">
        <v>366</v>
      </c>
    </row>
    <row r="86" spans="1:25" ht="26.25">
      <c r="A86" s="117">
        <v>72</v>
      </c>
      <c r="B86" s="118" t="s">
        <v>181</v>
      </c>
      <c r="C86" s="118" t="s">
        <v>182</v>
      </c>
      <c r="D86" s="119">
        <v>2</v>
      </c>
      <c r="E86" s="119">
        <v>5</v>
      </c>
      <c r="F86" s="119"/>
      <c r="G86" s="120">
        <f t="shared" si="8"/>
        <v>3.5</v>
      </c>
      <c r="H86" s="119">
        <v>2</v>
      </c>
      <c r="I86" s="119"/>
      <c r="J86" s="120">
        <f t="shared" si="9"/>
        <v>2</v>
      </c>
      <c r="K86" s="119">
        <v>11</v>
      </c>
      <c r="L86" s="119">
        <v>10</v>
      </c>
      <c r="M86" s="119">
        <v>11</v>
      </c>
      <c r="N86" s="120">
        <f t="shared" si="10"/>
        <v>10.666666666666666</v>
      </c>
      <c r="O86" s="121">
        <f t="shared" si="7"/>
        <v>16.2</v>
      </c>
      <c r="P86" s="119">
        <v>15</v>
      </c>
      <c r="Q86" s="119">
        <v>7</v>
      </c>
      <c r="R86" s="119">
        <v>5</v>
      </c>
      <c r="S86" s="119"/>
      <c r="T86" s="119"/>
      <c r="U86" s="122">
        <f t="shared" si="11"/>
        <v>27</v>
      </c>
      <c r="V86" s="123">
        <f t="shared" si="12"/>
        <v>43</v>
      </c>
      <c r="W86" s="123"/>
      <c r="X86" s="123"/>
      <c r="Y86" s="124" t="str">
        <f t="shared" si="13"/>
        <v>D</v>
      </c>
    </row>
    <row r="87" spans="1:25" ht="26.25">
      <c r="A87" s="117">
        <v>73</v>
      </c>
      <c r="B87" s="118" t="s">
        <v>183</v>
      </c>
      <c r="C87" s="118" t="s">
        <v>184</v>
      </c>
      <c r="D87" s="119">
        <v>2</v>
      </c>
      <c r="E87" s="119">
        <v>4</v>
      </c>
      <c r="F87" s="119"/>
      <c r="G87" s="120">
        <f t="shared" si="8"/>
        <v>3.0000000000000004</v>
      </c>
      <c r="H87" s="119">
        <v>3</v>
      </c>
      <c r="I87" s="119"/>
      <c r="J87" s="120">
        <f t="shared" si="9"/>
        <v>3</v>
      </c>
      <c r="K87" s="119">
        <v>11</v>
      </c>
      <c r="L87" s="119">
        <v>11</v>
      </c>
      <c r="M87" s="119">
        <v>10</v>
      </c>
      <c r="N87" s="120">
        <f t="shared" si="10"/>
        <v>10.666666666666666</v>
      </c>
      <c r="O87" s="121">
        <f t="shared" si="7"/>
        <v>16.7</v>
      </c>
      <c r="P87" s="119">
        <v>15</v>
      </c>
      <c r="Q87" s="119">
        <v>7</v>
      </c>
      <c r="R87" s="119"/>
      <c r="S87" s="119">
        <v>5</v>
      </c>
      <c r="T87" s="119"/>
      <c r="U87" s="122">
        <f t="shared" si="11"/>
        <v>27</v>
      </c>
      <c r="V87" s="123">
        <f t="shared" si="12"/>
        <v>44</v>
      </c>
      <c r="W87" s="123"/>
      <c r="X87" s="123"/>
      <c r="Y87" s="124" t="str">
        <f t="shared" si="13"/>
        <v>D</v>
      </c>
    </row>
    <row r="88" spans="1:25" ht="26.25">
      <c r="A88" s="117">
        <v>74</v>
      </c>
      <c r="B88" s="118" t="s">
        <v>185</v>
      </c>
      <c r="C88" s="118" t="s">
        <v>186</v>
      </c>
      <c r="D88" s="119">
        <v>2</v>
      </c>
      <c r="E88" s="119">
        <v>4</v>
      </c>
      <c r="F88" s="119"/>
      <c r="G88" s="120">
        <f t="shared" si="8"/>
        <v>3.0000000000000004</v>
      </c>
      <c r="H88" s="119">
        <v>2</v>
      </c>
      <c r="I88" s="119"/>
      <c r="J88" s="120">
        <f t="shared" si="9"/>
        <v>2</v>
      </c>
      <c r="K88" s="119">
        <v>10</v>
      </c>
      <c r="L88" s="119">
        <v>11</v>
      </c>
      <c r="M88" s="119">
        <v>10</v>
      </c>
      <c r="N88" s="120">
        <f t="shared" si="10"/>
        <v>10.333333333333332</v>
      </c>
      <c r="O88" s="121">
        <f t="shared" si="7"/>
        <v>15.3</v>
      </c>
      <c r="P88" s="119">
        <v>26</v>
      </c>
      <c r="Q88" s="119">
        <v>17</v>
      </c>
      <c r="R88" s="119">
        <v>16</v>
      </c>
      <c r="S88" s="119"/>
      <c r="T88" s="119"/>
      <c r="U88" s="122">
        <f t="shared" si="11"/>
        <v>59</v>
      </c>
      <c r="V88" s="123">
        <f t="shared" si="12"/>
        <v>74</v>
      </c>
      <c r="W88" s="123"/>
      <c r="X88" s="123"/>
      <c r="Y88" s="124" t="str">
        <f t="shared" si="13"/>
        <v>A</v>
      </c>
    </row>
    <row r="89" spans="1:25" ht="26.25">
      <c r="A89" s="117">
        <v>75</v>
      </c>
      <c r="B89" s="118" t="s">
        <v>187</v>
      </c>
      <c r="C89" s="118" t="s">
        <v>188</v>
      </c>
      <c r="D89" s="119">
        <v>6</v>
      </c>
      <c r="E89" s="119">
        <v>5</v>
      </c>
      <c r="F89" s="119"/>
      <c r="G89" s="120">
        <f t="shared" si="8"/>
        <v>5.5</v>
      </c>
      <c r="H89" s="119">
        <v>3</v>
      </c>
      <c r="I89" s="119"/>
      <c r="J89" s="120">
        <f t="shared" si="9"/>
        <v>3</v>
      </c>
      <c r="K89" s="119">
        <v>11</v>
      </c>
      <c r="L89" s="119">
        <v>9</v>
      </c>
      <c r="M89" s="119">
        <v>11</v>
      </c>
      <c r="N89" s="120">
        <f t="shared" si="10"/>
        <v>10.333333333333332</v>
      </c>
      <c r="O89" s="121">
        <f t="shared" si="7"/>
        <v>18.8</v>
      </c>
      <c r="P89" s="119">
        <v>7</v>
      </c>
      <c r="Q89" s="119">
        <v>10</v>
      </c>
      <c r="R89" s="119"/>
      <c r="S89" s="119">
        <v>5</v>
      </c>
      <c r="T89" s="119"/>
      <c r="U89" s="122">
        <f t="shared" si="11"/>
        <v>22</v>
      </c>
      <c r="V89" s="123">
        <f t="shared" si="12"/>
        <v>41</v>
      </c>
      <c r="W89" s="123"/>
      <c r="X89" s="123"/>
      <c r="Y89" s="124" t="str">
        <f t="shared" si="13"/>
        <v>D</v>
      </c>
    </row>
    <row r="90" spans="1:25" ht="26.25">
      <c r="A90" s="117">
        <v>76</v>
      </c>
      <c r="B90" s="118" t="s">
        <v>189</v>
      </c>
      <c r="C90" s="118" t="s">
        <v>190</v>
      </c>
      <c r="D90" s="119">
        <v>5</v>
      </c>
      <c r="E90" s="119">
        <v>4</v>
      </c>
      <c r="F90" s="119"/>
      <c r="G90" s="120">
        <f t="shared" si="8"/>
        <v>4.5</v>
      </c>
      <c r="H90" s="119">
        <v>2</v>
      </c>
      <c r="I90" s="119"/>
      <c r="J90" s="120">
        <f t="shared" si="9"/>
        <v>2</v>
      </c>
      <c r="K90" s="119">
        <v>9</v>
      </c>
      <c r="L90" s="119">
        <v>11</v>
      </c>
      <c r="M90" s="119">
        <v>10</v>
      </c>
      <c r="N90" s="120">
        <f t="shared" si="10"/>
        <v>10</v>
      </c>
      <c r="O90" s="121">
        <f t="shared" si="7"/>
        <v>16.5</v>
      </c>
      <c r="P90" s="119">
        <v>14</v>
      </c>
      <c r="Q90" s="119">
        <v>11</v>
      </c>
      <c r="R90" s="119"/>
      <c r="S90" s="119">
        <v>9</v>
      </c>
      <c r="T90" s="119"/>
      <c r="U90" s="122">
        <f t="shared" si="11"/>
        <v>34</v>
      </c>
      <c r="V90" s="123">
        <f t="shared" si="12"/>
        <v>51</v>
      </c>
      <c r="W90" s="123"/>
      <c r="X90" s="123"/>
      <c r="Y90" s="124" t="str">
        <f t="shared" si="13"/>
        <v>C</v>
      </c>
    </row>
    <row r="91" spans="1:25" ht="26.25">
      <c r="A91" s="117">
        <v>77</v>
      </c>
      <c r="B91" s="118" t="s">
        <v>191</v>
      </c>
      <c r="C91" s="118" t="s">
        <v>192</v>
      </c>
      <c r="D91" s="119">
        <v>4</v>
      </c>
      <c r="E91" s="119">
        <v>3</v>
      </c>
      <c r="F91" s="119"/>
      <c r="G91" s="120">
        <f t="shared" si="8"/>
        <v>3.5</v>
      </c>
      <c r="H91" s="119">
        <v>3</v>
      </c>
      <c r="I91" s="119"/>
      <c r="J91" s="120">
        <f t="shared" si="9"/>
        <v>3</v>
      </c>
      <c r="K91" s="119">
        <v>10</v>
      </c>
      <c r="L91" s="119">
        <v>9</v>
      </c>
      <c r="M91" s="119">
        <v>11</v>
      </c>
      <c r="N91" s="120">
        <f t="shared" si="10"/>
        <v>10</v>
      </c>
      <c r="O91" s="121">
        <f t="shared" si="7"/>
        <v>16.5</v>
      </c>
      <c r="P91" s="119">
        <v>19</v>
      </c>
      <c r="Q91" s="119"/>
      <c r="R91" s="119">
        <v>13</v>
      </c>
      <c r="S91" s="119">
        <v>11</v>
      </c>
      <c r="T91" s="119"/>
      <c r="U91" s="122">
        <f t="shared" si="11"/>
        <v>43</v>
      </c>
      <c r="V91" s="123">
        <f t="shared" si="12"/>
        <v>60</v>
      </c>
      <c r="W91" s="123"/>
      <c r="X91" s="123"/>
      <c r="Y91" s="124" t="str">
        <f t="shared" si="13"/>
        <v>B</v>
      </c>
    </row>
    <row r="92" spans="1:25" ht="26.25">
      <c r="A92" s="117">
        <v>78</v>
      </c>
      <c r="B92" s="118" t="s">
        <v>290</v>
      </c>
      <c r="C92" s="118" t="s">
        <v>348</v>
      </c>
      <c r="D92" s="119">
        <v>6</v>
      </c>
      <c r="E92" s="119">
        <v>6</v>
      </c>
      <c r="F92" s="119"/>
      <c r="G92" s="120">
        <f t="shared" si="8"/>
        <v>6</v>
      </c>
      <c r="H92" s="119">
        <v>2</v>
      </c>
      <c r="I92" s="119"/>
      <c r="J92" s="120">
        <f t="shared" si="9"/>
        <v>2</v>
      </c>
      <c r="K92" s="119">
        <v>9</v>
      </c>
      <c r="L92" s="119">
        <v>11</v>
      </c>
      <c r="M92" s="119">
        <v>11</v>
      </c>
      <c r="N92" s="120">
        <f t="shared" si="10"/>
        <v>10.333333333333332</v>
      </c>
      <c r="O92" s="121">
        <f t="shared" si="7"/>
        <v>18.3</v>
      </c>
      <c r="P92" s="119">
        <v>20</v>
      </c>
      <c r="Q92" s="119">
        <v>13</v>
      </c>
      <c r="R92" s="119">
        <v>14</v>
      </c>
      <c r="S92" s="119"/>
      <c r="T92" s="119"/>
      <c r="U92" s="122">
        <f t="shared" si="11"/>
        <v>47</v>
      </c>
      <c r="V92" s="123">
        <f t="shared" si="12"/>
        <v>65</v>
      </c>
      <c r="W92" s="123"/>
      <c r="X92" s="123"/>
      <c r="Y92" s="124" t="str">
        <f t="shared" si="13"/>
        <v>B</v>
      </c>
    </row>
    <row r="93" spans="1:25" ht="26.25">
      <c r="A93" s="117">
        <v>79</v>
      </c>
      <c r="B93" s="118" t="s">
        <v>194</v>
      </c>
      <c r="C93" s="118" t="s">
        <v>195</v>
      </c>
      <c r="D93" s="119">
        <v>5</v>
      </c>
      <c r="E93" s="119">
        <v>6</v>
      </c>
      <c r="F93" s="119"/>
      <c r="G93" s="120">
        <f t="shared" si="8"/>
        <v>5.5</v>
      </c>
      <c r="H93" s="119">
        <v>3</v>
      </c>
      <c r="I93" s="119"/>
      <c r="J93" s="120">
        <f t="shared" si="9"/>
        <v>3</v>
      </c>
      <c r="K93" s="119">
        <v>10</v>
      </c>
      <c r="L93" s="119">
        <v>10</v>
      </c>
      <c r="M93" s="119">
        <v>10</v>
      </c>
      <c r="N93" s="120">
        <f t="shared" si="10"/>
        <v>10</v>
      </c>
      <c r="O93" s="121">
        <f t="shared" si="7"/>
        <v>18.5</v>
      </c>
      <c r="P93" s="119">
        <v>19</v>
      </c>
      <c r="Q93" s="119">
        <v>9</v>
      </c>
      <c r="R93" s="119">
        <v>5</v>
      </c>
      <c r="S93" s="119"/>
      <c r="T93" s="119"/>
      <c r="U93" s="122">
        <f t="shared" si="11"/>
        <v>33</v>
      </c>
      <c r="V93" s="123">
        <f t="shared" si="12"/>
        <v>52</v>
      </c>
      <c r="W93" s="123"/>
      <c r="X93" s="123"/>
      <c r="Y93" s="124" t="str">
        <f t="shared" si="13"/>
        <v>C</v>
      </c>
    </row>
    <row r="94" spans="1:25" ht="26.25">
      <c r="A94" s="117">
        <v>80</v>
      </c>
      <c r="B94" s="118" t="s">
        <v>196</v>
      </c>
      <c r="C94" s="118" t="s">
        <v>197</v>
      </c>
      <c r="D94" s="119">
        <v>2</v>
      </c>
      <c r="E94" s="119">
        <v>5</v>
      </c>
      <c r="F94" s="119"/>
      <c r="G94" s="120">
        <f t="shared" si="8"/>
        <v>3.5</v>
      </c>
      <c r="H94" s="119">
        <v>2</v>
      </c>
      <c r="I94" s="119"/>
      <c r="J94" s="120">
        <f t="shared" si="9"/>
        <v>2</v>
      </c>
      <c r="K94" s="119">
        <v>10</v>
      </c>
      <c r="L94" s="119">
        <v>10</v>
      </c>
      <c r="M94" s="119">
        <v>9</v>
      </c>
      <c r="N94" s="120">
        <f t="shared" si="10"/>
        <v>9.6666666666666661</v>
      </c>
      <c r="O94" s="121">
        <f t="shared" si="7"/>
        <v>15.2</v>
      </c>
      <c r="P94" s="119">
        <v>4</v>
      </c>
      <c r="Q94" s="119">
        <v>5</v>
      </c>
      <c r="R94" s="119">
        <v>3.5</v>
      </c>
      <c r="S94" s="119"/>
      <c r="T94" s="119"/>
      <c r="U94" s="122">
        <f t="shared" si="11"/>
        <v>12.5</v>
      </c>
      <c r="V94" s="123">
        <f t="shared" si="12"/>
        <v>28</v>
      </c>
      <c r="W94" s="123"/>
      <c r="X94" s="123"/>
      <c r="Y94" s="124" t="str">
        <f t="shared" si="13"/>
        <v>E</v>
      </c>
    </row>
    <row r="95" spans="1:25" ht="26.25">
      <c r="A95" s="117">
        <v>81</v>
      </c>
      <c r="B95" s="118" t="s">
        <v>198</v>
      </c>
      <c r="C95" s="118" t="s">
        <v>199</v>
      </c>
      <c r="D95" s="119">
        <v>6</v>
      </c>
      <c r="E95" s="119">
        <v>3</v>
      </c>
      <c r="F95" s="119"/>
      <c r="G95" s="120">
        <f t="shared" si="8"/>
        <v>4.5</v>
      </c>
      <c r="H95" s="119">
        <v>3</v>
      </c>
      <c r="I95" s="119"/>
      <c r="J95" s="120">
        <f t="shared" si="9"/>
        <v>3</v>
      </c>
      <c r="K95" s="119">
        <v>9</v>
      </c>
      <c r="L95" s="119">
        <v>11</v>
      </c>
      <c r="M95" s="119">
        <v>11</v>
      </c>
      <c r="N95" s="120">
        <f t="shared" si="10"/>
        <v>10.333333333333332</v>
      </c>
      <c r="O95" s="121">
        <f t="shared" si="7"/>
        <v>17.8</v>
      </c>
      <c r="P95" s="119">
        <v>17</v>
      </c>
      <c r="Q95" s="119">
        <v>11</v>
      </c>
      <c r="R95" s="119"/>
      <c r="S95" s="119">
        <v>11</v>
      </c>
      <c r="T95" s="119"/>
      <c r="U95" s="122">
        <f t="shared" si="11"/>
        <v>39</v>
      </c>
      <c r="V95" s="123">
        <f t="shared" si="12"/>
        <v>57</v>
      </c>
      <c r="W95" s="123"/>
      <c r="X95" s="123"/>
      <c r="Y95" s="124" t="str">
        <f t="shared" si="13"/>
        <v>C</v>
      </c>
    </row>
    <row r="96" spans="1:25" ht="26.25">
      <c r="A96" s="117">
        <v>82</v>
      </c>
      <c r="B96" s="118" t="s">
        <v>200</v>
      </c>
      <c r="C96" s="118" t="s">
        <v>201</v>
      </c>
      <c r="D96" s="119">
        <v>3</v>
      </c>
      <c r="E96" s="119">
        <v>3</v>
      </c>
      <c r="F96" s="119"/>
      <c r="G96" s="120">
        <f t="shared" si="8"/>
        <v>3</v>
      </c>
      <c r="H96" s="119">
        <v>3</v>
      </c>
      <c r="I96" s="119"/>
      <c r="J96" s="120">
        <f t="shared" si="9"/>
        <v>3</v>
      </c>
      <c r="K96" s="119">
        <v>11</v>
      </c>
      <c r="L96" s="119">
        <v>9</v>
      </c>
      <c r="M96" s="119">
        <v>11</v>
      </c>
      <c r="N96" s="120">
        <f t="shared" si="10"/>
        <v>10.333333333333332</v>
      </c>
      <c r="O96" s="121">
        <f t="shared" si="7"/>
        <v>16.3</v>
      </c>
      <c r="P96" s="119">
        <v>22</v>
      </c>
      <c r="Q96" s="119"/>
      <c r="R96" s="119"/>
      <c r="S96" s="119">
        <v>12</v>
      </c>
      <c r="T96" s="119">
        <v>13</v>
      </c>
      <c r="U96" s="122">
        <f t="shared" si="11"/>
        <v>47</v>
      </c>
      <c r="V96" s="123">
        <f t="shared" si="12"/>
        <v>63</v>
      </c>
      <c r="W96" s="123"/>
      <c r="X96" s="123"/>
      <c r="Y96" s="124" t="str">
        <f t="shared" si="13"/>
        <v>B</v>
      </c>
    </row>
    <row r="97" spans="1:25" ht="26.25">
      <c r="A97" s="117">
        <v>83</v>
      </c>
      <c r="B97" s="118" t="s">
        <v>202</v>
      </c>
      <c r="C97" s="118" t="s">
        <v>203</v>
      </c>
      <c r="D97" s="119">
        <v>3</v>
      </c>
      <c r="E97" s="119">
        <v>6</v>
      </c>
      <c r="F97" s="119"/>
      <c r="G97" s="120">
        <f t="shared" si="8"/>
        <v>4.5</v>
      </c>
      <c r="H97" s="119">
        <v>2</v>
      </c>
      <c r="I97" s="119"/>
      <c r="J97" s="120">
        <f t="shared" si="9"/>
        <v>2</v>
      </c>
      <c r="K97" s="119">
        <v>11</v>
      </c>
      <c r="L97" s="119">
        <v>11</v>
      </c>
      <c r="M97" s="119">
        <v>9</v>
      </c>
      <c r="N97" s="120">
        <f t="shared" si="10"/>
        <v>10.333333333333332</v>
      </c>
      <c r="O97" s="121">
        <f t="shared" si="7"/>
        <v>16.8</v>
      </c>
      <c r="P97" s="119">
        <v>19</v>
      </c>
      <c r="Q97" s="119">
        <v>13</v>
      </c>
      <c r="R97" s="119">
        <v>9.5</v>
      </c>
      <c r="S97" s="119"/>
      <c r="T97" s="119"/>
      <c r="U97" s="122">
        <f t="shared" si="11"/>
        <v>41.5</v>
      </c>
      <c r="V97" s="123">
        <f t="shared" si="12"/>
        <v>58</v>
      </c>
      <c r="W97" s="123"/>
      <c r="X97" s="123"/>
      <c r="Y97" s="124" t="str">
        <f t="shared" si="13"/>
        <v>C</v>
      </c>
    </row>
    <row r="98" spans="1:25" ht="26.25">
      <c r="A98" s="117">
        <v>84</v>
      </c>
      <c r="B98" s="118" t="s">
        <v>204</v>
      </c>
      <c r="C98" s="118" t="s">
        <v>205</v>
      </c>
      <c r="D98" s="119">
        <v>6</v>
      </c>
      <c r="E98" s="119">
        <v>4</v>
      </c>
      <c r="F98" s="119"/>
      <c r="G98" s="120">
        <f t="shared" si="8"/>
        <v>5</v>
      </c>
      <c r="H98" s="119">
        <v>3</v>
      </c>
      <c r="I98" s="119"/>
      <c r="J98" s="120">
        <f t="shared" si="9"/>
        <v>3</v>
      </c>
      <c r="K98" s="119">
        <v>9</v>
      </c>
      <c r="L98" s="119">
        <v>10</v>
      </c>
      <c r="M98" s="119">
        <v>9</v>
      </c>
      <c r="N98" s="120">
        <f t="shared" si="10"/>
        <v>9.3333333333333339</v>
      </c>
      <c r="O98" s="121">
        <f t="shared" si="7"/>
        <v>17.3</v>
      </c>
      <c r="P98" s="119">
        <v>8</v>
      </c>
      <c r="Q98" s="119"/>
      <c r="R98" s="119">
        <v>9</v>
      </c>
      <c r="S98" s="119">
        <v>6</v>
      </c>
      <c r="T98" s="119"/>
      <c r="U98" s="122">
        <f t="shared" si="11"/>
        <v>23</v>
      </c>
      <c r="V98" s="123">
        <f t="shared" si="12"/>
        <v>40</v>
      </c>
      <c r="W98" s="123"/>
      <c r="X98" s="123"/>
      <c r="Y98" s="124" t="str">
        <f t="shared" si="13"/>
        <v>D</v>
      </c>
    </row>
    <row r="99" spans="1:25" ht="26.25">
      <c r="A99" s="117">
        <v>85</v>
      </c>
      <c r="B99" s="118" t="s">
        <v>206</v>
      </c>
      <c r="C99" s="118" t="s">
        <v>207</v>
      </c>
      <c r="D99" s="119">
        <v>2</v>
      </c>
      <c r="E99" s="119">
        <v>4</v>
      </c>
      <c r="F99" s="119"/>
      <c r="G99" s="120">
        <f t="shared" si="8"/>
        <v>3.0000000000000004</v>
      </c>
      <c r="H99" s="119">
        <v>2</v>
      </c>
      <c r="I99" s="119"/>
      <c r="J99" s="120">
        <f t="shared" si="9"/>
        <v>2</v>
      </c>
      <c r="K99" s="119">
        <v>9</v>
      </c>
      <c r="L99" s="119">
        <v>9</v>
      </c>
      <c r="M99" s="119">
        <v>11</v>
      </c>
      <c r="N99" s="120">
        <f t="shared" si="10"/>
        <v>9.6666666666666661</v>
      </c>
      <c r="O99" s="121">
        <f t="shared" si="7"/>
        <v>14.7</v>
      </c>
      <c r="P99" s="119">
        <v>16</v>
      </c>
      <c r="Q99" s="119">
        <v>12</v>
      </c>
      <c r="R99" s="119">
        <v>7</v>
      </c>
      <c r="S99" s="119"/>
      <c r="T99" s="119"/>
      <c r="U99" s="122">
        <f t="shared" si="11"/>
        <v>35</v>
      </c>
      <c r="V99" s="123">
        <f t="shared" si="12"/>
        <v>50</v>
      </c>
      <c r="W99" s="123"/>
      <c r="X99" s="123"/>
      <c r="Y99" s="124" t="str">
        <f t="shared" si="13"/>
        <v>C</v>
      </c>
    </row>
    <row r="100" spans="1:25" ht="26.25">
      <c r="A100" s="117">
        <v>86</v>
      </c>
      <c r="B100" s="118" t="s">
        <v>208</v>
      </c>
      <c r="C100" s="118" t="s">
        <v>209</v>
      </c>
      <c r="D100" s="119">
        <v>3</v>
      </c>
      <c r="E100" s="119">
        <v>2</v>
      </c>
      <c r="F100" s="119"/>
      <c r="G100" s="120">
        <f t="shared" si="8"/>
        <v>2.5</v>
      </c>
      <c r="H100" s="119">
        <v>3</v>
      </c>
      <c r="I100" s="119"/>
      <c r="J100" s="120">
        <f t="shared" si="9"/>
        <v>3</v>
      </c>
      <c r="K100" s="119">
        <v>11</v>
      </c>
      <c r="L100" s="119">
        <v>9</v>
      </c>
      <c r="M100" s="119">
        <v>10</v>
      </c>
      <c r="N100" s="120">
        <f t="shared" si="10"/>
        <v>10</v>
      </c>
      <c r="O100" s="121">
        <f t="shared" si="7"/>
        <v>15.5</v>
      </c>
      <c r="P100" s="119">
        <v>13</v>
      </c>
      <c r="Q100" s="119">
        <v>5</v>
      </c>
      <c r="R100" s="119"/>
      <c r="S100" s="119"/>
      <c r="T100" s="119">
        <v>11</v>
      </c>
      <c r="U100" s="122">
        <f t="shared" si="11"/>
        <v>29</v>
      </c>
      <c r="V100" s="123">
        <f t="shared" si="12"/>
        <v>45</v>
      </c>
      <c r="W100" s="123"/>
      <c r="X100" s="123"/>
      <c r="Y100" s="124" t="str">
        <f t="shared" si="13"/>
        <v>D</v>
      </c>
    </row>
    <row r="101" spans="1:25" ht="26.25">
      <c r="A101" s="117">
        <v>87</v>
      </c>
      <c r="B101" s="118" t="s">
        <v>350</v>
      </c>
      <c r="C101" s="118" t="s">
        <v>351</v>
      </c>
      <c r="D101" s="119"/>
      <c r="E101" s="119"/>
      <c r="F101" s="119"/>
      <c r="G101" s="120">
        <f t="shared" si="8"/>
        <v>0</v>
      </c>
      <c r="H101" s="119"/>
      <c r="I101" s="119"/>
      <c r="J101" s="120">
        <f t="shared" si="9"/>
        <v>0</v>
      </c>
      <c r="K101" s="119"/>
      <c r="L101" s="119"/>
      <c r="M101" s="119"/>
      <c r="N101" s="120">
        <f t="shared" si="10"/>
        <v>0</v>
      </c>
      <c r="O101" s="121" t="str">
        <f t="shared" si="7"/>
        <v/>
      </c>
      <c r="P101" s="119"/>
      <c r="Q101" s="119"/>
      <c r="R101" s="119"/>
      <c r="S101" s="119"/>
      <c r="T101" s="119"/>
      <c r="U101" s="122" t="str">
        <f t="shared" si="11"/>
        <v/>
      </c>
      <c r="V101" s="123" t="str">
        <f t="shared" si="12"/>
        <v/>
      </c>
      <c r="W101" s="123"/>
      <c r="X101" s="123"/>
      <c r="Y101" s="124" t="str">
        <f t="shared" si="13"/>
        <v/>
      </c>
    </row>
    <row r="102" spans="1:25" ht="26.25">
      <c r="A102" s="117">
        <v>88</v>
      </c>
      <c r="B102" s="118" t="s">
        <v>210</v>
      </c>
      <c r="C102" s="118" t="s">
        <v>211</v>
      </c>
      <c r="D102" s="119">
        <v>5</v>
      </c>
      <c r="E102" s="119">
        <v>3</v>
      </c>
      <c r="F102" s="119"/>
      <c r="G102" s="120">
        <f t="shared" si="8"/>
        <v>4</v>
      </c>
      <c r="H102" s="119">
        <v>2</v>
      </c>
      <c r="I102" s="119"/>
      <c r="J102" s="120">
        <f t="shared" si="9"/>
        <v>2</v>
      </c>
      <c r="K102" s="119">
        <v>11</v>
      </c>
      <c r="L102" s="119">
        <v>9</v>
      </c>
      <c r="M102" s="119">
        <v>11</v>
      </c>
      <c r="N102" s="120">
        <f t="shared" si="10"/>
        <v>10.333333333333332</v>
      </c>
      <c r="O102" s="121">
        <f t="shared" si="7"/>
        <v>16.3</v>
      </c>
      <c r="P102" s="119">
        <v>15</v>
      </c>
      <c r="Q102" s="119">
        <v>8</v>
      </c>
      <c r="R102" s="119">
        <v>9.5</v>
      </c>
      <c r="S102" s="119"/>
      <c r="T102" s="119"/>
      <c r="U102" s="122">
        <f t="shared" si="11"/>
        <v>32.5</v>
      </c>
      <c r="V102" s="123">
        <f t="shared" si="12"/>
        <v>49</v>
      </c>
      <c r="W102" s="123"/>
      <c r="X102" s="123"/>
      <c r="Y102" s="124" t="str">
        <f t="shared" si="13"/>
        <v>D</v>
      </c>
    </row>
    <row r="103" spans="1:25" ht="26.25">
      <c r="A103" s="117">
        <v>89</v>
      </c>
      <c r="B103" s="118" t="s">
        <v>212</v>
      </c>
      <c r="C103" s="118" t="s">
        <v>213</v>
      </c>
      <c r="D103" s="119">
        <v>6</v>
      </c>
      <c r="E103" s="119">
        <v>2</v>
      </c>
      <c r="F103" s="119"/>
      <c r="G103" s="120">
        <f t="shared" si="8"/>
        <v>4</v>
      </c>
      <c r="H103" s="119">
        <v>3</v>
      </c>
      <c r="I103" s="119"/>
      <c r="J103" s="120">
        <f t="shared" si="9"/>
        <v>3</v>
      </c>
      <c r="K103" s="119">
        <v>10</v>
      </c>
      <c r="L103" s="119">
        <v>11</v>
      </c>
      <c r="M103" s="119">
        <v>9</v>
      </c>
      <c r="N103" s="120">
        <f t="shared" si="10"/>
        <v>10</v>
      </c>
      <c r="O103" s="121">
        <f t="shared" si="7"/>
        <v>17</v>
      </c>
      <c r="P103" s="119">
        <v>13</v>
      </c>
      <c r="Q103" s="119"/>
      <c r="R103" s="119"/>
      <c r="S103" s="119">
        <v>12</v>
      </c>
      <c r="T103" s="119">
        <v>13</v>
      </c>
      <c r="U103" s="122">
        <f t="shared" si="11"/>
        <v>38</v>
      </c>
      <c r="V103" s="123">
        <f t="shared" si="12"/>
        <v>55</v>
      </c>
      <c r="W103" s="123"/>
      <c r="X103" s="123"/>
      <c r="Y103" s="124" t="str">
        <f t="shared" si="13"/>
        <v>C</v>
      </c>
    </row>
    <row r="104" spans="1:25" ht="26.25">
      <c r="A104" s="117">
        <v>90</v>
      </c>
      <c r="B104" s="118" t="s">
        <v>214</v>
      </c>
      <c r="C104" s="118" t="s">
        <v>215</v>
      </c>
      <c r="D104" s="119">
        <v>3</v>
      </c>
      <c r="E104" s="119">
        <v>3</v>
      </c>
      <c r="F104" s="119"/>
      <c r="G104" s="120">
        <f t="shared" si="8"/>
        <v>3</v>
      </c>
      <c r="H104" s="119">
        <v>3</v>
      </c>
      <c r="I104" s="119"/>
      <c r="J104" s="120">
        <f t="shared" si="9"/>
        <v>3</v>
      </c>
      <c r="K104" s="119">
        <v>10</v>
      </c>
      <c r="L104" s="119">
        <v>11</v>
      </c>
      <c r="M104" s="119">
        <v>9</v>
      </c>
      <c r="N104" s="120">
        <f t="shared" si="10"/>
        <v>10</v>
      </c>
      <c r="O104" s="121">
        <f t="shared" si="7"/>
        <v>16</v>
      </c>
      <c r="P104" s="119">
        <v>26</v>
      </c>
      <c r="Q104" s="119">
        <v>12</v>
      </c>
      <c r="R104" s="119"/>
      <c r="S104" s="119">
        <v>12</v>
      </c>
      <c r="T104" s="119"/>
      <c r="U104" s="122">
        <f t="shared" si="11"/>
        <v>50</v>
      </c>
      <c r="V104" s="123">
        <f t="shared" si="12"/>
        <v>66</v>
      </c>
      <c r="W104" s="123"/>
      <c r="X104" s="123"/>
      <c r="Y104" s="124" t="str">
        <f t="shared" si="13"/>
        <v>B</v>
      </c>
    </row>
    <row r="105" spans="1:25" ht="26.25">
      <c r="A105" s="117">
        <v>91</v>
      </c>
      <c r="B105" s="118" t="s">
        <v>216</v>
      </c>
      <c r="C105" s="118" t="s">
        <v>217</v>
      </c>
      <c r="D105" s="119">
        <v>4</v>
      </c>
      <c r="E105" s="119">
        <v>3</v>
      </c>
      <c r="F105" s="119"/>
      <c r="G105" s="120">
        <f t="shared" si="8"/>
        <v>3.5</v>
      </c>
      <c r="H105" s="119">
        <v>2</v>
      </c>
      <c r="I105" s="119"/>
      <c r="J105" s="120">
        <f t="shared" si="9"/>
        <v>2</v>
      </c>
      <c r="K105" s="119">
        <v>10</v>
      </c>
      <c r="L105" s="119">
        <v>10</v>
      </c>
      <c r="M105" s="119">
        <v>11</v>
      </c>
      <c r="N105" s="120">
        <f t="shared" si="10"/>
        <v>10.333333333333332</v>
      </c>
      <c r="O105" s="121">
        <f t="shared" si="7"/>
        <v>15.8</v>
      </c>
      <c r="P105" s="119">
        <v>18</v>
      </c>
      <c r="Q105" s="119"/>
      <c r="R105" s="119">
        <v>15</v>
      </c>
      <c r="S105" s="119">
        <v>10</v>
      </c>
      <c r="T105" s="119"/>
      <c r="U105" s="122">
        <f t="shared" si="11"/>
        <v>43</v>
      </c>
      <c r="V105" s="123">
        <f t="shared" si="12"/>
        <v>59</v>
      </c>
      <c r="W105" s="123"/>
      <c r="X105" s="123"/>
      <c r="Y105" s="124" t="str">
        <f t="shared" si="13"/>
        <v>C</v>
      </c>
    </row>
    <row r="106" spans="1:25" ht="26.25">
      <c r="A106" s="117">
        <v>92</v>
      </c>
      <c r="B106" s="118" t="s">
        <v>218</v>
      </c>
      <c r="C106" s="118" t="s">
        <v>219</v>
      </c>
      <c r="D106" s="119">
        <v>4</v>
      </c>
      <c r="E106" s="119">
        <v>6</v>
      </c>
      <c r="F106" s="119"/>
      <c r="G106" s="120">
        <f t="shared" si="8"/>
        <v>5</v>
      </c>
      <c r="H106" s="119">
        <v>2</v>
      </c>
      <c r="I106" s="119"/>
      <c r="J106" s="120">
        <f t="shared" si="9"/>
        <v>2</v>
      </c>
      <c r="K106" s="119">
        <v>10</v>
      </c>
      <c r="L106" s="119">
        <v>9</v>
      </c>
      <c r="M106" s="119">
        <v>10</v>
      </c>
      <c r="N106" s="120">
        <f t="shared" si="10"/>
        <v>9.6666666666666661</v>
      </c>
      <c r="O106" s="121">
        <f t="shared" si="7"/>
        <v>16.7</v>
      </c>
      <c r="P106" s="119"/>
      <c r="Q106" s="119"/>
      <c r="R106" s="119"/>
      <c r="S106" s="119"/>
      <c r="T106" s="119"/>
      <c r="U106" s="122" t="str">
        <f t="shared" si="11"/>
        <v/>
      </c>
      <c r="V106" s="123">
        <f t="shared" si="12"/>
        <v>17</v>
      </c>
      <c r="W106" s="123"/>
      <c r="X106" s="123"/>
      <c r="Y106" s="124" t="str">
        <f t="shared" si="13"/>
        <v/>
      </c>
    </row>
    <row r="107" spans="1:25" ht="26.25">
      <c r="A107" s="117">
        <v>93</v>
      </c>
      <c r="B107" s="118" t="s">
        <v>220</v>
      </c>
      <c r="C107" s="118" t="s">
        <v>221</v>
      </c>
      <c r="D107" s="119">
        <v>2</v>
      </c>
      <c r="E107" s="119">
        <v>5</v>
      </c>
      <c r="F107" s="119"/>
      <c r="G107" s="120">
        <f t="shared" si="8"/>
        <v>3.5</v>
      </c>
      <c r="H107" s="119">
        <v>3</v>
      </c>
      <c r="I107" s="119"/>
      <c r="J107" s="120">
        <f t="shared" si="9"/>
        <v>3</v>
      </c>
      <c r="K107" s="119">
        <v>10</v>
      </c>
      <c r="L107" s="119">
        <v>10</v>
      </c>
      <c r="M107" s="119">
        <v>11</v>
      </c>
      <c r="N107" s="120">
        <f t="shared" si="10"/>
        <v>10.333333333333332</v>
      </c>
      <c r="O107" s="121">
        <f t="shared" si="7"/>
        <v>16.8</v>
      </c>
      <c r="P107" s="119">
        <v>24</v>
      </c>
      <c r="Q107" s="119">
        <v>11</v>
      </c>
      <c r="R107" s="119">
        <v>11</v>
      </c>
      <c r="S107" s="119"/>
      <c r="T107" s="119"/>
      <c r="U107" s="122">
        <f t="shared" si="11"/>
        <v>46</v>
      </c>
      <c r="V107" s="123">
        <f t="shared" si="12"/>
        <v>63</v>
      </c>
      <c r="W107" s="123"/>
      <c r="X107" s="123"/>
      <c r="Y107" s="124" t="str">
        <f t="shared" si="13"/>
        <v>B</v>
      </c>
    </row>
    <row r="108" spans="1:25" ht="26.25">
      <c r="A108" s="117">
        <v>94</v>
      </c>
      <c r="B108" s="118" t="s">
        <v>222</v>
      </c>
      <c r="C108" s="118" t="s">
        <v>223</v>
      </c>
      <c r="D108" s="119">
        <v>3</v>
      </c>
      <c r="E108" s="119">
        <v>6</v>
      </c>
      <c r="F108" s="119"/>
      <c r="G108" s="120">
        <f t="shared" si="8"/>
        <v>4.5</v>
      </c>
      <c r="H108" s="119">
        <v>2</v>
      </c>
      <c r="I108" s="119"/>
      <c r="J108" s="120">
        <f t="shared" si="9"/>
        <v>2</v>
      </c>
      <c r="K108" s="119">
        <v>9</v>
      </c>
      <c r="L108" s="119">
        <v>10</v>
      </c>
      <c r="M108" s="119">
        <v>11</v>
      </c>
      <c r="N108" s="120">
        <f t="shared" si="10"/>
        <v>10</v>
      </c>
      <c r="O108" s="121">
        <f t="shared" si="7"/>
        <v>16.5</v>
      </c>
      <c r="P108" s="119">
        <v>15</v>
      </c>
      <c r="Q108" s="119">
        <v>8</v>
      </c>
      <c r="R108" s="119">
        <v>3</v>
      </c>
      <c r="S108" s="119"/>
      <c r="T108" s="119"/>
      <c r="U108" s="122">
        <f t="shared" si="11"/>
        <v>26</v>
      </c>
      <c r="V108" s="123">
        <f t="shared" si="12"/>
        <v>43</v>
      </c>
      <c r="W108" s="123"/>
      <c r="X108" s="123"/>
      <c r="Y108" s="124" t="str">
        <f t="shared" si="13"/>
        <v>D</v>
      </c>
    </row>
    <row r="109" spans="1:25" ht="26.25">
      <c r="A109" s="117">
        <v>95</v>
      </c>
      <c r="B109" s="118" t="s">
        <v>224</v>
      </c>
      <c r="C109" s="118" t="s">
        <v>225</v>
      </c>
      <c r="D109" s="119">
        <v>4</v>
      </c>
      <c r="E109" s="119">
        <v>4</v>
      </c>
      <c r="F109" s="119"/>
      <c r="G109" s="120">
        <f t="shared" si="8"/>
        <v>4</v>
      </c>
      <c r="H109" s="119">
        <v>3</v>
      </c>
      <c r="I109" s="119"/>
      <c r="J109" s="120">
        <f t="shared" si="9"/>
        <v>3</v>
      </c>
      <c r="K109" s="119">
        <v>10</v>
      </c>
      <c r="L109" s="119">
        <v>10</v>
      </c>
      <c r="M109" s="119">
        <v>10</v>
      </c>
      <c r="N109" s="120">
        <f t="shared" si="10"/>
        <v>10</v>
      </c>
      <c r="O109" s="121">
        <f t="shared" si="7"/>
        <v>17</v>
      </c>
      <c r="P109" s="119">
        <v>13</v>
      </c>
      <c r="Q109" s="119">
        <v>3</v>
      </c>
      <c r="R109" s="119"/>
      <c r="S109" s="119">
        <v>7</v>
      </c>
      <c r="T109" s="119"/>
      <c r="U109" s="122">
        <f t="shared" si="11"/>
        <v>23</v>
      </c>
      <c r="V109" s="123">
        <f t="shared" si="12"/>
        <v>40</v>
      </c>
      <c r="W109" s="123"/>
      <c r="X109" s="123"/>
      <c r="Y109" s="124" t="str">
        <f t="shared" si="13"/>
        <v>D</v>
      </c>
    </row>
    <row r="110" spans="1:25" ht="26.25">
      <c r="A110" s="117">
        <v>96</v>
      </c>
      <c r="B110" s="118" t="s">
        <v>226</v>
      </c>
      <c r="C110" s="118" t="s">
        <v>227</v>
      </c>
      <c r="D110" s="119">
        <v>4</v>
      </c>
      <c r="E110" s="119">
        <v>6</v>
      </c>
      <c r="F110" s="119"/>
      <c r="G110" s="120">
        <f t="shared" si="8"/>
        <v>5</v>
      </c>
      <c r="H110" s="119">
        <v>2</v>
      </c>
      <c r="I110" s="119"/>
      <c r="J110" s="120">
        <f t="shared" si="9"/>
        <v>2</v>
      </c>
      <c r="K110" s="119">
        <v>11</v>
      </c>
      <c r="L110" s="119">
        <v>9</v>
      </c>
      <c r="M110" s="119">
        <v>9</v>
      </c>
      <c r="N110" s="120">
        <f t="shared" si="10"/>
        <v>9.6666666666666661</v>
      </c>
      <c r="O110" s="121">
        <f t="shared" si="7"/>
        <v>16.7</v>
      </c>
      <c r="P110" s="119">
        <v>12</v>
      </c>
      <c r="Q110" s="119">
        <v>7</v>
      </c>
      <c r="R110" s="119">
        <v>6</v>
      </c>
      <c r="S110" s="119"/>
      <c r="T110" s="119"/>
      <c r="U110" s="122">
        <f t="shared" si="11"/>
        <v>25</v>
      </c>
      <c r="V110" s="123">
        <f t="shared" si="12"/>
        <v>42</v>
      </c>
      <c r="W110" s="123"/>
      <c r="X110" s="123"/>
      <c r="Y110" s="124" t="str">
        <f t="shared" si="13"/>
        <v>D</v>
      </c>
    </row>
    <row r="111" spans="1:25" ht="26.25">
      <c r="A111" s="117">
        <v>97</v>
      </c>
      <c r="B111" s="118" t="s">
        <v>228</v>
      </c>
      <c r="C111" s="118" t="s">
        <v>229</v>
      </c>
      <c r="D111" s="119">
        <v>5</v>
      </c>
      <c r="E111" s="119">
        <v>4</v>
      </c>
      <c r="F111" s="119"/>
      <c r="G111" s="120">
        <f t="shared" si="8"/>
        <v>4.5</v>
      </c>
      <c r="H111" s="119">
        <v>3</v>
      </c>
      <c r="I111" s="119"/>
      <c r="J111" s="120">
        <f t="shared" si="9"/>
        <v>3</v>
      </c>
      <c r="K111" s="119">
        <v>9</v>
      </c>
      <c r="L111" s="119">
        <v>11</v>
      </c>
      <c r="M111" s="119">
        <v>11</v>
      </c>
      <c r="N111" s="120">
        <f t="shared" si="10"/>
        <v>10.333333333333332</v>
      </c>
      <c r="O111" s="121">
        <f t="shared" si="7"/>
        <v>17.8</v>
      </c>
      <c r="P111" s="119">
        <v>18</v>
      </c>
      <c r="Q111" s="119">
        <v>5</v>
      </c>
      <c r="R111" s="119">
        <v>7</v>
      </c>
      <c r="S111" s="119"/>
      <c r="T111" s="119"/>
      <c r="U111" s="122">
        <f t="shared" si="11"/>
        <v>30</v>
      </c>
      <c r="V111" s="123">
        <f t="shared" si="12"/>
        <v>48</v>
      </c>
      <c r="W111" s="123"/>
      <c r="X111" s="123"/>
      <c r="Y111" s="124" t="str">
        <f t="shared" si="13"/>
        <v>D</v>
      </c>
    </row>
    <row r="112" spans="1:25" ht="26.25">
      <c r="A112" s="117">
        <v>98</v>
      </c>
      <c r="B112" s="118" t="s">
        <v>230</v>
      </c>
      <c r="C112" s="118" t="s">
        <v>231</v>
      </c>
      <c r="D112" s="119">
        <v>2</v>
      </c>
      <c r="E112" s="119">
        <v>5</v>
      </c>
      <c r="F112" s="119"/>
      <c r="G112" s="120">
        <f t="shared" si="8"/>
        <v>3.5</v>
      </c>
      <c r="H112" s="119">
        <v>2</v>
      </c>
      <c r="I112" s="119"/>
      <c r="J112" s="120">
        <f t="shared" si="9"/>
        <v>2</v>
      </c>
      <c r="K112" s="119">
        <v>9</v>
      </c>
      <c r="L112" s="119">
        <v>11</v>
      </c>
      <c r="M112" s="119">
        <v>10</v>
      </c>
      <c r="N112" s="120">
        <f t="shared" si="10"/>
        <v>10</v>
      </c>
      <c r="O112" s="121">
        <f t="shared" si="7"/>
        <v>15.5</v>
      </c>
      <c r="P112" s="119">
        <v>11</v>
      </c>
      <c r="Q112" s="119">
        <v>9</v>
      </c>
      <c r="R112" s="119">
        <v>8.5</v>
      </c>
      <c r="S112" s="119"/>
      <c r="T112" s="119"/>
      <c r="U112" s="122">
        <f t="shared" si="11"/>
        <v>28.5</v>
      </c>
      <c r="V112" s="123">
        <f t="shared" si="12"/>
        <v>44</v>
      </c>
      <c r="W112" s="123"/>
      <c r="X112" s="123"/>
      <c r="Y112" s="124" t="str">
        <f t="shared" si="13"/>
        <v>D</v>
      </c>
    </row>
    <row r="113" spans="1:25" ht="26.25">
      <c r="A113" s="117">
        <v>99</v>
      </c>
      <c r="B113" s="118" t="s">
        <v>232</v>
      </c>
      <c r="C113" s="118" t="s">
        <v>233</v>
      </c>
      <c r="D113" s="119">
        <v>3</v>
      </c>
      <c r="E113" s="119">
        <v>6</v>
      </c>
      <c r="F113" s="119"/>
      <c r="G113" s="120">
        <f t="shared" si="8"/>
        <v>4.5</v>
      </c>
      <c r="H113" s="119">
        <v>2</v>
      </c>
      <c r="I113" s="119"/>
      <c r="J113" s="120">
        <f t="shared" si="9"/>
        <v>2</v>
      </c>
      <c r="K113" s="119">
        <v>10</v>
      </c>
      <c r="L113" s="119">
        <v>10</v>
      </c>
      <c r="M113" s="119">
        <v>9</v>
      </c>
      <c r="N113" s="120">
        <f t="shared" si="10"/>
        <v>9.6666666666666661</v>
      </c>
      <c r="O113" s="121">
        <f t="shared" si="7"/>
        <v>16.2</v>
      </c>
      <c r="P113" s="119">
        <v>16</v>
      </c>
      <c r="Q113" s="119"/>
      <c r="R113" s="119"/>
      <c r="S113" s="119">
        <v>11</v>
      </c>
      <c r="T113" s="119">
        <v>11</v>
      </c>
      <c r="U113" s="122">
        <f t="shared" si="11"/>
        <v>38</v>
      </c>
      <c r="V113" s="123">
        <f t="shared" si="12"/>
        <v>54</v>
      </c>
      <c r="W113" s="123"/>
      <c r="X113" s="123"/>
      <c r="Y113" s="124" t="str">
        <f t="shared" si="13"/>
        <v>C</v>
      </c>
    </row>
    <row r="114" spans="1:25" ht="26.25">
      <c r="A114" s="117">
        <v>100</v>
      </c>
      <c r="B114" s="118" t="s">
        <v>234</v>
      </c>
      <c r="C114" s="118" t="s">
        <v>235</v>
      </c>
      <c r="D114" s="119">
        <v>2</v>
      </c>
      <c r="E114" s="119">
        <v>5</v>
      </c>
      <c r="F114" s="119"/>
      <c r="G114" s="120">
        <f t="shared" si="8"/>
        <v>3.5</v>
      </c>
      <c r="H114" s="119">
        <v>2</v>
      </c>
      <c r="I114" s="119"/>
      <c r="J114" s="120">
        <f t="shared" si="9"/>
        <v>2</v>
      </c>
      <c r="K114" s="119">
        <v>11</v>
      </c>
      <c r="L114" s="119">
        <v>10</v>
      </c>
      <c r="M114" s="119">
        <v>10</v>
      </c>
      <c r="N114" s="120">
        <f t="shared" si="10"/>
        <v>10.333333333333332</v>
      </c>
      <c r="O114" s="121">
        <f t="shared" si="7"/>
        <v>15.8</v>
      </c>
      <c r="P114" s="119">
        <v>22</v>
      </c>
      <c r="Q114" s="119"/>
      <c r="R114" s="119"/>
      <c r="S114" s="119">
        <v>12</v>
      </c>
      <c r="T114" s="119">
        <v>8</v>
      </c>
      <c r="U114" s="122">
        <f t="shared" si="11"/>
        <v>42</v>
      </c>
      <c r="V114" s="123">
        <f t="shared" si="12"/>
        <v>58</v>
      </c>
      <c r="W114" s="123"/>
      <c r="X114" s="123"/>
      <c r="Y114" s="124" t="str">
        <f t="shared" si="13"/>
        <v>C</v>
      </c>
    </row>
    <row r="115" spans="1:25" ht="26.25">
      <c r="A115" s="117">
        <v>101</v>
      </c>
      <c r="B115" s="118" t="s">
        <v>236</v>
      </c>
      <c r="C115" s="118" t="s">
        <v>237</v>
      </c>
      <c r="D115" s="119">
        <v>4</v>
      </c>
      <c r="E115" s="119">
        <v>2</v>
      </c>
      <c r="F115" s="119"/>
      <c r="G115" s="120">
        <f t="shared" si="8"/>
        <v>3.0000000000000004</v>
      </c>
      <c r="H115" s="119">
        <v>2</v>
      </c>
      <c r="I115" s="119"/>
      <c r="J115" s="120">
        <f t="shared" si="9"/>
        <v>2</v>
      </c>
      <c r="K115" s="119">
        <v>9</v>
      </c>
      <c r="L115" s="119">
        <v>11</v>
      </c>
      <c r="M115" s="119">
        <v>11</v>
      </c>
      <c r="N115" s="120">
        <f t="shared" si="10"/>
        <v>10.333333333333332</v>
      </c>
      <c r="O115" s="121">
        <f t="shared" si="7"/>
        <v>15.3</v>
      </c>
      <c r="P115" s="119">
        <v>25</v>
      </c>
      <c r="Q115" s="119">
        <v>14</v>
      </c>
      <c r="R115" s="119"/>
      <c r="S115" s="119">
        <v>14</v>
      </c>
      <c r="T115" s="119"/>
      <c r="U115" s="122">
        <f t="shared" si="11"/>
        <v>53</v>
      </c>
      <c r="V115" s="123">
        <f t="shared" si="12"/>
        <v>68</v>
      </c>
      <c r="W115" s="123"/>
      <c r="X115" s="123"/>
      <c r="Y115" s="124" t="str">
        <f t="shared" si="13"/>
        <v>B</v>
      </c>
    </row>
    <row r="116" spans="1:25" ht="26.25">
      <c r="A116" s="117">
        <v>102</v>
      </c>
      <c r="B116" s="118" t="s">
        <v>238</v>
      </c>
      <c r="C116" s="118" t="s">
        <v>239</v>
      </c>
      <c r="D116" s="119">
        <v>3</v>
      </c>
      <c r="E116" s="119">
        <v>3</v>
      </c>
      <c r="F116" s="119"/>
      <c r="G116" s="120">
        <f t="shared" si="8"/>
        <v>3</v>
      </c>
      <c r="H116" s="119">
        <v>2</v>
      </c>
      <c r="I116" s="119"/>
      <c r="J116" s="120">
        <f t="shared" si="9"/>
        <v>2</v>
      </c>
      <c r="K116" s="119">
        <v>11</v>
      </c>
      <c r="L116" s="119">
        <v>9</v>
      </c>
      <c r="M116" s="119">
        <v>11</v>
      </c>
      <c r="N116" s="120">
        <f t="shared" si="10"/>
        <v>10.333333333333332</v>
      </c>
      <c r="O116" s="121">
        <f t="shared" si="7"/>
        <v>15.3</v>
      </c>
      <c r="P116" s="119">
        <v>24</v>
      </c>
      <c r="Q116" s="119"/>
      <c r="R116" s="119"/>
      <c r="S116" s="119">
        <v>16</v>
      </c>
      <c r="T116" s="119">
        <v>15</v>
      </c>
      <c r="U116" s="122">
        <f t="shared" si="11"/>
        <v>55</v>
      </c>
      <c r="V116" s="123">
        <f t="shared" si="12"/>
        <v>70</v>
      </c>
      <c r="W116" s="123"/>
      <c r="X116" s="123"/>
      <c r="Y116" s="124" t="str">
        <f t="shared" si="13"/>
        <v>A</v>
      </c>
    </row>
    <row r="117" spans="1:25" ht="26.25">
      <c r="A117" s="117">
        <v>103</v>
      </c>
      <c r="B117" s="118" t="s">
        <v>240</v>
      </c>
      <c r="C117" s="118" t="s">
        <v>241</v>
      </c>
      <c r="D117" s="119">
        <v>4</v>
      </c>
      <c r="E117" s="119">
        <v>4</v>
      </c>
      <c r="F117" s="119"/>
      <c r="G117" s="120">
        <f t="shared" si="8"/>
        <v>4</v>
      </c>
      <c r="H117" s="119">
        <v>2</v>
      </c>
      <c r="I117" s="119"/>
      <c r="J117" s="120">
        <f t="shared" si="9"/>
        <v>2</v>
      </c>
      <c r="K117" s="119">
        <v>11</v>
      </c>
      <c r="L117" s="119">
        <v>9</v>
      </c>
      <c r="M117" s="119">
        <v>11</v>
      </c>
      <c r="N117" s="120">
        <f t="shared" si="10"/>
        <v>10.333333333333332</v>
      </c>
      <c r="O117" s="121">
        <f t="shared" si="7"/>
        <v>16.3</v>
      </c>
      <c r="P117" s="119">
        <v>6</v>
      </c>
      <c r="Q117" s="119">
        <v>2</v>
      </c>
      <c r="R117" s="119"/>
      <c r="S117" s="119">
        <v>3</v>
      </c>
      <c r="T117" s="119"/>
      <c r="U117" s="122">
        <f t="shared" si="11"/>
        <v>11</v>
      </c>
      <c r="V117" s="123">
        <f t="shared" si="12"/>
        <v>27</v>
      </c>
      <c r="W117" s="123"/>
      <c r="X117" s="123"/>
      <c r="Y117" s="124" t="str">
        <f t="shared" si="13"/>
        <v>E</v>
      </c>
    </row>
    <row r="118" spans="1:25" ht="26.25">
      <c r="A118" s="117">
        <v>104</v>
      </c>
      <c r="B118" s="118" t="s">
        <v>242</v>
      </c>
      <c r="C118" s="118" t="s">
        <v>243</v>
      </c>
      <c r="D118" s="119">
        <v>3</v>
      </c>
      <c r="E118" s="119">
        <v>5</v>
      </c>
      <c r="F118" s="119"/>
      <c r="G118" s="120">
        <f t="shared" si="8"/>
        <v>4</v>
      </c>
      <c r="H118" s="119">
        <v>3</v>
      </c>
      <c r="I118" s="119"/>
      <c r="J118" s="120">
        <f t="shared" si="9"/>
        <v>3</v>
      </c>
      <c r="K118" s="119">
        <v>9</v>
      </c>
      <c r="L118" s="119">
        <v>10</v>
      </c>
      <c r="M118" s="119">
        <v>9</v>
      </c>
      <c r="N118" s="120">
        <f t="shared" si="10"/>
        <v>9.3333333333333339</v>
      </c>
      <c r="O118" s="121">
        <f t="shared" si="7"/>
        <v>16.3</v>
      </c>
      <c r="P118" s="119">
        <v>21</v>
      </c>
      <c r="Q118" s="119">
        <v>14</v>
      </c>
      <c r="R118" s="119"/>
      <c r="S118" s="119">
        <v>17</v>
      </c>
      <c r="T118" s="119"/>
      <c r="U118" s="122">
        <f t="shared" si="11"/>
        <v>52</v>
      </c>
      <c r="V118" s="123">
        <f t="shared" si="12"/>
        <v>68</v>
      </c>
      <c r="W118" s="123"/>
      <c r="X118" s="123"/>
      <c r="Y118" s="124" t="str">
        <f t="shared" si="13"/>
        <v>B</v>
      </c>
    </row>
    <row r="119" spans="1:25" ht="26.25">
      <c r="A119" s="117">
        <v>105</v>
      </c>
      <c r="B119" s="118" t="s">
        <v>244</v>
      </c>
      <c r="C119" s="118" t="s">
        <v>245</v>
      </c>
      <c r="D119" s="119">
        <v>3</v>
      </c>
      <c r="E119" s="119">
        <v>3</v>
      </c>
      <c r="F119" s="119"/>
      <c r="G119" s="120">
        <f t="shared" si="8"/>
        <v>3</v>
      </c>
      <c r="H119" s="119">
        <v>3</v>
      </c>
      <c r="I119" s="119"/>
      <c r="J119" s="120">
        <f t="shared" si="9"/>
        <v>3</v>
      </c>
      <c r="K119" s="119">
        <v>11</v>
      </c>
      <c r="L119" s="119">
        <v>11</v>
      </c>
      <c r="M119" s="119">
        <v>10</v>
      </c>
      <c r="N119" s="120">
        <f t="shared" si="10"/>
        <v>10.666666666666666</v>
      </c>
      <c r="O119" s="121">
        <f t="shared" si="7"/>
        <v>16.7</v>
      </c>
      <c r="P119" s="119">
        <v>9</v>
      </c>
      <c r="Q119" s="119">
        <v>5</v>
      </c>
      <c r="R119" s="119"/>
      <c r="S119" s="119">
        <v>5</v>
      </c>
      <c r="T119" s="119"/>
      <c r="U119" s="122">
        <f t="shared" si="11"/>
        <v>19</v>
      </c>
      <c r="V119" s="123">
        <f t="shared" si="12"/>
        <v>36</v>
      </c>
      <c r="W119" s="123"/>
      <c r="X119" s="123"/>
      <c r="Y119" s="124" t="str">
        <f t="shared" si="13"/>
        <v>E</v>
      </c>
    </row>
    <row r="120" spans="1:25" ht="26.25">
      <c r="A120" s="117">
        <v>106</v>
      </c>
      <c r="B120" s="118" t="s">
        <v>246</v>
      </c>
      <c r="C120" s="118" t="s">
        <v>247</v>
      </c>
      <c r="D120" s="119">
        <v>4</v>
      </c>
      <c r="E120" s="119">
        <v>2</v>
      </c>
      <c r="F120" s="119"/>
      <c r="G120" s="120">
        <f t="shared" si="8"/>
        <v>3.0000000000000004</v>
      </c>
      <c r="H120" s="119">
        <v>2</v>
      </c>
      <c r="I120" s="119"/>
      <c r="J120" s="120">
        <f t="shared" si="9"/>
        <v>2</v>
      </c>
      <c r="K120" s="119">
        <v>10</v>
      </c>
      <c r="L120" s="119">
        <v>10</v>
      </c>
      <c r="M120" s="119">
        <v>11</v>
      </c>
      <c r="N120" s="120">
        <f t="shared" si="10"/>
        <v>10.333333333333332</v>
      </c>
      <c r="O120" s="121">
        <f t="shared" si="7"/>
        <v>15.3</v>
      </c>
      <c r="P120" s="119">
        <v>14</v>
      </c>
      <c r="Q120" s="119"/>
      <c r="R120" s="119">
        <v>2</v>
      </c>
      <c r="S120" s="119">
        <v>10</v>
      </c>
      <c r="T120" s="119"/>
      <c r="U120" s="122">
        <f t="shared" si="11"/>
        <v>26</v>
      </c>
      <c r="V120" s="123">
        <f t="shared" si="12"/>
        <v>41</v>
      </c>
      <c r="W120" s="123"/>
      <c r="X120" s="123"/>
      <c r="Y120" s="124" t="str">
        <f t="shared" si="13"/>
        <v>D</v>
      </c>
    </row>
    <row r="121" spans="1:25" ht="26.25">
      <c r="A121" s="117">
        <v>107</v>
      </c>
      <c r="B121" s="118" t="s">
        <v>358</v>
      </c>
      <c r="C121" s="118" t="s">
        <v>359</v>
      </c>
      <c r="D121" s="119"/>
      <c r="E121" s="119"/>
      <c r="F121" s="119"/>
      <c r="G121" s="120">
        <f t="shared" si="8"/>
        <v>0</v>
      </c>
      <c r="H121" s="119"/>
      <c r="I121" s="119"/>
      <c r="J121" s="120">
        <f t="shared" si="9"/>
        <v>0</v>
      </c>
      <c r="K121" s="119"/>
      <c r="L121" s="119"/>
      <c r="M121" s="119"/>
      <c r="N121" s="120">
        <f t="shared" si="10"/>
        <v>0</v>
      </c>
      <c r="O121" s="121" t="str">
        <f t="shared" si="7"/>
        <v/>
      </c>
      <c r="P121" s="119"/>
      <c r="Q121" s="119"/>
      <c r="R121" s="119"/>
      <c r="S121" s="119"/>
      <c r="T121" s="119"/>
      <c r="U121" s="122" t="str">
        <f t="shared" si="11"/>
        <v/>
      </c>
      <c r="V121" s="123" t="str">
        <f t="shared" si="12"/>
        <v/>
      </c>
      <c r="W121" s="123"/>
      <c r="X121" s="123"/>
      <c r="Y121" s="124" t="str">
        <f t="shared" si="13"/>
        <v/>
      </c>
    </row>
    <row r="122" spans="1:25" ht="26.25">
      <c r="A122" s="117">
        <v>108</v>
      </c>
      <c r="B122" s="118" t="s">
        <v>360</v>
      </c>
      <c r="C122" s="118" t="s">
        <v>361</v>
      </c>
      <c r="D122" s="119"/>
      <c r="E122" s="119"/>
      <c r="F122" s="119"/>
      <c r="G122" s="120">
        <f t="shared" si="8"/>
        <v>0</v>
      </c>
      <c r="H122" s="119"/>
      <c r="I122" s="119"/>
      <c r="J122" s="120">
        <f t="shared" si="9"/>
        <v>0</v>
      </c>
      <c r="K122" s="119"/>
      <c r="L122" s="119"/>
      <c r="M122" s="119"/>
      <c r="N122" s="120">
        <f t="shared" si="10"/>
        <v>0</v>
      </c>
      <c r="O122" s="121" t="str">
        <f t="shared" si="7"/>
        <v/>
      </c>
      <c r="P122" s="119"/>
      <c r="Q122" s="119"/>
      <c r="R122" s="119"/>
      <c r="S122" s="119"/>
      <c r="T122" s="119"/>
      <c r="U122" s="122" t="str">
        <f t="shared" si="11"/>
        <v/>
      </c>
      <c r="V122" s="123" t="str">
        <f t="shared" si="12"/>
        <v/>
      </c>
      <c r="W122" s="123"/>
      <c r="X122" s="123"/>
      <c r="Y122" s="124" t="str">
        <f t="shared" si="13"/>
        <v/>
      </c>
    </row>
    <row r="123" spans="1:25" ht="26.25">
      <c r="A123" s="117">
        <v>109</v>
      </c>
      <c r="B123" s="118" t="s">
        <v>248</v>
      </c>
      <c r="C123" s="118" t="s">
        <v>249</v>
      </c>
      <c r="D123" s="119">
        <v>5</v>
      </c>
      <c r="E123" s="119">
        <v>2</v>
      </c>
      <c r="F123" s="119"/>
      <c r="G123" s="120">
        <f t="shared" si="8"/>
        <v>3.5</v>
      </c>
      <c r="H123" s="119">
        <v>3</v>
      </c>
      <c r="I123" s="119"/>
      <c r="J123" s="120">
        <f t="shared" si="9"/>
        <v>3</v>
      </c>
      <c r="K123" s="119">
        <v>10</v>
      </c>
      <c r="L123" s="119">
        <v>9</v>
      </c>
      <c r="M123" s="119">
        <v>9</v>
      </c>
      <c r="N123" s="120">
        <f t="shared" si="10"/>
        <v>9.3333333333333339</v>
      </c>
      <c r="O123" s="121">
        <f t="shared" si="7"/>
        <v>15.8</v>
      </c>
      <c r="P123" s="119">
        <v>19</v>
      </c>
      <c r="Q123" s="119">
        <v>17</v>
      </c>
      <c r="R123" s="119">
        <v>20</v>
      </c>
      <c r="S123" s="119"/>
      <c r="T123" s="119"/>
      <c r="U123" s="122">
        <f t="shared" si="11"/>
        <v>56</v>
      </c>
      <c r="V123" s="123">
        <f t="shared" si="12"/>
        <v>72</v>
      </c>
      <c r="W123" s="123"/>
      <c r="X123" s="123"/>
      <c r="Y123" s="124" t="str">
        <f t="shared" si="13"/>
        <v>A</v>
      </c>
    </row>
    <row r="124" spans="1:25" ht="26.25">
      <c r="A124" s="117">
        <v>110</v>
      </c>
      <c r="B124" s="118" t="s">
        <v>250</v>
      </c>
      <c r="C124" s="118" t="s">
        <v>325</v>
      </c>
      <c r="D124" s="119">
        <v>3</v>
      </c>
      <c r="E124" s="119">
        <v>2</v>
      </c>
      <c r="F124" s="119"/>
      <c r="G124" s="120">
        <f t="shared" si="8"/>
        <v>2.5</v>
      </c>
      <c r="H124" s="119">
        <v>2</v>
      </c>
      <c r="I124" s="119"/>
      <c r="J124" s="120">
        <f t="shared" si="9"/>
        <v>2</v>
      </c>
      <c r="K124" s="119">
        <v>10</v>
      </c>
      <c r="L124" s="119">
        <v>10</v>
      </c>
      <c r="M124" s="119">
        <v>11</v>
      </c>
      <c r="N124" s="120">
        <f t="shared" si="10"/>
        <v>10.333333333333332</v>
      </c>
      <c r="O124" s="121">
        <f t="shared" si="7"/>
        <v>14.8</v>
      </c>
      <c r="P124" s="119">
        <v>20</v>
      </c>
      <c r="Q124" s="119"/>
      <c r="R124" s="119">
        <v>14</v>
      </c>
      <c r="S124" s="119">
        <v>16</v>
      </c>
      <c r="T124" s="119"/>
      <c r="U124" s="122">
        <f t="shared" si="11"/>
        <v>50</v>
      </c>
      <c r="V124" s="123">
        <f t="shared" si="12"/>
        <v>65</v>
      </c>
      <c r="W124" s="123"/>
      <c r="X124" s="123"/>
      <c r="Y124" s="124" t="str">
        <f t="shared" si="13"/>
        <v>B</v>
      </c>
    </row>
    <row r="125" spans="1:25" ht="26.25">
      <c r="A125" s="117">
        <v>111</v>
      </c>
      <c r="B125" s="118" t="s">
        <v>251</v>
      </c>
      <c r="C125" s="118" t="s">
        <v>252</v>
      </c>
      <c r="D125" s="119">
        <v>4</v>
      </c>
      <c r="E125" s="119">
        <v>5</v>
      </c>
      <c r="F125" s="119"/>
      <c r="G125" s="120">
        <f t="shared" si="8"/>
        <v>4.5</v>
      </c>
      <c r="H125" s="119">
        <v>3</v>
      </c>
      <c r="I125" s="119"/>
      <c r="J125" s="120">
        <f t="shared" si="9"/>
        <v>3</v>
      </c>
      <c r="K125" s="119">
        <v>11</v>
      </c>
      <c r="L125" s="119">
        <v>10</v>
      </c>
      <c r="M125" s="119">
        <v>10</v>
      </c>
      <c r="N125" s="120">
        <f t="shared" si="10"/>
        <v>10.333333333333332</v>
      </c>
      <c r="O125" s="121">
        <f t="shared" si="7"/>
        <v>17.8</v>
      </c>
      <c r="P125" s="119">
        <v>26</v>
      </c>
      <c r="Q125" s="119"/>
      <c r="R125" s="119">
        <v>14.5</v>
      </c>
      <c r="S125" s="119"/>
      <c r="T125" s="119">
        <v>15</v>
      </c>
      <c r="U125" s="122">
        <f t="shared" si="11"/>
        <v>55.5</v>
      </c>
      <c r="V125" s="123">
        <f t="shared" si="12"/>
        <v>73</v>
      </c>
      <c r="W125" s="123"/>
      <c r="X125" s="123"/>
      <c r="Y125" s="124" t="str">
        <f t="shared" si="13"/>
        <v>A</v>
      </c>
    </row>
    <row r="126" spans="1:25" ht="26.25">
      <c r="A126" s="117">
        <v>112</v>
      </c>
      <c r="B126" s="118" t="s">
        <v>253</v>
      </c>
      <c r="C126" s="118" t="s">
        <v>254</v>
      </c>
      <c r="D126" s="119">
        <v>2</v>
      </c>
      <c r="E126" s="119">
        <v>2</v>
      </c>
      <c r="F126" s="119"/>
      <c r="G126" s="120">
        <f t="shared" si="8"/>
        <v>2</v>
      </c>
      <c r="H126" s="119">
        <v>2</v>
      </c>
      <c r="I126" s="119"/>
      <c r="J126" s="120">
        <f t="shared" si="9"/>
        <v>2</v>
      </c>
      <c r="K126" s="119">
        <v>9</v>
      </c>
      <c r="L126" s="119">
        <v>11</v>
      </c>
      <c r="M126" s="119">
        <v>11</v>
      </c>
      <c r="N126" s="120">
        <f t="shared" si="10"/>
        <v>10.333333333333332</v>
      </c>
      <c r="O126" s="121">
        <f t="shared" si="7"/>
        <v>14.3</v>
      </c>
      <c r="P126" s="119"/>
      <c r="Q126" s="119"/>
      <c r="R126" s="119"/>
      <c r="S126" s="119"/>
      <c r="T126" s="119"/>
      <c r="U126" s="122" t="str">
        <f t="shared" si="11"/>
        <v/>
      </c>
      <c r="V126" s="123">
        <f t="shared" si="12"/>
        <v>14</v>
      </c>
      <c r="W126" s="123"/>
      <c r="X126" s="123"/>
      <c r="Y126" s="124" t="str">
        <f t="shared" si="13"/>
        <v/>
      </c>
    </row>
    <row r="127" spans="1:25" ht="26.25">
      <c r="A127" s="117">
        <v>113</v>
      </c>
      <c r="B127" s="118" t="s">
        <v>255</v>
      </c>
      <c r="C127" s="118" t="s">
        <v>256</v>
      </c>
      <c r="D127" s="119">
        <v>3</v>
      </c>
      <c r="E127" s="119">
        <v>2</v>
      </c>
      <c r="F127" s="119"/>
      <c r="G127" s="120">
        <f t="shared" si="8"/>
        <v>2.5</v>
      </c>
      <c r="H127" s="119">
        <v>2</v>
      </c>
      <c r="I127" s="119"/>
      <c r="J127" s="120">
        <f t="shared" si="9"/>
        <v>2</v>
      </c>
      <c r="K127" s="119">
        <v>10</v>
      </c>
      <c r="L127" s="119">
        <v>10</v>
      </c>
      <c r="M127" s="119">
        <v>11</v>
      </c>
      <c r="N127" s="120">
        <f t="shared" si="10"/>
        <v>10.333333333333332</v>
      </c>
      <c r="O127" s="121">
        <f t="shared" si="7"/>
        <v>14.8</v>
      </c>
      <c r="P127" s="119">
        <v>13</v>
      </c>
      <c r="Q127" s="119"/>
      <c r="R127" s="119">
        <v>9.5</v>
      </c>
      <c r="S127" s="119">
        <v>8</v>
      </c>
      <c r="T127" s="119"/>
      <c r="U127" s="122">
        <f t="shared" si="11"/>
        <v>30.5</v>
      </c>
      <c r="V127" s="123">
        <f t="shared" si="12"/>
        <v>45</v>
      </c>
      <c r="W127" s="123"/>
      <c r="X127" s="123"/>
      <c r="Y127" s="124" t="str">
        <f t="shared" si="13"/>
        <v>D</v>
      </c>
    </row>
    <row r="128" spans="1:25" ht="26.25">
      <c r="A128" s="117">
        <v>114</v>
      </c>
      <c r="B128" s="118" t="s">
        <v>353</v>
      </c>
      <c r="C128" s="118" t="s">
        <v>354</v>
      </c>
      <c r="D128" s="119"/>
      <c r="E128" s="119"/>
      <c r="F128" s="119"/>
      <c r="G128" s="120">
        <f t="shared" si="8"/>
        <v>0</v>
      </c>
      <c r="H128" s="119"/>
      <c r="I128" s="119"/>
      <c r="J128" s="120">
        <f t="shared" si="9"/>
        <v>0</v>
      </c>
      <c r="K128" s="119"/>
      <c r="L128" s="119"/>
      <c r="M128" s="119"/>
      <c r="N128" s="120">
        <f t="shared" si="10"/>
        <v>0</v>
      </c>
      <c r="O128" s="121" t="str">
        <f t="shared" si="7"/>
        <v/>
      </c>
      <c r="P128" s="119"/>
      <c r="Q128" s="119"/>
      <c r="R128" s="119"/>
      <c r="S128" s="119"/>
      <c r="T128" s="119"/>
      <c r="U128" s="122" t="str">
        <f t="shared" si="11"/>
        <v/>
      </c>
      <c r="V128" s="123" t="str">
        <f t="shared" si="12"/>
        <v/>
      </c>
      <c r="W128" s="123"/>
      <c r="X128" s="123"/>
      <c r="Y128" s="124" t="str">
        <f t="shared" si="13"/>
        <v/>
      </c>
    </row>
    <row r="129" spans="1:25" ht="26.25">
      <c r="A129" s="117">
        <v>115</v>
      </c>
      <c r="B129" s="118" t="s">
        <v>257</v>
      </c>
      <c r="C129" s="118" t="s">
        <v>258</v>
      </c>
      <c r="D129" s="119">
        <v>3</v>
      </c>
      <c r="E129" s="119">
        <v>2</v>
      </c>
      <c r="F129" s="119"/>
      <c r="G129" s="120">
        <f t="shared" si="8"/>
        <v>2.5</v>
      </c>
      <c r="H129" s="119">
        <v>3</v>
      </c>
      <c r="I129" s="119"/>
      <c r="J129" s="120">
        <f t="shared" si="9"/>
        <v>3</v>
      </c>
      <c r="K129" s="119">
        <v>10</v>
      </c>
      <c r="L129" s="119">
        <v>11</v>
      </c>
      <c r="M129" s="119">
        <v>11</v>
      </c>
      <c r="N129" s="120">
        <f t="shared" si="10"/>
        <v>10.666666666666666</v>
      </c>
      <c r="O129" s="121">
        <f t="shared" si="7"/>
        <v>16.2</v>
      </c>
      <c r="P129" s="119">
        <v>23</v>
      </c>
      <c r="Q129" s="119">
        <v>12</v>
      </c>
      <c r="R129" s="119">
        <v>11</v>
      </c>
      <c r="S129" s="119"/>
      <c r="T129" s="119"/>
      <c r="U129" s="122">
        <f t="shared" si="11"/>
        <v>46</v>
      </c>
      <c r="V129" s="123">
        <f t="shared" si="12"/>
        <v>62</v>
      </c>
      <c r="W129" s="123"/>
      <c r="X129" s="123"/>
      <c r="Y129" s="124" t="str">
        <f t="shared" si="13"/>
        <v>B</v>
      </c>
    </row>
    <row r="130" spans="1:25" ht="26.25">
      <c r="A130" s="117">
        <v>116</v>
      </c>
      <c r="B130" s="118" t="s">
        <v>323</v>
      </c>
      <c r="C130" s="118" t="s">
        <v>397</v>
      </c>
      <c r="D130" s="119">
        <v>6</v>
      </c>
      <c r="E130" s="119">
        <v>2</v>
      </c>
      <c r="F130" s="119"/>
      <c r="G130" s="120">
        <f t="shared" si="8"/>
        <v>4</v>
      </c>
      <c r="H130" s="119">
        <v>3</v>
      </c>
      <c r="I130" s="119"/>
      <c r="J130" s="120">
        <f t="shared" si="9"/>
        <v>3</v>
      </c>
      <c r="K130" s="119">
        <v>10</v>
      </c>
      <c r="L130" s="119">
        <v>10</v>
      </c>
      <c r="M130" s="119">
        <v>11</v>
      </c>
      <c r="N130" s="120">
        <f t="shared" si="10"/>
        <v>10.333333333333332</v>
      </c>
      <c r="O130" s="121">
        <f t="shared" si="7"/>
        <v>17.3</v>
      </c>
      <c r="P130" s="119">
        <v>14.5</v>
      </c>
      <c r="Q130" s="119">
        <v>6</v>
      </c>
      <c r="R130" s="119"/>
      <c r="S130" s="119">
        <v>9</v>
      </c>
      <c r="T130" s="119"/>
      <c r="U130" s="122">
        <f t="shared" si="11"/>
        <v>29.5</v>
      </c>
      <c r="V130" s="123">
        <f t="shared" si="12"/>
        <v>47</v>
      </c>
      <c r="W130" s="123"/>
      <c r="X130" s="123"/>
      <c r="Y130" s="124" t="str">
        <f t="shared" si="13"/>
        <v>D</v>
      </c>
    </row>
    <row r="131" spans="1:25" ht="28.5">
      <c r="A131" s="125"/>
      <c r="B131" s="126"/>
      <c r="C131" s="126"/>
      <c r="D131" s="125"/>
      <c r="E131" s="1021" t="s">
        <v>362</v>
      </c>
      <c r="F131" s="1022"/>
      <c r="G131" s="1022"/>
      <c r="H131" s="1022"/>
      <c r="I131" s="1022"/>
      <c r="J131" s="1022"/>
      <c r="K131" s="1022"/>
      <c r="L131" s="1022"/>
      <c r="M131" s="1022"/>
      <c r="N131" s="1022"/>
      <c r="O131" s="1022"/>
      <c r="P131" s="1022"/>
      <c r="Q131" s="1022"/>
      <c r="R131" s="1022"/>
      <c r="S131" s="1022"/>
      <c r="T131" s="1022"/>
      <c r="U131" s="125"/>
      <c r="V131" s="127"/>
      <c r="W131" s="125"/>
      <c r="X131" s="125"/>
      <c r="Y131" s="125"/>
    </row>
    <row r="132" spans="1:25" ht="15.75">
      <c r="A132" s="125"/>
      <c r="B132" s="128"/>
      <c r="C132" s="129"/>
      <c r="D132" s="1018" t="s">
        <v>310</v>
      </c>
      <c r="E132" s="1018"/>
      <c r="F132" s="130" t="s">
        <v>363</v>
      </c>
      <c r="G132" s="131" t="s">
        <v>364</v>
      </c>
      <c r="H132" s="132" t="s">
        <v>365</v>
      </c>
      <c r="I132" s="133" t="s">
        <v>366</v>
      </c>
      <c r="J132" s="133" t="s">
        <v>367</v>
      </c>
      <c r="K132" s="134"/>
      <c r="L132" s="135"/>
      <c r="M132" s="135"/>
      <c r="N132" s="135"/>
      <c r="O132" s="1023" t="s">
        <v>368</v>
      </c>
      <c r="P132" s="1023"/>
      <c r="Q132" s="1024" t="s">
        <v>369</v>
      </c>
      <c r="R132" s="1024"/>
      <c r="S132" s="1025" t="s">
        <v>370</v>
      </c>
      <c r="T132" s="1025"/>
      <c r="U132" s="125"/>
      <c r="V132" s="127"/>
      <c r="W132" s="125"/>
      <c r="X132" s="125"/>
      <c r="Y132" s="125"/>
    </row>
    <row r="133" spans="1:25" ht="31.5">
      <c r="A133" s="125"/>
      <c r="B133" s="136"/>
      <c r="C133" s="125"/>
      <c r="D133" s="1019" t="s">
        <v>371</v>
      </c>
      <c r="E133" s="1019"/>
      <c r="F133" s="137">
        <f>COUNTIF($Y$15:$Y130,F$132)</f>
        <v>7</v>
      </c>
      <c r="G133" s="137">
        <f>COUNTIF($Y$15:$Y130,G$132)</f>
        <v>30</v>
      </c>
      <c r="H133" s="138">
        <f>COUNTIF($Y$15:$Y130,H$132)</f>
        <v>37</v>
      </c>
      <c r="I133" s="139">
        <f>COUNTIF($Y$15:$Y130,I$132)</f>
        <v>24</v>
      </c>
      <c r="J133" s="139">
        <f>COUNTIF($Y$15:$Y130,J$132)</f>
        <v>3</v>
      </c>
      <c r="K133" s="134"/>
      <c r="L133" s="135"/>
      <c r="M133" s="135"/>
      <c r="N133" s="135"/>
      <c r="O133" s="140" t="s">
        <v>372</v>
      </c>
      <c r="P133" s="131" t="s">
        <v>373</v>
      </c>
      <c r="Q133" s="141" t="s">
        <v>374</v>
      </c>
      <c r="R133" s="142" t="s">
        <v>375</v>
      </c>
      <c r="S133" s="1020" t="s">
        <v>376</v>
      </c>
      <c r="T133" s="1020"/>
      <c r="U133" s="125"/>
      <c r="V133" s="127"/>
      <c r="W133" s="125"/>
      <c r="X133" s="125"/>
      <c r="Y133" s="125"/>
    </row>
    <row r="134" spans="1:25" ht="26.25">
      <c r="A134" s="125"/>
      <c r="B134" s="136"/>
      <c r="C134" s="125"/>
      <c r="D134" s="1019" t="s">
        <v>377</v>
      </c>
      <c r="E134" s="1019"/>
      <c r="F134" s="137"/>
      <c r="G134" s="137"/>
      <c r="H134" s="138"/>
      <c r="I134" s="139"/>
      <c r="J134" s="139"/>
      <c r="K134" s="134"/>
      <c r="L134" s="1015" t="s">
        <v>378</v>
      </c>
      <c r="M134" s="1015"/>
      <c r="N134" s="143" t="s">
        <v>371</v>
      </c>
      <c r="O134" s="144">
        <f>IF(SUM($O$15:$O130)&gt;0,AVERAGE($O$15:$O130),0)</f>
        <v>16.330275229357788</v>
      </c>
      <c r="P134" s="144">
        <f t="shared" ref="P134" si="14">$O134/30*100</f>
        <v>54.434250764525963</v>
      </c>
      <c r="Q134" s="144">
        <f>IF(SUM($U$15:$U130)&gt;0,AVERAGE($U$15:$U130),0)</f>
        <v>38.980198019801982</v>
      </c>
      <c r="R134" s="145">
        <f t="shared" ref="R134" si="15">$Q134/70*100</f>
        <v>55.685997171145686</v>
      </c>
      <c r="S134" s="1016">
        <f>IF(SUM($V$15:$V130)&gt;0,AVERAGE($V$15:$V130),0)</f>
        <v>52.5045871559633</v>
      </c>
      <c r="T134" s="1016"/>
      <c r="U134" s="125"/>
      <c r="V134" s="127"/>
      <c r="W134" s="125"/>
      <c r="X134" s="125"/>
      <c r="Y134" s="125"/>
    </row>
    <row r="135" spans="1:25" ht="21">
      <c r="A135" s="125"/>
      <c r="B135" s="136"/>
      <c r="C135" s="136"/>
      <c r="D135" s="146"/>
      <c r="E135" s="147"/>
      <c r="F135" s="147"/>
      <c r="G135" s="147"/>
      <c r="H135" s="135"/>
      <c r="I135" s="135"/>
      <c r="J135" s="135"/>
      <c r="K135" s="134"/>
      <c r="L135" s="1015"/>
      <c r="M135" s="1015"/>
      <c r="N135" s="143" t="s">
        <v>379</v>
      </c>
      <c r="O135" s="144"/>
      <c r="P135" s="144"/>
      <c r="Q135" s="148"/>
      <c r="R135" s="145"/>
      <c r="S135" s="1016"/>
      <c r="T135" s="1016"/>
      <c r="U135" s="125"/>
      <c r="V135" s="127"/>
      <c r="W135" s="125"/>
      <c r="X135" s="125"/>
      <c r="Y135" s="125"/>
    </row>
    <row r="136" spans="1:25" ht="21">
      <c r="A136" s="125"/>
      <c r="B136" s="136"/>
      <c r="C136" s="125"/>
      <c r="D136" s="149"/>
      <c r="E136" s="150"/>
      <c r="F136" s="151" t="s">
        <v>380</v>
      </c>
      <c r="G136" s="151" t="s">
        <v>381</v>
      </c>
      <c r="H136" s="147"/>
      <c r="I136" s="147"/>
      <c r="J136" s="135"/>
      <c r="K136" s="134"/>
      <c r="L136" s="1015" t="s">
        <v>382</v>
      </c>
      <c r="M136" s="1015"/>
      <c r="N136" s="143" t="s">
        <v>371</v>
      </c>
      <c r="O136" s="152">
        <f>MIN($O$15:$O130)</f>
        <v>8.8000000000000007</v>
      </c>
      <c r="P136" s="144">
        <f>$O136/30*100</f>
        <v>29.333333333333332</v>
      </c>
      <c r="Q136" s="153">
        <f>MIN($U$15:$U130)</f>
        <v>11</v>
      </c>
      <c r="R136" s="145">
        <f>$Q136/70*100</f>
        <v>15.714285714285714</v>
      </c>
      <c r="S136" s="1016">
        <f>MIN($V$15:$V130)</f>
        <v>14</v>
      </c>
      <c r="T136" s="1016"/>
      <c r="U136" s="125"/>
      <c r="V136" s="127"/>
      <c r="W136" s="125"/>
      <c r="X136" s="125"/>
      <c r="Y136" s="125"/>
    </row>
    <row r="137" spans="1:25" ht="26.25">
      <c r="A137" s="125"/>
      <c r="B137" s="136"/>
      <c r="C137" s="125"/>
      <c r="D137" s="1018" t="s">
        <v>4</v>
      </c>
      <c r="E137" s="1018"/>
      <c r="F137" s="154">
        <f>COUNTIF($V$15:$V$130,"&gt;=40")</f>
        <v>98</v>
      </c>
      <c r="G137" s="154"/>
      <c r="H137" s="147"/>
      <c r="I137" s="147"/>
      <c r="J137" s="135"/>
      <c r="K137" s="134"/>
      <c r="L137" s="1015"/>
      <c r="M137" s="1015"/>
      <c r="N137" s="143" t="s">
        <v>379</v>
      </c>
      <c r="O137" s="144"/>
      <c r="P137" s="144"/>
      <c r="Q137" s="155"/>
      <c r="R137" s="155"/>
      <c r="S137" s="1017"/>
      <c r="T137" s="1017"/>
      <c r="U137" s="125"/>
      <c r="V137" s="127"/>
      <c r="W137" s="125"/>
      <c r="X137" s="125"/>
      <c r="Y137" s="125"/>
    </row>
    <row r="138" spans="1:25" ht="26.25">
      <c r="A138" s="125"/>
      <c r="B138" s="136"/>
      <c r="C138" s="125"/>
      <c r="D138" s="1018" t="s">
        <v>383</v>
      </c>
      <c r="E138" s="1018"/>
      <c r="F138" s="154">
        <f>COUNTIF($Y$15:$Y130,"E")</f>
        <v>3</v>
      </c>
      <c r="G138" s="154"/>
      <c r="H138" s="147"/>
      <c r="I138" s="147"/>
      <c r="J138" s="135"/>
      <c r="K138" s="156"/>
      <c r="L138" s="1015" t="s">
        <v>384</v>
      </c>
      <c r="M138" s="1015"/>
      <c r="N138" s="143" t="s">
        <v>371</v>
      </c>
      <c r="O138" s="144">
        <f>MAX($O$15:$O130)</f>
        <v>19</v>
      </c>
      <c r="P138" s="144">
        <f>$O138/30*100</f>
        <v>63.333333333333329</v>
      </c>
      <c r="Q138" s="144">
        <f>MAX($U$15:$U130)</f>
        <v>60</v>
      </c>
      <c r="R138" s="145">
        <f>$Q138/70*100</f>
        <v>85.714285714285708</v>
      </c>
      <c r="S138" s="1016">
        <f>MAX($V$15:$V130)</f>
        <v>75</v>
      </c>
      <c r="T138" s="1016"/>
      <c r="U138" s="125"/>
      <c r="V138" s="127"/>
      <c r="W138" s="125"/>
      <c r="X138" s="125"/>
      <c r="Y138" s="125"/>
    </row>
    <row r="139" spans="1:25" ht="26.25">
      <c r="A139" s="125"/>
      <c r="B139" s="125"/>
      <c r="C139" s="157"/>
      <c r="D139" s="1019" t="s">
        <v>385</v>
      </c>
      <c r="E139" s="1019"/>
      <c r="F139" s="154">
        <f>COUNTA($B$15:$B130)-SUM(F133:J133)</f>
        <v>15</v>
      </c>
      <c r="G139" s="154"/>
      <c r="H139" s="147"/>
      <c r="I139" s="147"/>
      <c r="J139" s="147"/>
      <c r="K139" s="158"/>
      <c r="L139" s="1015"/>
      <c r="M139" s="1015"/>
      <c r="N139" s="143" t="s">
        <v>379</v>
      </c>
      <c r="O139" s="144"/>
      <c r="P139" s="144"/>
      <c r="Q139" s="148"/>
      <c r="R139" s="145"/>
      <c r="S139" s="1016"/>
      <c r="T139" s="1016"/>
      <c r="U139" s="125"/>
      <c r="V139" s="127"/>
      <c r="W139" s="125"/>
      <c r="X139" s="125"/>
      <c r="Y139" s="125"/>
    </row>
    <row r="140" spans="1:25" ht="26.25">
      <c r="A140" s="125"/>
      <c r="B140" s="125"/>
      <c r="C140" s="157"/>
      <c r="D140" s="1015" t="s">
        <v>24</v>
      </c>
      <c r="E140" s="1015"/>
      <c r="F140" s="154">
        <f>SUM($F137:$F139)</f>
        <v>116</v>
      </c>
      <c r="G140" s="154"/>
      <c r="H140" s="147"/>
      <c r="I140" s="147"/>
      <c r="J140" s="147"/>
      <c r="K140" s="158"/>
      <c r="L140" s="1015" t="s">
        <v>386</v>
      </c>
      <c r="M140" s="1015"/>
      <c r="N140" s="143" t="s">
        <v>371</v>
      </c>
      <c r="O140" s="152">
        <f>IF(SUM($O$15:$O130)&gt;0,STDEV($O$15:$O130),0)</f>
        <v>1.4632855337141251</v>
      </c>
      <c r="P140" s="144">
        <f>$O140/30*100</f>
        <v>4.8776184457137504</v>
      </c>
      <c r="Q140" s="153">
        <f>IF(SUM($U$15:$U130),STDEV($U$15:$U130),0)</f>
        <v>10.246199488610198</v>
      </c>
      <c r="R140" s="145">
        <f>$Q140/70*100</f>
        <v>14.637427840871711</v>
      </c>
      <c r="S140" s="1016">
        <f>IF(SUM($V$15:$V130)&gt;0,STDEV($V$15:$V130),0)</f>
        <v>14.148435231639837</v>
      </c>
      <c r="T140" s="1016"/>
      <c r="U140" s="125"/>
      <c r="V140" s="127"/>
      <c r="W140" s="125"/>
      <c r="X140" s="125"/>
      <c r="Y140" s="125"/>
    </row>
    <row r="141" spans="1:25" ht="21">
      <c r="A141" s="125"/>
      <c r="B141" s="125"/>
      <c r="C141" s="157"/>
      <c r="D141" s="147"/>
      <c r="E141" s="147"/>
      <c r="F141" s="147"/>
      <c r="G141" s="159"/>
      <c r="H141" s="147"/>
      <c r="I141" s="147"/>
      <c r="J141" s="147"/>
      <c r="K141" s="158"/>
      <c r="L141" s="1015"/>
      <c r="M141" s="1015"/>
      <c r="N141" s="143" t="s">
        <v>379</v>
      </c>
      <c r="O141" s="144"/>
      <c r="P141" s="144"/>
      <c r="Q141" s="155"/>
      <c r="R141" s="155"/>
      <c r="S141" s="1017"/>
      <c r="T141" s="1017"/>
      <c r="U141" s="125"/>
      <c r="V141" s="127"/>
      <c r="W141" s="125"/>
      <c r="X141" s="125"/>
      <c r="Y141" s="125"/>
    </row>
    <row r="142" spans="1:25"/>
    <row r="143" spans="1:25" hidden="1"/>
    <row r="144" spans="1:25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</sheetData>
  <mergeCells count="44">
    <mergeCell ref="A6:Y6"/>
    <mergeCell ref="A7:Y7"/>
    <mergeCell ref="A8:Y8"/>
    <mergeCell ref="A9:Y9"/>
    <mergeCell ref="E10:F10"/>
    <mergeCell ref="G10:H10"/>
    <mergeCell ref="N10:O10"/>
    <mergeCell ref="P10:T10"/>
    <mergeCell ref="W12:W14"/>
    <mergeCell ref="X12:X14"/>
    <mergeCell ref="Y12:Y14"/>
    <mergeCell ref="A12:A14"/>
    <mergeCell ref="B12:B14"/>
    <mergeCell ref="C12:C14"/>
    <mergeCell ref="D12:G12"/>
    <mergeCell ref="H12:J12"/>
    <mergeCell ref="K12:N12"/>
    <mergeCell ref="O12:O14"/>
    <mergeCell ref="P12:U12"/>
    <mergeCell ref="V12:V14"/>
    <mergeCell ref="E131:T131"/>
    <mergeCell ref="D132:E132"/>
    <mergeCell ref="O132:P132"/>
    <mergeCell ref="Q132:R132"/>
    <mergeCell ref="S132:T132"/>
    <mergeCell ref="L136:M137"/>
    <mergeCell ref="S136:T136"/>
    <mergeCell ref="D137:E137"/>
    <mergeCell ref="S137:T137"/>
    <mergeCell ref="S139:T139"/>
    <mergeCell ref="D133:E133"/>
    <mergeCell ref="S133:T133"/>
    <mergeCell ref="D134:E134"/>
    <mergeCell ref="L134:M135"/>
    <mergeCell ref="S134:T134"/>
    <mergeCell ref="S135:T135"/>
    <mergeCell ref="D140:E140"/>
    <mergeCell ref="L140:M141"/>
    <mergeCell ref="S140:T140"/>
    <mergeCell ref="S141:T141"/>
    <mergeCell ref="D138:E138"/>
    <mergeCell ref="L138:M139"/>
    <mergeCell ref="S138:T138"/>
    <mergeCell ref="D139:E139"/>
  </mergeCells>
  <conditionalFormatting sqref="D15:N130">
    <cfRule type="cellIs" dxfId="8" priority="2" stopIfTrue="1" operator="equal">
      <formula>0</formula>
    </cfRule>
  </conditionalFormatting>
  <conditionalFormatting sqref="A15:A130 V15:Y130 B129:C130">
    <cfRule type="expression" dxfId="7" priority="3" stopIfTrue="1">
      <formula>"$V17&lt;40"</formula>
    </cfRule>
  </conditionalFormatting>
  <conditionalFormatting sqref="P15:T130">
    <cfRule type="expression" dxfId="6" priority="4" stopIfTrue="1">
      <formula>($U15="")</formula>
    </cfRule>
  </conditionalFormatting>
  <conditionalFormatting sqref="B30:C32 B15:C28">
    <cfRule type="expression" dxfId="5" priority="1" stopIfTrue="1">
      <formula>"$V17&lt;40"</formula>
    </cfRule>
  </conditionalFormatting>
  <dataValidations count="4">
    <dataValidation type="decimal" allowBlank="1" showInputMessage="1" showErrorMessage="1" sqref="D15:U130">
      <formula1>0</formula1>
      <formula2>D$14</formula2>
    </dataValidation>
    <dataValidation type="decimal" allowBlank="1" showErrorMessage="1" errorTitle="INVALID DATA" error="THE INPUT TO THIS CELL SHOULD BE A NON-NEGATIVE LESS THAN OR EQUAL TO 100. PLEASE CHECK YOUR DATA AND FORMULAS AFFECTING THIS CELL. " sqref="V15:V130">
      <formula1>0</formula1>
      <formula2>100</formula2>
    </dataValidation>
    <dataValidation type="decimal" errorStyle="warning" allowBlank="1" showErrorMessage="1" errorTitle="INVALID DATA" error="THE VALUE IN THIS CELL SHOULD BE NON-NEGATIVE LESS THAN 100_x000a_" sqref="R134:T141">
      <formula1>0</formula1>
      <formula2>100</formula2>
    </dataValidation>
    <dataValidation type="decimal" errorStyle="warning" allowBlank="1" showErrorMessage="1" errorTitle="INVALID DATA" error="THE VALUE IN THIS CELL SHOULD BE NON-NEGATIVE LESS THAN 100" sqref="P134:P141">
      <formula1>0</formula1>
      <formula2>100</formula2>
    </dataValidation>
  </dataValidation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topLeftCell="A125" zoomScale="70" zoomScaleNormal="70" workbookViewId="0">
      <selection activeCell="M68" sqref="M68"/>
    </sheetView>
  </sheetViews>
  <sheetFormatPr defaultColWidth="0" defaultRowHeight="12.75" zeroHeight="1"/>
  <cols>
    <col min="1" max="1" width="9.140625" customWidth="1"/>
    <col min="2" max="2" width="35" bestFit="1" customWidth="1"/>
    <col min="3" max="3" width="54.42578125" bestFit="1" customWidth="1"/>
    <col min="4" max="4" width="9.140625" customWidth="1"/>
    <col min="5" max="5" width="10.5703125" bestFit="1" customWidth="1"/>
    <col min="6" max="6" width="9.140625" customWidth="1"/>
    <col min="7" max="7" width="11" bestFit="1" customWidth="1"/>
    <col min="8" max="21" width="9.140625" customWidth="1"/>
    <col min="22" max="22" width="16.140625" bestFit="1" customWidth="1"/>
    <col min="23" max="16384" width="9.140625" hidden="1"/>
  </cols>
  <sheetData>
    <row r="1" spans="1:22">
      <c r="A1" s="36"/>
      <c r="B1" s="36"/>
      <c r="C1" s="36"/>
      <c r="D1" s="36"/>
      <c r="E1" s="36"/>
      <c r="F1" s="36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8"/>
      <c r="T1" s="36"/>
      <c r="U1" s="36"/>
      <c r="V1" s="36"/>
    </row>
    <row r="2" spans="1:22">
      <c r="A2" s="36"/>
      <c r="B2" s="36"/>
      <c r="C2" s="36"/>
      <c r="D2" s="36"/>
      <c r="E2" s="36"/>
      <c r="F2" s="36"/>
      <c r="G2" s="37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8"/>
      <c r="T2" s="36"/>
      <c r="U2" s="36"/>
      <c r="V2" s="36"/>
    </row>
    <row r="3" spans="1:22">
      <c r="A3" s="36"/>
      <c r="B3" s="36"/>
      <c r="C3" s="36"/>
      <c r="D3" s="36"/>
      <c r="E3" s="36"/>
      <c r="F3" s="36"/>
      <c r="G3" s="37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8"/>
      <c r="T3" s="36"/>
      <c r="U3" s="36"/>
      <c r="V3" s="36"/>
    </row>
    <row r="4" spans="1:22">
      <c r="A4" s="36"/>
      <c r="B4" s="36"/>
      <c r="C4" s="36"/>
      <c r="D4" s="36"/>
      <c r="E4" s="36"/>
      <c r="F4" s="36"/>
      <c r="G4" s="37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8"/>
      <c r="T4" s="36"/>
      <c r="U4" s="36"/>
      <c r="V4" s="36"/>
    </row>
    <row r="5" spans="1:22">
      <c r="A5" s="36"/>
      <c r="B5" s="36"/>
      <c r="C5" s="36"/>
      <c r="D5" s="36"/>
      <c r="E5" s="36"/>
      <c r="F5" s="36"/>
      <c r="G5" s="37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8"/>
      <c r="T5" s="36"/>
      <c r="U5" s="36"/>
      <c r="V5" s="36"/>
    </row>
    <row r="6" spans="1:22" ht="30">
      <c r="A6" s="1096" t="s">
        <v>293</v>
      </c>
      <c r="B6" s="1096"/>
      <c r="C6" s="1096"/>
      <c r="D6" s="1096"/>
      <c r="E6" s="1096"/>
      <c r="F6" s="1096"/>
      <c r="G6" s="1096"/>
      <c r="H6" s="1096"/>
      <c r="I6" s="1096"/>
      <c r="J6" s="1096"/>
      <c r="K6" s="1096"/>
      <c r="L6" s="1096"/>
      <c r="M6" s="1096"/>
      <c r="N6" s="1096"/>
      <c r="O6" s="1096"/>
      <c r="P6" s="1096"/>
      <c r="Q6" s="1096"/>
      <c r="R6" s="1096"/>
      <c r="S6" s="1096"/>
      <c r="T6" s="1096"/>
      <c r="U6" s="1096"/>
      <c r="V6" s="1096"/>
    </row>
    <row r="7" spans="1:22" ht="22.5">
      <c r="A7" s="1097" t="s">
        <v>294</v>
      </c>
      <c r="B7" s="1097"/>
      <c r="C7" s="1097"/>
      <c r="D7" s="1097"/>
      <c r="E7" s="1097"/>
      <c r="F7" s="1097"/>
      <c r="G7" s="1097"/>
      <c r="H7" s="1097"/>
      <c r="I7" s="1097"/>
      <c r="J7" s="1097"/>
      <c r="K7" s="1097"/>
      <c r="L7" s="1097"/>
      <c r="M7" s="1097"/>
      <c r="N7" s="1097"/>
      <c r="O7" s="1097"/>
      <c r="P7" s="1097"/>
      <c r="Q7" s="1097"/>
      <c r="R7" s="1097"/>
      <c r="S7" s="1097"/>
      <c r="T7" s="1097"/>
      <c r="U7" s="1097"/>
      <c r="V7" s="1097"/>
    </row>
    <row r="8" spans="1:22" ht="22.5">
      <c r="A8" s="1097" t="s">
        <v>295</v>
      </c>
      <c r="B8" s="1097"/>
      <c r="C8" s="1097"/>
      <c r="D8" s="1097"/>
      <c r="E8" s="1097"/>
      <c r="F8" s="1097"/>
      <c r="G8" s="1097"/>
      <c r="H8" s="1097"/>
      <c r="I8" s="1097"/>
      <c r="J8" s="1097"/>
      <c r="K8" s="1097"/>
      <c r="L8" s="1097"/>
      <c r="M8" s="1097"/>
      <c r="N8" s="1097"/>
      <c r="O8" s="1097"/>
      <c r="P8" s="1097"/>
      <c r="Q8" s="1097"/>
      <c r="R8" s="1097"/>
      <c r="S8" s="1097"/>
      <c r="T8" s="1097"/>
      <c r="U8" s="1097"/>
      <c r="V8" s="1097"/>
    </row>
    <row r="9" spans="1:22" ht="22.5">
      <c r="A9" s="1098" t="s">
        <v>296</v>
      </c>
      <c r="B9" s="1098"/>
      <c r="C9" s="1098"/>
      <c r="D9" s="1098"/>
      <c r="E9" s="1098"/>
      <c r="F9" s="1098"/>
      <c r="G9" s="1098"/>
      <c r="H9" s="1098"/>
      <c r="I9" s="1098"/>
      <c r="J9" s="1098"/>
      <c r="K9" s="1098"/>
      <c r="L9" s="1098"/>
      <c r="M9" s="1098"/>
      <c r="N9" s="1098"/>
      <c r="O9" s="1098"/>
      <c r="P9" s="1098"/>
      <c r="Q9" s="1098"/>
      <c r="R9" s="1098"/>
      <c r="S9" s="1098"/>
      <c r="T9" s="1098"/>
      <c r="U9" s="1098"/>
      <c r="V9" s="1098"/>
    </row>
    <row r="10" spans="1:22" ht="22.5">
      <c r="A10" s="39"/>
      <c r="B10" s="39"/>
      <c r="C10" s="39"/>
      <c r="D10" s="39"/>
      <c r="E10" s="1099" t="s">
        <v>297</v>
      </c>
      <c r="F10" s="1099"/>
      <c r="G10" s="1100" t="s">
        <v>274</v>
      </c>
      <c r="H10" s="1100"/>
      <c r="I10" s="40"/>
      <c r="J10" s="40"/>
      <c r="K10" s="41"/>
      <c r="L10" s="1099" t="s">
        <v>298</v>
      </c>
      <c r="M10" s="1099"/>
      <c r="N10" s="1101" t="s">
        <v>299</v>
      </c>
      <c r="O10" s="1101"/>
      <c r="P10" s="1101"/>
      <c r="Q10" s="1101"/>
      <c r="R10" s="1099"/>
      <c r="S10" s="1099"/>
      <c r="T10" s="39"/>
      <c r="U10" s="39"/>
      <c r="V10" s="39"/>
    </row>
    <row r="11" spans="1:22" ht="15.75">
      <c r="A11" s="39"/>
      <c r="B11" s="39"/>
      <c r="C11" s="39"/>
      <c r="D11" s="39"/>
      <c r="E11" s="39"/>
      <c r="F11" s="39"/>
      <c r="G11" s="42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3"/>
      <c r="T11" s="39"/>
      <c r="U11" s="39"/>
      <c r="V11" s="39"/>
    </row>
    <row r="12" spans="1:22" ht="18">
      <c r="A12" s="1094" t="s">
        <v>300</v>
      </c>
      <c r="B12" s="1094" t="s">
        <v>301</v>
      </c>
      <c r="C12" s="1094" t="s">
        <v>302</v>
      </c>
      <c r="D12" s="1095" t="s">
        <v>303</v>
      </c>
      <c r="E12" s="1095"/>
      <c r="F12" s="1095"/>
      <c r="G12" s="1095"/>
      <c r="H12" s="1092" t="s">
        <v>304</v>
      </c>
      <c r="I12" s="1092"/>
      <c r="J12" s="1092"/>
      <c r="K12" s="1092"/>
      <c r="L12" s="1091" t="s">
        <v>305</v>
      </c>
      <c r="M12" s="1092" t="s">
        <v>306</v>
      </c>
      <c r="N12" s="1092"/>
      <c r="O12" s="1092"/>
      <c r="P12" s="1092"/>
      <c r="Q12" s="1092"/>
      <c r="R12" s="1092"/>
      <c r="S12" s="1086" t="s">
        <v>307</v>
      </c>
      <c r="T12" s="1085" t="s">
        <v>308</v>
      </c>
      <c r="U12" s="1085" t="s">
        <v>309</v>
      </c>
      <c r="V12" s="1085" t="s">
        <v>310</v>
      </c>
    </row>
    <row r="13" spans="1:22" ht="105">
      <c r="A13" s="1094"/>
      <c r="B13" s="1094"/>
      <c r="C13" s="1094"/>
      <c r="D13" s="44" t="s">
        <v>311</v>
      </c>
      <c r="E13" s="44" t="s">
        <v>312</v>
      </c>
      <c r="F13" s="44" t="s">
        <v>313</v>
      </c>
      <c r="G13" s="45" t="s">
        <v>24</v>
      </c>
      <c r="H13" s="46" t="s">
        <v>314</v>
      </c>
      <c r="I13" s="46" t="s">
        <v>315</v>
      </c>
      <c r="J13" s="46" t="s">
        <v>316</v>
      </c>
      <c r="K13" s="47" t="s">
        <v>24</v>
      </c>
      <c r="L13" s="1091"/>
      <c r="M13" s="46" t="s">
        <v>317</v>
      </c>
      <c r="N13" s="46" t="s">
        <v>318</v>
      </c>
      <c r="O13" s="46" t="s">
        <v>319</v>
      </c>
      <c r="P13" s="46" t="s">
        <v>320</v>
      </c>
      <c r="Q13" s="46" t="s">
        <v>321</v>
      </c>
      <c r="R13" s="46" t="s">
        <v>322</v>
      </c>
      <c r="S13" s="1086"/>
      <c r="T13" s="1086"/>
      <c r="U13" s="1086"/>
      <c r="V13" s="1086"/>
    </row>
    <row r="14" spans="1:22" ht="18">
      <c r="A14" s="1094"/>
      <c r="B14" s="1094"/>
      <c r="C14" s="1094"/>
      <c r="D14" s="48">
        <v>50</v>
      </c>
      <c r="E14" s="48">
        <v>30</v>
      </c>
      <c r="F14" s="48">
        <v>20</v>
      </c>
      <c r="G14" s="49">
        <v>20</v>
      </c>
      <c r="H14" s="48">
        <v>10</v>
      </c>
      <c r="I14" s="48">
        <v>10</v>
      </c>
      <c r="J14" s="48">
        <v>10</v>
      </c>
      <c r="K14" s="50">
        <v>10</v>
      </c>
      <c r="L14" s="1091"/>
      <c r="M14" s="51">
        <v>30</v>
      </c>
      <c r="N14" s="51">
        <v>20</v>
      </c>
      <c r="O14" s="51">
        <v>20</v>
      </c>
      <c r="P14" s="51">
        <v>20</v>
      </c>
      <c r="Q14" s="51">
        <v>20</v>
      </c>
      <c r="R14" s="52">
        <v>70</v>
      </c>
      <c r="S14" s="1086"/>
      <c r="T14" s="1086"/>
      <c r="U14" s="1086"/>
      <c r="V14" s="1086"/>
    </row>
    <row r="15" spans="1:22" s="284" customFormat="1" ht="26.25">
      <c r="A15" s="272">
        <v>1</v>
      </c>
      <c r="B15" s="273" t="s">
        <v>323</v>
      </c>
      <c r="C15" s="274"/>
      <c r="D15" s="275"/>
      <c r="E15" s="275"/>
      <c r="F15" s="275"/>
      <c r="G15" s="276"/>
      <c r="H15" s="275"/>
      <c r="I15" s="275"/>
      <c r="J15" s="275"/>
      <c r="K15" s="277"/>
      <c r="L15" s="278" t="str">
        <f t="shared" ref="L15:L78" si="0">IF(ROUNDDOWN(SUM($G15,$K15,0.05),1)&gt;0,ROUNDDOWN(SUM($G15,$K15,0.05),1),"")</f>
        <v/>
      </c>
      <c r="M15" s="279">
        <v>8</v>
      </c>
      <c r="N15" s="279"/>
      <c r="O15" s="279"/>
      <c r="P15" s="279">
        <v>11</v>
      </c>
      <c r="Q15" s="279"/>
      <c r="R15" s="280">
        <f t="shared" ref="R15:R46" si="1">IF(OR(COUNTIF($M15:$Q15,"&gt;0")=0,COUNTA($M$14)=0),"",(IF(COUNTA($N15:$Q15)&lt;=2,SUM($M15:$Q15),IF(COUNTA($N15:$Q15)=3,SUM($M15:$Q15)-MIN($N15:$Q15),SUM($M15:$Q15)-MIN($N15:$Q15)-SMALL($N15:$Q15,2))))*7/(SUM($M$14:$O$14)/10))</f>
        <v>19</v>
      </c>
      <c r="S15" s="281">
        <f t="shared" ref="S15:S21" si="2">IF(ROUNDDOWN(SUM($L15,$R15,0.5),0)&gt;0,ROUNDDOWN(SUM($L15,$R15,0.5),0),"")</f>
        <v>19</v>
      </c>
      <c r="T15" s="282" t="s">
        <v>324</v>
      </c>
      <c r="U15" s="274"/>
      <c r="V15" s="283" t="str">
        <f t="shared" ref="V15:V78" si="3">IF(AND(COUNTIF($M15:$Q15,"&gt;0")&gt;0),IF(OR($R15=0,$R15=""),"",IF($S15&gt;=70,"A",IF($S15&gt;=60,"B",IF($S15&gt;=50,"C",IF($S15&gt;=40,"D","E"))))))</f>
        <v>E</v>
      </c>
    </row>
    <row r="16" spans="1:22" ht="26.25">
      <c r="A16" s="57">
        <f t="shared" ref="A16:A79" si="4">A15+1</f>
        <v>2</v>
      </c>
      <c r="B16" s="53" t="s">
        <v>257</v>
      </c>
      <c r="C16" s="53" t="s">
        <v>258</v>
      </c>
      <c r="D16" s="58">
        <v>31</v>
      </c>
      <c r="E16" s="59">
        <v>29</v>
      </c>
      <c r="F16" s="58"/>
      <c r="G16" s="60">
        <f t="shared" ref="G16:G21" si="5">IF(COUNTA($D16:$F16)&gt;0,SUM($D16/$D$14,$E16/$E$14,$F16/$F$14)*$G$14/COUNTA($D16:$F16),0)</f>
        <v>15.866666666666667</v>
      </c>
      <c r="H16" s="58">
        <v>7</v>
      </c>
      <c r="I16" s="58">
        <v>7</v>
      </c>
      <c r="J16" s="58"/>
      <c r="K16" s="60">
        <f t="shared" ref="K16:K21" si="6">IF(COUNTA($H16:$J16)&gt;0,SUM($H16/$H$14,$I16/$I$14,$J16/$J$14)*$K$14/COUNTA($H16:$J16),0)</f>
        <v>7</v>
      </c>
      <c r="L16" s="61">
        <f t="shared" si="0"/>
        <v>22.9</v>
      </c>
      <c r="M16" s="58">
        <v>26</v>
      </c>
      <c r="N16" s="58"/>
      <c r="O16" s="58"/>
      <c r="P16" s="58">
        <v>13</v>
      </c>
      <c r="Q16" s="58">
        <v>9</v>
      </c>
      <c r="R16" s="54">
        <f t="shared" si="1"/>
        <v>48</v>
      </c>
      <c r="S16" s="55">
        <f t="shared" si="2"/>
        <v>71</v>
      </c>
      <c r="T16" s="55"/>
      <c r="U16" s="55"/>
      <c r="V16" s="56" t="str">
        <f t="shared" si="3"/>
        <v>A</v>
      </c>
    </row>
    <row r="17" spans="1:22" ht="26.25">
      <c r="A17" s="57">
        <f t="shared" si="4"/>
        <v>3</v>
      </c>
      <c r="B17" s="53" t="s">
        <v>248</v>
      </c>
      <c r="C17" s="53" t="s">
        <v>249</v>
      </c>
      <c r="D17" s="58">
        <v>28</v>
      </c>
      <c r="E17" s="59">
        <v>27</v>
      </c>
      <c r="F17" s="58"/>
      <c r="G17" s="60">
        <f t="shared" si="5"/>
        <v>14.6</v>
      </c>
      <c r="H17" s="58">
        <v>8</v>
      </c>
      <c r="I17" s="58">
        <v>7</v>
      </c>
      <c r="J17" s="58"/>
      <c r="K17" s="60">
        <f t="shared" si="6"/>
        <v>7.5</v>
      </c>
      <c r="L17" s="61">
        <f t="shared" si="0"/>
        <v>22.1</v>
      </c>
      <c r="M17" s="58">
        <v>24</v>
      </c>
      <c r="N17" s="58"/>
      <c r="O17" s="58">
        <v>20</v>
      </c>
      <c r="P17" s="58">
        <v>18</v>
      </c>
      <c r="Q17" s="58"/>
      <c r="R17" s="54">
        <f t="shared" si="1"/>
        <v>62</v>
      </c>
      <c r="S17" s="55">
        <f t="shared" si="2"/>
        <v>84</v>
      </c>
      <c r="T17" s="55"/>
      <c r="U17" s="55"/>
      <c r="V17" s="56" t="str">
        <f t="shared" si="3"/>
        <v>A</v>
      </c>
    </row>
    <row r="18" spans="1:22" ht="26.25">
      <c r="A18" s="57">
        <f t="shared" si="4"/>
        <v>4</v>
      </c>
      <c r="B18" s="53" t="s">
        <v>250</v>
      </c>
      <c r="C18" s="53" t="s">
        <v>325</v>
      </c>
      <c r="D18" s="58">
        <v>27</v>
      </c>
      <c r="E18" s="59">
        <v>24</v>
      </c>
      <c r="F18" s="58"/>
      <c r="G18" s="60">
        <f t="shared" si="5"/>
        <v>13.4</v>
      </c>
      <c r="H18" s="58">
        <v>7</v>
      </c>
      <c r="I18" s="58">
        <v>7</v>
      </c>
      <c r="J18" s="58"/>
      <c r="K18" s="60">
        <f t="shared" si="6"/>
        <v>7</v>
      </c>
      <c r="L18" s="61">
        <f t="shared" si="0"/>
        <v>20.399999999999999</v>
      </c>
      <c r="M18" s="58">
        <v>22</v>
      </c>
      <c r="N18" s="58">
        <v>9</v>
      </c>
      <c r="O18" s="58"/>
      <c r="P18" s="58"/>
      <c r="Q18" s="58">
        <v>11</v>
      </c>
      <c r="R18" s="54">
        <f t="shared" si="1"/>
        <v>42</v>
      </c>
      <c r="S18" s="55">
        <f t="shared" si="2"/>
        <v>62</v>
      </c>
      <c r="T18" s="55"/>
      <c r="U18" s="55"/>
      <c r="V18" s="56" t="str">
        <f t="shared" si="3"/>
        <v>B</v>
      </c>
    </row>
    <row r="19" spans="1:22" ht="26.25">
      <c r="A19" s="57">
        <f t="shared" si="4"/>
        <v>5</v>
      </c>
      <c r="B19" s="53" t="s">
        <v>251</v>
      </c>
      <c r="C19" s="53" t="s">
        <v>252</v>
      </c>
      <c r="D19" s="58">
        <v>36</v>
      </c>
      <c r="E19" s="59">
        <v>19</v>
      </c>
      <c r="F19" s="58"/>
      <c r="G19" s="60">
        <f t="shared" si="5"/>
        <v>13.533333333333333</v>
      </c>
      <c r="H19" s="58">
        <v>8</v>
      </c>
      <c r="I19" s="58">
        <v>6</v>
      </c>
      <c r="J19" s="58"/>
      <c r="K19" s="60">
        <f t="shared" si="6"/>
        <v>7</v>
      </c>
      <c r="L19" s="61">
        <f t="shared" si="0"/>
        <v>20.5</v>
      </c>
      <c r="M19" s="58">
        <v>28</v>
      </c>
      <c r="N19" s="58">
        <v>17</v>
      </c>
      <c r="O19" s="58"/>
      <c r="P19" s="58"/>
      <c r="Q19" s="58">
        <v>6</v>
      </c>
      <c r="R19" s="54">
        <f t="shared" si="1"/>
        <v>51</v>
      </c>
      <c r="S19" s="55">
        <f t="shared" si="2"/>
        <v>72</v>
      </c>
      <c r="T19" s="55"/>
      <c r="U19" s="55"/>
      <c r="V19" s="56" t="str">
        <f t="shared" si="3"/>
        <v>A</v>
      </c>
    </row>
    <row r="20" spans="1:22" ht="26.25">
      <c r="A20" s="57">
        <f t="shared" si="4"/>
        <v>6</v>
      </c>
      <c r="B20" s="53" t="s">
        <v>253</v>
      </c>
      <c r="C20" s="53" t="s">
        <v>254</v>
      </c>
      <c r="D20" s="58">
        <v>31</v>
      </c>
      <c r="E20" s="59">
        <v>14</v>
      </c>
      <c r="F20" s="58"/>
      <c r="G20" s="60">
        <f t="shared" si="5"/>
        <v>10.866666666666667</v>
      </c>
      <c r="H20" s="58">
        <v>9</v>
      </c>
      <c r="I20" s="58">
        <v>6</v>
      </c>
      <c r="J20" s="58"/>
      <c r="K20" s="60">
        <f t="shared" si="6"/>
        <v>7.5</v>
      </c>
      <c r="L20" s="61">
        <f t="shared" si="0"/>
        <v>18.399999999999999</v>
      </c>
      <c r="M20" s="58"/>
      <c r="N20" s="58"/>
      <c r="O20" s="58"/>
      <c r="P20" s="58"/>
      <c r="Q20" s="58"/>
      <c r="R20" s="54" t="str">
        <f t="shared" si="1"/>
        <v/>
      </c>
      <c r="S20" s="55">
        <f t="shared" si="2"/>
        <v>18</v>
      </c>
      <c r="T20" s="55"/>
      <c r="U20" s="55"/>
      <c r="V20" s="56" t="b">
        <f t="shared" si="3"/>
        <v>0</v>
      </c>
    </row>
    <row r="21" spans="1:22" ht="26.25">
      <c r="A21" s="57">
        <f t="shared" si="4"/>
        <v>7</v>
      </c>
      <c r="B21" s="53" t="s">
        <v>255</v>
      </c>
      <c r="C21" s="53" t="s">
        <v>256</v>
      </c>
      <c r="D21" s="58">
        <v>31</v>
      </c>
      <c r="E21" s="59">
        <v>22</v>
      </c>
      <c r="F21" s="58"/>
      <c r="G21" s="60">
        <f t="shared" si="5"/>
        <v>13.533333333333333</v>
      </c>
      <c r="H21" s="58">
        <v>10</v>
      </c>
      <c r="I21" s="58">
        <v>7</v>
      </c>
      <c r="J21" s="58"/>
      <c r="K21" s="60">
        <f t="shared" si="6"/>
        <v>8.5</v>
      </c>
      <c r="L21" s="61">
        <f t="shared" si="0"/>
        <v>22</v>
      </c>
      <c r="M21" s="58">
        <v>15</v>
      </c>
      <c r="N21" s="58">
        <v>8</v>
      </c>
      <c r="O21" s="58"/>
      <c r="P21" s="58">
        <v>12</v>
      </c>
      <c r="Q21" s="58"/>
      <c r="R21" s="54">
        <f t="shared" si="1"/>
        <v>35</v>
      </c>
      <c r="S21" s="55">
        <f t="shared" si="2"/>
        <v>57</v>
      </c>
      <c r="T21" s="55"/>
      <c r="U21" s="55"/>
      <c r="V21" s="56" t="str">
        <f t="shared" si="3"/>
        <v>C</v>
      </c>
    </row>
    <row r="22" spans="1:22" s="284" customFormat="1" ht="26.25">
      <c r="A22" s="285">
        <f t="shared" si="4"/>
        <v>8</v>
      </c>
      <c r="B22" s="273" t="s">
        <v>326</v>
      </c>
      <c r="C22" s="273"/>
      <c r="D22" s="286"/>
      <c r="E22" s="287"/>
      <c r="F22" s="286"/>
      <c r="G22" s="288"/>
      <c r="H22" s="286"/>
      <c r="I22" s="286"/>
      <c r="J22" s="286"/>
      <c r="K22" s="288"/>
      <c r="L22" s="289" t="str">
        <f t="shared" si="0"/>
        <v/>
      </c>
      <c r="M22" s="286">
        <v>6</v>
      </c>
      <c r="N22" s="286">
        <v>15</v>
      </c>
      <c r="O22" s="286"/>
      <c r="P22" s="286"/>
      <c r="Q22" s="286">
        <v>10</v>
      </c>
      <c r="R22" s="280">
        <f t="shared" si="1"/>
        <v>31</v>
      </c>
      <c r="S22" s="281">
        <v>40</v>
      </c>
      <c r="T22" s="281"/>
      <c r="U22" s="281" t="s">
        <v>327</v>
      </c>
      <c r="V22" s="283" t="str">
        <f t="shared" si="3"/>
        <v>D</v>
      </c>
    </row>
    <row r="23" spans="1:22" ht="26.25">
      <c r="A23" s="57">
        <f t="shared" si="4"/>
        <v>9</v>
      </c>
      <c r="B23" s="53" t="s">
        <v>328</v>
      </c>
      <c r="C23" s="53" t="s">
        <v>329</v>
      </c>
      <c r="D23" s="58"/>
      <c r="E23" s="59"/>
      <c r="F23" s="58"/>
      <c r="G23" s="60">
        <f t="shared" ref="G23:G86" si="7">IF(COUNTA($D23:$F23)&gt;0,SUM($D23/$D$14,$E23/$E$14,$F23/$F$14)*$G$14/COUNTA($D23:$F23),0)</f>
        <v>0</v>
      </c>
      <c r="H23" s="58"/>
      <c r="I23" s="58"/>
      <c r="J23" s="58"/>
      <c r="K23" s="60">
        <f t="shared" ref="K23:K86" si="8">IF(COUNTA($H23:$J23)&gt;0,SUM($H23/$H$14,$I23/$I$14,$J23/$J$14)*$K$14/COUNTA($H23:$J23),0)</f>
        <v>0</v>
      </c>
      <c r="L23" s="61" t="str">
        <f t="shared" si="0"/>
        <v/>
      </c>
      <c r="M23" s="58"/>
      <c r="N23" s="58"/>
      <c r="O23" s="58"/>
      <c r="P23" s="58"/>
      <c r="Q23" s="58"/>
      <c r="R23" s="54" t="str">
        <f t="shared" si="1"/>
        <v/>
      </c>
      <c r="S23" s="55" t="str">
        <f t="shared" ref="S23:S86" si="9">IF(ROUNDDOWN(SUM($L23,$R23,0.5),0)&gt;0,ROUNDDOWN(SUM($L23,$R23,0.5),0),"")</f>
        <v/>
      </c>
      <c r="T23" s="55"/>
      <c r="U23" s="55"/>
      <c r="V23" s="56" t="b">
        <f t="shared" si="3"/>
        <v>0</v>
      </c>
    </row>
    <row r="24" spans="1:22" ht="26.25">
      <c r="A24" s="57">
        <f t="shared" si="4"/>
        <v>10</v>
      </c>
      <c r="B24" s="53" t="s">
        <v>45</v>
      </c>
      <c r="C24" s="53" t="s">
        <v>46</v>
      </c>
      <c r="D24" s="58">
        <v>24</v>
      </c>
      <c r="E24" s="59">
        <v>10</v>
      </c>
      <c r="F24" s="58"/>
      <c r="G24" s="60">
        <f t="shared" si="7"/>
        <v>8.1333333333333329</v>
      </c>
      <c r="H24" s="58">
        <v>9</v>
      </c>
      <c r="I24" s="58">
        <v>7</v>
      </c>
      <c r="J24" s="58"/>
      <c r="K24" s="60">
        <f t="shared" si="8"/>
        <v>8</v>
      </c>
      <c r="L24" s="61">
        <f t="shared" si="0"/>
        <v>16.100000000000001</v>
      </c>
      <c r="M24" s="58">
        <v>16</v>
      </c>
      <c r="N24" s="58">
        <v>11</v>
      </c>
      <c r="O24" s="58"/>
      <c r="P24" s="58">
        <v>15</v>
      </c>
      <c r="Q24" s="58"/>
      <c r="R24" s="54">
        <f t="shared" si="1"/>
        <v>42</v>
      </c>
      <c r="S24" s="55">
        <f t="shared" si="9"/>
        <v>58</v>
      </c>
      <c r="T24" s="55"/>
      <c r="U24" s="55"/>
      <c r="V24" s="56" t="str">
        <f t="shared" si="3"/>
        <v>C</v>
      </c>
    </row>
    <row r="25" spans="1:22" ht="26.25">
      <c r="A25" s="57">
        <f t="shared" si="4"/>
        <v>11</v>
      </c>
      <c r="B25" s="53" t="s">
        <v>47</v>
      </c>
      <c r="C25" s="53" t="s">
        <v>48</v>
      </c>
      <c r="D25" s="58">
        <v>35</v>
      </c>
      <c r="E25" s="59">
        <v>23</v>
      </c>
      <c r="F25" s="58"/>
      <c r="G25" s="60">
        <f t="shared" si="7"/>
        <v>14.666666666666668</v>
      </c>
      <c r="H25" s="58">
        <v>8</v>
      </c>
      <c r="I25" s="58">
        <v>8</v>
      </c>
      <c r="J25" s="58"/>
      <c r="K25" s="60">
        <f t="shared" si="8"/>
        <v>8</v>
      </c>
      <c r="L25" s="61">
        <f t="shared" si="0"/>
        <v>22.7</v>
      </c>
      <c r="M25" s="58">
        <v>27</v>
      </c>
      <c r="N25" s="58">
        <v>17</v>
      </c>
      <c r="O25" s="58"/>
      <c r="P25" s="58">
        <v>19</v>
      </c>
      <c r="Q25" s="58"/>
      <c r="R25" s="54">
        <f t="shared" si="1"/>
        <v>63</v>
      </c>
      <c r="S25" s="55">
        <f t="shared" si="9"/>
        <v>86</v>
      </c>
      <c r="T25" s="55"/>
      <c r="U25" s="55"/>
      <c r="V25" s="56" t="str">
        <f t="shared" si="3"/>
        <v>A</v>
      </c>
    </row>
    <row r="26" spans="1:22" ht="26.25">
      <c r="A26" s="57">
        <f t="shared" si="4"/>
        <v>12</v>
      </c>
      <c r="B26" s="53" t="s">
        <v>49</v>
      </c>
      <c r="C26" s="53" t="s">
        <v>50</v>
      </c>
      <c r="D26" s="58">
        <v>29</v>
      </c>
      <c r="E26" s="59">
        <v>16</v>
      </c>
      <c r="F26" s="58"/>
      <c r="G26" s="60">
        <f t="shared" si="7"/>
        <v>11.133333333333333</v>
      </c>
      <c r="H26" s="58">
        <v>8</v>
      </c>
      <c r="I26" s="58">
        <v>7</v>
      </c>
      <c r="J26" s="58"/>
      <c r="K26" s="60">
        <f t="shared" si="8"/>
        <v>7.5</v>
      </c>
      <c r="L26" s="61">
        <f t="shared" si="0"/>
        <v>18.600000000000001</v>
      </c>
      <c r="M26" s="58">
        <v>26</v>
      </c>
      <c r="N26" s="58"/>
      <c r="O26" s="58"/>
      <c r="P26" s="58">
        <v>15</v>
      </c>
      <c r="Q26" s="58">
        <v>10</v>
      </c>
      <c r="R26" s="54">
        <f t="shared" si="1"/>
        <v>51</v>
      </c>
      <c r="S26" s="55">
        <f t="shared" si="9"/>
        <v>70</v>
      </c>
      <c r="T26" s="55"/>
      <c r="U26" s="55"/>
      <c r="V26" s="56" t="str">
        <f t="shared" si="3"/>
        <v>A</v>
      </c>
    </row>
    <row r="27" spans="1:22" ht="26.25">
      <c r="A27" s="57">
        <f t="shared" si="4"/>
        <v>13</v>
      </c>
      <c r="B27" s="53" t="s">
        <v>51</v>
      </c>
      <c r="C27" s="53" t="s">
        <v>52</v>
      </c>
      <c r="D27" s="58">
        <v>27</v>
      </c>
      <c r="E27" s="59">
        <v>26</v>
      </c>
      <c r="F27" s="58"/>
      <c r="G27" s="60">
        <f t="shared" si="7"/>
        <v>14.066666666666666</v>
      </c>
      <c r="H27" s="58">
        <v>7</v>
      </c>
      <c r="I27" s="58">
        <v>7</v>
      </c>
      <c r="J27" s="58"/>
      <c r="K27" s="60">
        <f t="shared" si="8"/>
        <v>7</v>
      </c>
      <c r="L27" s="61">
        <f t="shared" si="0"/>
        <v>21.1</v>
      </c>
      <c r="M27" s="58">
        <v>22</v>
      </c>
      <c r="N27" s="58">
        <v>5</v>
      </c>
      <c r="O27" s="58"/>
      <c r="P27" s="58"/>
      <c r="Q27" s="58">
        <v>12</v>
      </c>
      <c r="R27" s="54">
        <f t="shared" si="1"/>
        <v>39</v>
      </c>
      <c r="S27" s="55">
        <f t="shared" si="9"/>
        <v>60</v>
      </c>
      <c r="T27" s="55"/>
      <c r="U27" s="55"/>
      <c r="V27" s="56" t="str">
        <f t="shared" si="3"/>
        <v>B</v>
      </c>
    </row>
    <row r="28" spans="1:22" ht="26.25">
      <c r="A28" s="57">
        <f t="shared" si="4"/>
        <v>14</v>
      </c>
      <c r="B28" s="53" t="s">
        <v>53</v>
      </c>
      <c r="C28" s="53" t="s">
        <v>54</v>
      </c>
      <c r="D28" s="58">
        <v>26</v>
      </c>
      <c r="E28" s="59">
        <v>26</v>
      </c>
      <c r="F28" s="58"/>
      <c r="G28" s="60">
        <f t="shared" si="7"/>
        <v>13.866666666666667</v>
      </c>
      <c r="H28" s="58">
        <v>7</v>
      </c>
      <c r="I28" s="58">
        <v>7</v>
      </c>
      <c r="J28" s="58"/>
      <c r="K28" s="60">
        <f t="shared" si="8"/>
        <v>7</v>
      </c>
      <c r="L28" s="61">
        <f t="shared" si="0"/>
        <v>20.9</v>
      </c>
      <c r="M28" s="58">
        <v>18</v>
      </c>
      <c r="N28" s="58">
        <v>15</v>
      </c>
      <c r="O28" s="58"/>
      <c r="P28" s="58">
        <v>13</v>
      </c>
      <c r="Q28" s="58"/>
      <c r="R28" s="54">
        <f t="shared" si="1"/>
        <v>46</v>
      </c>
      <c r="S28" s="55">
        <f t="shared" si="9"/>
        <v>67</v>
      </c>
      <c r="T28" s="55"/>
      <c r="U28" s="55"/>
      <c r="V28" s="56" t="str">
        <f t="shared" si="3"/>
        <v>B</v>
      </c>
    </row>
    <row r="29" spans="1:22" ht="26.25">
      <c r="A29" s="57">
        <f t="shared" si="4"/>
        <v>15</v>
      </c>
      <c r="B29" s="53" t="s">
        <v>55</v>
      </c>
      <c r="C29" s="53" t="s">
        <v>56</v>
      </c>
      <c r="D29" s="58">
        <v>25</v>
      </c>
      <c r="E29" s="59">
        <v>29</v>
      </c>
      <c r="F29" s="58"/>
      <c r="G29" s="60">
        <f t="shared" si="7"/>
        <v>14.666666666666668</v>
      </c>
      <c r="H29" s="58">
        <v>8</v>
      </c>
      <c r="I29" s="58">
        <v>7</v>
      </c>
      <c r="J29" s="58"/>
      <c r="K29" s="60">
        <f t="shared" si="8"/>
        <v>7.5</v>
      </c>
      <c r="L29" s="61">
        <f t="shared" si="0"/>
        <v>22.2</v>
      </c>
      <c r="M29" s="58">
        <v>22</v>
      </c>
      <c r="N29" s="58"/>
      <c r="O29" s="58">
        <v>10</v>
      </c>
      <c r="P29" s="58">
        <v>15</v>
      </c>
      <c r="Q29" s="58"/>
      <c r="R29" s="54">
        <f t="shared" si="1"/>
        <v>47</v>
      </c>
      <c r="S29" s="55">
        <f t="shared" si="9"/>
        <v>69</v>
      </c>
      <c r="T29" s="55"/>
      <c r="U29" s="55"/>
      <c r="V29" s="56" t="str">
        <f t="shared" si="3"/>
        <v>B</v>
      </c>
    </row>
    <row r="30" spans="1:22" ht="26.25">
      <c r="A30" s="57">
        <f t="shared" si="4"/>
        <v>16</v>
      </c>
      <c r="B30" s="53" t="s">
        <v>57</v>
      </c>
      <c r="C30" s="53" t="s">
        <v>58</v>
      </c>
      <c r="D30" s="58">
        <v>23</v>
      </c>
      <c r="E30" s="59">
        <v>29</v>
      </c>
      <c r="F30" s="58"/>
      <c r="G30" s="60">
        <f t="shared" si="7"/>
        <v>14.266666666666667</v>
      </c>
      <c r="H30" s="58">
        <v>9</v>
      </c>
      <c r="I30" s="58">
        <v>7</v>
      </c>
      <c r="J30" s="58"/>
      <c r="K30" s="60">
        <f t="shared" si="8"/>
        <v>8</v>
      </c>
      <c r="L30" s="61">
        <f t="shared" si="0"/>
        <v>22.3</v>
      </c>
      <c r="M30" s="58">
        <v>22</v>
      </c>
      <c r="N30" s="58">
        <v>14</v>
      </c>
      <c r="O30" s="58"/>
      <c r="P30" s="58">
        <v>12</v>
      </c>
      <c r="Q30" s="58"/>
      <c r="R30" s="54">
        <f t="shared" si="1"/>
        <v>48</v>
      </c>
      <c r="S30" s="55">
        <f t="shared" si="9"/>
        <v>70</v>
      </c>
      <c r="T30" s="55"/>
      <c r="U30" s="55"/>
      <c r="V30" s="56" t="str">
        <f t="shared" si="3"/>
        <v>A</v>
      </c>
    </row>
    <row r="31" spans="1:22" ht="26.25">
      <c r="A31" s="57">
        <f t="shared" si="4"/>
        <v>17</v>
      </c>
      <c r="B31" s="53" t="s">
        <v>59</v>
      </c>
      <c r="C31" s="53" t="s">
        <v>60</v>
      </c>
      <c r="D31" s="58">
        <v>22</v>
      </c>
      <c r="E31" s="59">
        <v>18</v>
      </c>
      <c r="F31" s="58"/>
      <c r="G31" s="60">
        <f t="shared" si="7"/>
        <v>10.4</v>
      </c>
      <c r="H31" s="58">
        <v>8</v>
      </c>
      <c r="I31" s="58">
        <v>6</v>
      </c>
      <c r="J31" s="58"/>
      <c r="K31" s="60">
        <f t="shared" si="8"/>
        <v>7</v>
      </c>
      <c r="L31" s="61">
        <f t="shared" si="0"/>
        <v>17.399999999999999</v>
      </c>
      <c r="M31" s="58">
        <v>10</v>
      </c>
      <c r="N31" s="58">
        <v>10</v>
      </c>
      <c r="O31" s="58"/>
      <c r="P31" s="58">
        <v>11</v>
      </c>
      <c r="Q31" s="58"/>
      <c r="R31" s="54">
        <f t="shared" si="1"/>
        <v>31</v>
      </c>
      <c r="S31" s="55">
        <f t="shared" si="9"/>
        <v>48</v>
      </c>
      <c r="T31" s="55"/>
      <c r="U31" s="55"/>
      <c r="V31" s="56" t="str">
        <f t="shared" si="3"/>
        <v>D</v>
      </c>
    </row>
    <row r="32" spans="1:22" ht="26.25">
      <c r="A32" s="57">
        <f t="shared" si="4"/>
        <v>18</v>
      </c>
      <c r="B32" s="53" t="s">
        <v>61</v>
      </c>
      <c r="C32" s="53" t="s">
        <v>62</v>
      </c>
      <c r="D32" s="58">
        <v>32</v>
      </c>
      <c r="E32" s="59">
        <v>25</v>
      </c>
      <c r="F32" s="58"/>
      <c r="G32" s="60">
        <f t="shared" si="7"/>
        <v>14.733333333333334</v>
      </c>
      <c r="H32" s="58">
        <v>10</v>
      </c>
      <c r="I32" s="58">
        <v>6</v>
      </c>
      <c r="J32" s="58"/>
      <c r="K32" s="60">
        <f t="shared" si="8"/>
        <v>8</v>
      </c>
      <c r="L32" s="61">
        <f t="shared" si="0"/>
        <v>22.7</v>
      </c>
      <c r="M32" s="58">
        <v>26</v>
      </c>
      <c r="N32" s="58">
        <v>14</v>
      </c>
      <c r="O32" s="58"/>
      <c r="P32" s="58">
        <v>15</v>
      </c>
      <c r="Q32" s="58"/>
      <c r="R32" s="54">
        <f t="shared" si="1"/>
        <v>55</v>
      </c>
      <c r="S32" s="55">
        <f t="shared" si="9"/>
        <v>78</v>
      </c>
      <c r="T32" s="55"/>
      <c r="U32" s="55"/>
      <c r="V32" s="56" t="str">
        <f t="shared" si="3"/>
        <v>A</v>
      </c>
    </row>
    <row r="33" spans="1:22" ht="26.25">
      <c r="A33" s="57">
        <f t="shared" si="4"/>
        <v>19</v>
      </c>
      <c r="B33" s="53" t="s">
        <v>63</v>
      </c>
      <c r="C33" s="53" t="s">
        <v>64</v>
      </c>
      <c r="D33" s="58">
        <v>25</v>
      </c>
      <c r="E33" s="59">
        <v>23</v>
      </c>
      <c r="F33" s="58"/>
      <c r="G33" s="60">
        <f t="shared" si="7"/>
        <v>12.666666666666666</v>
      </c>
      <c r="H33" s="58">
        <v>9</v>
      </c>
      <c r="I33" s="58">
        <v>6</v>
      </c>
      <c r="J33" s="58"/>
      <c r="K33" s="60">
        <f t="shared" si="8"/>
        <v>7.5</v>
      </c>
      <c r="L33" s="61">
        <f t="shared" si="0"/>
        <v>20.2</v>
      </c>
      <c r="M33" s="58">
        <v>26</v>
      </c>
      <c r="N33" s="58">
        <v>18</v>
      </c>
      <c r="O33" s="58"/>
      <c r="P33" s="58"/>
      <c r="Q33" s="58">
        <v>12</v>
      </c>
      <c r="R33" s="54">
        <f t="shared" si="1"/>
        <v>56</v>
      </c>
      <c r="S33" s="55">
        <f t="shared" si="9"/>
        <v>76</v>
      </c>
      <c r="T33" s="55"/>
      <c r="U33" s="55"/>
      <c r="V33" s="56" t="str">
        <f t="shared" si="3"/>
        <v>A</v>
      </c>
    </row>
    <row r="34" spans="1:22" ht="26.25">
      <c r="A34" s="57">
        <f t="shared" si="4"/>
        <v>20</v>
      </c>
      <c r="B34" s="53" t="s">
        <v>65</v>
      </c>
      <c r="C34" s="53" t="s">
        <v>66</v>
      </c>
      <c r="D34" s="58">
        <v>13</v>
      </c>
      <c r="E34" s="59">
        <v>11</v>
      </c>
      <c r="F34" s="58"/>
      <c r="G34" s="60">
        <f t="shared" si="7"/>
        <v>6.2666666666666675</v>
      </c>
      <c r="H34" s="58">
        <v>8</v>
      </c>
      <c r="I34" s="58">
        <v>8</v>
      </c>
      <c r="J34" s="58"/>
      <c r="K34" s="60">
        <f t="shared" si="8"/>
        <v>8</v>
      </c>
      <c r="L34" s="61">
        <f t="shared" si="0"/>
        <v>14.3</v>
      </c>
      <c r="M34" s="58">
        <v>22</v>
      </c>
      <c r="N34" s="58">
        <v>16</v>
      </c>
      <c r="O34" s="58">
        <v>12</v>
      </c>
      <c r="P34" s="58"/>
      <c r="Q34" s="58"/>
      <c r="R34" s="54">
        <f t="shared" si="1"/>
        <v>50</v>
      </c>
      <c r="S34" s="55">
        <f t="shared" si="9"/>
        <v>64</v>
      </c>
      <c r="T34" s="55"/>
      <c r="U34" s="55"/>
      <c r="V34" s="56" t="str">
        <f t="shared" si="3"/>
        <v>B</v>
      </c>
    </row>
    <row r="35" spans="1:22" ht="26.25">
      <c r="A35" s="57">
        <f t="shared" si="4"/>
        <v>21</v>
      </c>
      <c r="B35" s="53" t="s">
        <v>67</v>
      </c>
      <c r="C35" s="53" t="s">
        <v>330</v>
      </c>
      <c r="D35" s="58">
        <v>31</v>
      </c>
      <c r="E35" s="59">
        <v>23</v>
      </c>
      <c r="F35" s="58"/>
      <c r="G35" s="60">
        <f t="shared" si="7"/>
        <v>13.866666666666667</v>
      </c>
      <c r="H35" s="58">
        <v>9</v>
      </c>
      <c r="I35" s="58">
        <v>6</v>
      </c>
      <c r="J35" s="58"/>
      <c r="K35" s="60">
        <f t="shared" si="8"/>
        <v>7.5</v>
      </c>
      <c r="L35" s="61">
        <f t="shared" si="0"/>
        <v>21.4</v>
      </c>
      <c r="M35" s="58">
        <v>27</v>
      </c>
      <c r="N35" s="58">
        <v>17</v>
      </c>
      <c r="O35" s="58"/>
      <c r="P35" s="58">
        <v>18</v>
      </c>
      <c r="Q35" s="58"/>
      <c r="R35" s="54">
        <f t="shared" si="1"/>
        <v>62</v>
      </c>
      <c r="S35" s="55">
        <f t="shared" si="9"/>
        <v>83</v>
      </c>
      <c r="T35" s="55"/>
      <c r="U35" s="55"/>
      <c r="V35" s="56" t="str">
        <f t="shared" si="3"/>
        <v>A</v>
      </c>
    </row>
    <row r="36" spans="1:22" ht="26.25">
      <c r="A36" s="57">
        <f t="shared" si="4"/>
        <v>22</v>
      </c>
      <c r="B36" s="53" t="s">
        <v>69</v>
      </c>
      <c r="C36" s="53" t="s">
        <v>70</v>
      </c>
      <c r="D36" s="58">
        <v>35</v>
      </c>
      <c r="E36" s="59">
        <v>22</v>
      </c>
      <c r="F36" s="58"/>
      <c r="G36" s="60">
        <f t="shared" si="7"/>
        <v>14.333333333333332</v>
      </c>
      <c r="H36" s="58">
        <v>9</v>
      </c>
      <c r="I36" s="58">
        <v>6</v>
      </c>
      <c r="J36" s="58"/>
      <c r="K36" s="60">
        <f t="shared" si="8"/>
        <v>7.5</v>
      </c>
      <c r="L36" s="61">
        <f t="shared" si="0"/>
        <v>21.8</v>
      </c>
      <c r="M36" s="58">
        <v>21</v>
      </c>
      <c r="N36" s="58">
        <v>18</v>
      </c>
      <c r="O36" s="58"/>
      <c r="P36" s="58">
        <v>12</v>
      </c>
      <c r="Q36" s="58"/>
      <c r="R36" s="54">
        <f t="shared" si="1"/>
        <v>51</v>
      </c>
      <c r="S36" s="55">
        <f t="shared" si="9"/>
        <v>73</v>
      </c>
      <c r="T36" s="55"/>
      <c r="U36" s="55"/>
      <c r="V36" s="56" t="str">
        <f t="shared" si="3"/>
        <v>A</v>
      </c>
    </row>
    <row r="37" spans="1:22" ht="26.25">
      <c r="A37" s="57">
        <f t="shared" si="4"/>
        <v>23</v>
      </c>
      <c r="B37" s="53" t="s">
        <v>71</v>
      </c>
      <c r="C37" s="53" t="s">
        <v>331</v>
      </c>
      <c r="D37" s="58">
        <v>36</v>
      </c>
      <c r="E37" s="59">
        <v>22</v>
      </c>
      <c r="F37" s="58"/>
      <c r="G37" s="60">
        <f t="shared" si="7"/>
        <v>14.533333333333331</v>
      </c>
      <c r="H37" s="58">
        <v>8</v>
      </c>
      <c r="I37" s="58">
        <v>6</v>
      </c>
      <c r="J37" s="58"/>
      <c r="K37" s="60">
        <f t="shared" si="8"/>
        <v>7</v>
      </c>
      <c r="L37" s="61">
        <f t="shared" si="0"/>
        <v>21.5</v>
      </c>
      <c r="M37" s="58">
        <v>26</v>
      </c>
      <c r="N37" s="58"/>
      <c r="O37" s="58"/>
      <c r="P37" s="58">
        <v>15</v>
      </c>
      <c r="Q37" s="58">
        <v>8</v>
      </c>
      <c r="R37" s="54">
        <f t="shared" si="1"/>
        <v>49</v>
      </c>
      <c r="S37" s="55">
        <f t="shared" si="9"/>
        <v>71</v>
      </c>
      <c r="T37" s="55"/>
      <c r="U37" s="55"/>
      <c r="V37" s="56" t="str">
        <f t="shared" si="3"/>
        <v>A</v>
      </c>
    </row>
    <row r="38" spans="1:22" ht="26.25">
      <c r="A38" s="57">
        <f t="shared" si="4"/>
        <v>24</v>
      </c>
      <c r="B38" s="53" t="s">
        <v>73</v>
      </c>
      <c r="C38" s="53" t="s">
        <v>74</v>
      </c>
      <c r="D38" s="58">
        <v>30</v>
      </c>
      <c r="E38" s="59">
        <v>11</v>
      </c>
      <c r="F38" s="58"/>
      <c r="G38" s="60">
        <f t="shared" si="7"/>
        <v>9.6666666666666661</v>
      </c>
      <c r="H38" s="58">
        <v>7</v>
      </c>
      <c r="I38" s="58">
        <v>6</v>
      </c>
      <c r="J38" s="58"/>
      <c r="K38" s="60">
        <f t="shared" si="8"/>
        <v>6.4999999999999991</v>
      </c>
      <c r="L38" s="61">
        <f t="shared" si="0"/>
        <v>16.2</v>
      </c>
      <c r="M38" s="58"/>
      <c r="N38" s="58"/>
      <c r="O38" s="58"/>
      <c r="P38" s="58"/>
      <c r="Q38" s="58"/>
      <c r="R38" s="54" t="str">
        <f t="shared" si="1"/>
        <v/>
      </c>
      <c r="S38" s="55">
        <f t="shared" si="9"/>
        <v>16</v>
      </c>
      <c r="T38" s="55"/>
      <c r="U38" s="55"/>
      <c r="V38" s="56" t="b">
        <f t="shared" si="3"/>
        <v>0</v>
      </c>
    </row>
    <row r="39" spans="1:22" ht="26.25">
      <c r="A39" s="57">
        <f t="shared" si="4"/>
        <v>25</v>
      </c>
      <c r="B39" s="53" t="s">
        <v>75</v>
      </c>
      <c r="C39" s="53" t="s">
        <v>76</v>
      </c>
      <c r="D39" s="58">
        <v>28</v>
      </c>
      <c r="E39" s="59">
        <v>25</v>
      </c>
      <c r="F39" s="58"/>
      <c r="G39" s="60">
        <f t="shared" si="7"/>
        <v>13.933333333333335</v>
      </c>
      <c r="H39" s="58">
        <v>8</v>
      </c>
      <c r="I39" s="58">
        <v>7</v>
      </c>
      <c r="J39" s="58"/>
      <c r="K39" s="60">
        <f t="shared" si="8"/>
        <v>7.5</v>
      </c>
      <c r="L39" s="61">
        <f t="shared" si="0"/>
        <v>21.4</v>
      </c>
      <c r="M39" s="58">
        <v>15</v>
      </c>
      <c r="N39" s="58">
        <v>13</v>
      </c>
      <c r="O39" s="58"/>
      <c r="P39" s="58">
        <v>7</v>
      </c>
      <c r="Q39" s="58"/>
      <c r="R39" s="54">
        <f t="shared" si="1"/>
        <v>35</v>
      </c>
      <c r="S39" s="55">
        <f t="shared" si="9"/>
        <v>56</v>
      </c>
      <c r="T39" s="55"/>
      <c r="U39" s="55"/>
      <c r="V39" s="56" t="str">
        <f t="shared" si="3"/>
        <v>C</v>
      </c>
    </row>
    <row r="40" spans="1:22" ht="26.25">
      <c r="A40" s="57">
        <f t="shared" si="4"/>
        <v>26</v>
      </c>
      <c r="B40" s="53" t="s">
        <v>77</v>
      </c>
      <c r="C40" s="53" t="s">
        <v>78</v>
      </c>
      <c r="D40" s="58">
        <v>22</v>
      </c>
      <c r="E40" s="59">
        <v>4</v>
      </c>
      <c r="F40" s="58"/>
      <c r="G40" s="60">
        <f t="shared" si="7"/>
        <v>5.7333333333333334</v>
      </c>
      <c r="H40" s="58">
        <v>8</v>
      </c>
      <c r="I40" s="58">
        <v>6</v>
      </c>
      <c r="J40" s="58"/>
      <c r="K40" s="60">
        <f t="shared" si="8"/>
        <v>7</v>
      </c>
      <c r="L40" s="61">
        <f t="shared" si="0"/>
        <v>12.7</v>
      </c>
      <c r="M40" s="58">
        <v>20</v>
      </c>
      <c r="N40" s="58"/>
      <c r="O40" s="58">
        <v>12</v>
      </c>
      <c r="P40" s="58">
        <v>11</v>
      </c>
      <c r="Q40" s="58"/>
      <c r="R40" s="54">
        <f t="shared" si="1"/>
        <v>43</v>
      </c>
      <c r="S40" s="55">
        <f t="shared" si="9"/>
        <v>56</v>
      </c>
      <c r="T40" s="55"/>
      <c r="U40" s="55"/>
      <c r="V40" s="56" t="str">
        <f t="shared" si="3"/>
        <v>C</v>
      </c>
    </row>
    <row r="41" spans="1:22" ht="26.25">
      <c r="A41" s="57">
        <f t="shared" si="4"/>
        <v>27</v>
      </c>
      <c r="B41" s="53" t="s">
        <v>79</v>
      </c>
      <c r="C41" s="53" t="s">
        <v>80</v>
      </c>
      <c r="D41" s="58">
        <v>15</v>
      </c>
      <c r="E41" s="59">
        <v>17</v>
      </c>
      <c r="F41" s="58"/>
      <c r="G41" s="60">
        <f t="shared" si="7"/>
        <v>8.6666666666666679</v>
      </c>
      <c r="H41" s="58">
        <v>6</v>
      </c>
      <c r="I41" s="58">
        <v>7</v>
      </c>
      <c r="J41" s="58"/>
      <c r="K41" s="60">
        <f t="shared" si="8"/>
        <v>6.4999999999999991</v>
      </c>
      <c r="L41" s="61">
        <f t="shared" si="0"/>
        <v>15.2</v>
      </c>
      <c r="M41" s="58">
        <v>23</v>
      </c>
      <c r="N41" s="58">
        <v>8</v>
      </c>
      <c r="O41" s="58"/>
      <c r="P41" s="58">
        <v>12</v>
      </c>
      <c r="Q41" s="58"/>
      <c r="R41" s="54">
        <f t="shared" si="1"/>
        <v>43</v>
      </c>
      <c r="S41" s="55">
        <f t="shared" si="9"/>
        <v>58</v>
      </c>
      <c r="T41" s="55"/>
      <c r="U41" s="55"/>
      <c r="V41" s="56" t="str">
        <f t="shared" si="3"/>
        <v>C</v>
      </c>
    </row>
    <row r="42" spans="1:22" ht="26.25">
      <c r="A42" s="57">
        <f t="shared" si="4"/>
        <v>28</v>
      </c>
      <c r="B42" s="53" t="s">
        <v>81</v>
      </c>
      <c r="C42" s="53" t="s">
        <v>82</v>
      </c>
      <c r="D42" s="58">
        <v>24</v>
      </c>
      <c r="E42" s="59">
        <v>24</v>
      </c>
      <c r="F42" s="58"/>
      <c r="G42" s="60">
        <f t="shared" si="7"/>
        <v>12.8</v>
      </c>
      <c r="H42" s="58">
        <v>6</v>
      </c>
      <c r="I42" s="58">
        <v>7</v>
      </c>
      <c r="J42" s="58"/>
      <c r="K42" s="60">
        <f t="shared" si="8"/>
        <v>6.4999999999999991</v>
      </c>
      <c r="L42" s="61">
        <f t="shared" si="0"/>
        <v>19.3</v>
      </c>
      <c r="M42" s="58">
        <v>16</v>
      </c>
      <c r="N42" s="58">
        <v>15</v>
      </c>
      <c r="O42" s="58"/>
      <c r="P42" s="58"/>
      <c r="Q42" s="58">
        <v>12</v>
      </c>
      <c r="R42" s="54">
        <f t="shared" si="1"/>
        <v>43</v>
      </c>
      <c r="S42" s="55">
        <f t="shared" si="9"/>
        <v>62</v>
      </c>
      <c r="T42" s="55"/>
      <c r="U42" s="55"/>
      <c r="V42" s="56" t="str">
        <f t="shared" si="3"/>
        <v>B</v>
      </c>
    </row>
    <row r="43" spans="1:22" ht="26.25">
      <c r="A43" s="57">
        <f t="shared" si="4"/>
        <v>29</v>
      </c>
      <c r="B43" s="53" t="s">
        <v>83</v>
      </c>
      <c r="C43" s="53" t="s">
        <v>84</v>
      </c>
      <c r="D43" s="58">
        <v>24</v>
      </c>
      <c r="E43" s="59">
        <v>16</v>
      </c>
      <c r="F43" s="58"/>
      <c r="G43" s="60">
        <f t="shared" si="7"/>
        <v>10.133333333333333</v>
      </c>
      <c r="H43" s="58">
        <v>8</v>
      </c>
      <c r="I43" s="58">
        <v>7</v>
      </c>
      <c r="J43" s="58"/>
      <c r="K43" s="60">
        <f t="shared" si="8"/>
        <v>7.5</v>
      </c>
      <c r="L43" s="61">
        <f t="shared" si="0"/>
        <v>17.600000000000001</v>
      </c>
      <c r="M43" s="58">
        <v>18</v>
      </c>
      <c r="N43" s="58">
        <v>0</v>
      </c>
      <c r="O43" s="58"/>
      <c r="P43" s="58">
        <v>4</v>
      </c>
      <c r="Q43" s="58"/>
      <c r="R43" s="54">
        <f t="shared" si="1"/>
        <v>22</v>
      </c>
      <c r="S43" s="55">
        <f t="shared" si="9"/>
        <v>40</v>
      </c>
      <c r="T43" s="55"/>
      <c r="U43" s="55"/>
      <c r="V43" s="56" t="str">
        <f t="shared" si="3"/>
        <v>D</v>
      </c>
    </row>
    <row r="44" spans="1:22" ht="26.25">
      <c r="A44" s="57">
        <f t="shared" si="4"/>
        <v>30</v>
      </c>
      <c r="B44" s="53" t="s">
        <v>85</v>
      </c>
      <c r="C44" s="53" t="s">
        <v>86</v>
      </c>
      <c r="D44" s="58">
        <v>30</v>
      </c>
      <c r="E44" s="59">
        <v>15</v>
      </c>
      <c r="F44" s="58"/>
      <c r="G44" s="60">
        <f t="shared" si="7"/>
        <v>11</v>
      </c>
      <c r="H44" s="58">
        <v>8</v>
      </c>
      <c r="I44" s="58">
        <v>7</v>
      </c>
      <c r="J44" s="58"/>
      <c r="K44" s="60">
        <f t="shared" si="8"/>
        <v>7.5</v>
      </c>
      <c r="L44" s="61">
        <f t="shared" si="0"/>
        <v>18.5</v>
      </c>
      <c r="M44" s="58">
        <v>20</v>
      </c>
      <c r="N44" s="58">
        <v>16</v>
      </c>
      <c r="O44" s="58"/>
      <c r="P44" s="58">
        <v>14</v>
      </c>
      <c r="Q44" s="58"/>
      <c r="R44" s="54">
        <f t="shared" si="1"/>
        <v>50</v>
      </c>
      <c r="S44" s="55">
        <f t="shared" si="9"/>
        <v>69</v>
      </c>
      <c r="T44" s="55"/>
      <c r="U44" s="55"/>
      <c r="V44" s="56" t="str">
        <f t="shared" si="3"/>
        <v>B</v>
      </c>
    </row>
    <row r="45" spans="1:22" ht="26.25">
      <c r="A45" s="57">
        <f t="shared" si="4"/>
        <v>31</v>
      </c>
      <c r="B45" s="53" t="s">
        <v>332</v>
      </c>
      <c r="C45" s="53" t="s">
        <v>333</v>
      </c>
      <c r="D45" s="58"/>
      <c r="E45" s="59"/>
      <c r="F45" s="58"/>
      <c r="G45" s="60">
        <f t="shared" si="7"/>
        <v>0</v>
      </c>
      <c r="H45" s="58"/>
      <c r="I45" s="58"/>
      <c r="J45" s="58"/>
      <c r="K45" s="60">
        <f t="shared" si="8"/>
        <v>0</v>
      </c>
      <c r="L45" s="61" t="str">
        <f t="shared" si="0"/>
        <v/>
      </c>
      <c r="M45" s="58"/>
      <c r="N45" s="58"/>
      <c r="O45" s="58"/>
      <c r="P45" s="58"/>
      <c r="Q45" s="58"/>
      <c r="R45" s="54" t="str">
        <f t="shared" si="1"/>
        <v/>
      </c>
      <c r="S45" s="55" t="str">
        <f t="shared" si="9"/>
        <v/>
      </c>
      <c r="T45" s="55"/>
      <c r="U45" s="55"/>
      <c r="V45" s="56" t="b">
        <f t="shared" si="3"/>
        <v>0</v>
      </c>
    </row>
    <row r="46" spans="1:22" ht="26.25">
      <c r="A46" s="57">
        <f t="shared" si="4"/>
        <v>32</v>
      </c>
      <c r="B46" s="53" t="s">
        <v>87</v>
      </c>
      <c r="C46" s="53" t="s">
        <v>88</v>
      </c>
      <c r="D46" s="58">
        <v>34</v>
      </c>
      <c r="E46" s="59">
        <v>28</v>
      </c>
      <c r="F46" s="58"/>
      <c r="G46" s="60">
        <f t="shared" si="7"/>
        <v>16.133333333333333</v>
      </c>
      <c r="H46" s="58">
        <v>8</v>
      </c>
      <c r="I46" s="58">
        <v>6</v>
      </c>
      <c r="J46" s="58"/>
      <c r="K46" s="60">
        <f t="shared" si="8"/>
        <v>7</v>
      </c>
      <c r="L46" s="61">
        <f t="shared" si="0"/>
        <v>23.1</v>
      </c>
      <c r="M46" s="58">
        <v>27</v>
      </c>
      <c r="N46" s="58">
        <v>14</v>
      </c>
      <c r="O46" s="58"/>
      <c r="P46" s="58">
        <v>13</v>
      </c>
      <c r="Q46" s="58"/>
      <c r="R46" s="54">
        <f t="shared" si="1"/>
        <v>54</v>
      </c>
      <c r="S46" s="55">
        <f t="shared" si="9"/>
        <v>77</v>
      </c>
      <c r="T46" s="55"/>
      <c r="U46" s="55"/>
      <c r="V46" s="56" t="str">
        <f t="shared" si="3"/>
        <v>A</v>
      </c>
    </row>
    <row r="47" spans="1:22" ht="26.25">
      <c r="A47" s="57">
        <f t="shared" si="4"/>
        <v>33</v>
      </c>
      <c r="B47" s="53" t="s">
        <v>89</v>
      </c>
      <c r="C47" s="53" t="s">
        <v>90</v>
      </c>
      <c r="D47" s="58">
        <v>30</v>
      </c>
      <c r="E47" s="59">
        <v>29</v>
      </c>
      <c r="F47" s="58"/>
      <c r="G47" s="60">
        <f t="shared" si="7"/>
        <v>15.666666666666666</v>
      </c>
      <c r="H47" s="58">
        <v>9</v>
      </c>
      <c r="I47" s="58">
        <v>8</v>
      </c>
      <c r="J47" s="58"/>
      <c r="K47" s="60">
        <f t="shared" si="8"/>
        <v>8.5</v>
      </c>
      <c r="L47" s="61">
        <f t="shared" si="0"/>
        <v>24.2</v>
      </c>
      <c r="M47" s="58">
        <v>22</v>
      </c>
      <c r="N47" s="58">
        <v>10</v>
      </c>
      <c r="O47" s="58"/>
      <c r="P47" s="58">
        <v>19</v>
      </c>
      <c r="Q47" s="58"/>
      <c r="R47" s="54">
        <f t="shared" ref="R47:R110" si="10">IF(OR(COUNTIF($M47:$Q47,"&gt;0")=0,COUNTA($M$14)=0),"",(IF(COUNTA($N47:$Q47)&lt;=2,SUM($M47:$Q47),IF(COUNTA($N47:$Q47)=3,SUM($M47:$Q47)-MIN($N47:$Q47),SUM($M47:$Q47)-MIN($N47:$Q47)-SMALL($N47:$Q47,2))))*7/(SUM($M$14:$O$14)/10))</f>
        <v>51</v>
      </c>
      <c r="S47" s="55">
        <f t="shared" si="9"/>
        <v>75</v>
      </c>
      <c r="T47" s="55"/>
      <c r="U47" s="55"/>
      <c r="V47" s="56" t="str">
        <f t="shared" si="3"/>
        <v>A</v>
      </c>
    </row>
    <row r="48" spans="1:22" ht="26.25">
      <c r="A48" s="57">
        <f t="shared" si="4"/>
        <v>34</v>
      </c>
      <c r="B48" s="53" t="s">
        <v>91</v>
      </c>
      <c r="C48" s="53" t="s">
        <v>92</v>
      </c>
      <c r="D48" s="58">
        <v>13</v>
      </c>
      <c r="E48" s="59">
        <v>15</v>
      </c>
      <c r="F48" s="58"/>
      <c r="G48" s="60">
        <f t="shared" si="7"/>
        <v>7.6</v>
      </c>
      <c r="H48" s="58">
        <v>8</v>
      </c>
      <c r="I48" s="58">
        <v>6</v>
      </c>
      <c r="J48" s="58"/>
      <c r="K48" s="60">
        <f t="shared" si="8"/>
        <v>7</v>
      </c>
      <c r="L48" s="61">
        <f t="shared" si="0"/>
        <v>14.6</v>
      </c>
      <c r="M48" s="58">
        <v>16</v>
      </c>
      <c r="N48" s="58">
        <v>12</v>
      </c>
      <c r="O48" s="58"/>
      <c r="P48" s="58"/>
      <c r="Q48" s="58">
        <v>5</v>
      </c>
      <c r="R48" s="54">
        <f t="shared" si="10"/>
        <v>33</v>
      </c>
      <c r="S48" s="55">
        <f t="shared" si="9"/>
        <v>48</v>
      </c>
      <c r="T48" s="55"/>
      <c r="U48" s="55"/>
      <c r="V48" s="56" t="str">
        <f t="shared" si="3"/>
        <v>D</v>
      </c>
    </row>
    <row r="49" spans="1:22" ht="26.25">
      <c r="A49" s="57">
        <f t="shared" si="4"/>
        <v>35</v>
      </c>
      <c r="B49" s="53" t="s">
        <v>93</v>
      </c>
      <c r="C49" s="53" t="s">
        <v>94</v>
      </c>
      <c r="D49" s="58">
        <v>19</v>
      </c>
      <c r="E49" s="59">
        <v>19</v>
      </c>
      <c r="F49" s="58"/>
      <c r="G49" s="60">
        <f t="shared" si="7"/>
        <v>10.133333333333333</v>
      </c>
      <c r="H49" s="58">
        <v>9</v>
      </c>
      <c r="I49" s="58">
        <v>6</v>
      </c>
      <c r="J49" s="58"/>
      <c r="K49" s="60">
        <f t="shared" si="8"/>
        <v>7.5</v>
      </c>
      <c r="L49" s="61">
        <f t="shared" si="0"/>
        <v>17.600000000000001</v>
      </c>
      <c r="M49" s="58">
        <v>18</v>
      </c>
      <c r="N49" s="58">
        <v>10</v>
      </c>
      <c r="O49" s="58"/>
      <c r="P49" s="58"/>
      <c r="Q49" s="58">
        <v>12</v>
      </c>
      <c r="R49" s="54">
        <f t="shared" si="10"/>
        <v>40</v>
      </c>
      <c r="S49" s="55">
        <f t="shared" si="9"/>
        <v>58</v>
      </c>
      <c r="T49" s="55"/>
      <c r="U49" s="55"/>
      <c r="V49" s="56" t="str">
        <f t="shared" si="3"/>
        <v>C</v>
      </c>
    </row>
    <row r="50" spans="1:22" ht="26.25">
      <c r="A50" s="57">
        <f t="shared" si="4"/>
        <v>36</v>
      </c>
      <c r="B50" s="53" t="s">
        <v>95</v>
      </c>
      <c r="C50" s="53" t="s">
        <v>96</v>
      </c>
      <c r="D50" s="58">
        <v>21</v>
      </c>
      <c r="E50" s="59">
        <v>18</v>
      </c>
      <c r="F50" s="58"/>
      <c r="G50" s="60">
        <f t="shared" si="7"/>
        <v>10.199999999999999</v>
      </c>
      <c r="H50" s="58">
        <v>7</v>
      </c>
      <c r="I50" s="58">
        <v>7</v>
      </c>
      <c r="J50" s="58"/>
      <c r="K50" s="60">
        <f t="shared" si="8"/>
        <v>7</v>
      </c>
      <c r="L50" s="61">
        <f t="shared" si="0"/>
        <v>17.2</v>
      </c>
      <c r="M50" s="58">
        <v>22</v>
      </c>
      <c r="N50" s="58"/>
      <c r="O50" s="58"/>
      <c r="P50" s="58">
        <v>9</v>
      </c>
      <c r="Q50" s="58">
        <v>9</v>
      </c>
      <c r="R50" s="54">
        <f t="shared" si="10"/>
        <v>40</v>
      </c>
      <c r="S50" s="55">
        <f t="shared" si="9"/>
        <v>57</v>
      </c>
      <c r="T50" s="55"/>
      <c r="U50" s="55"/>
      <c r="V50" s="56" t="str">
        <f t="shared" si="3"/>
        <v>C</v>
      </c>
    </row>
    <row r="51" spans="1:22" ht="26.25">
      <c r="A51" s="57">
        <f t="shared" si="4"/>
        <v>37</v>
      </c>
      <c r="B51" s="53" t="s">
        <v>97</v>
      </c>
      <c r="C51" s="53" t="s">
        <v>98</v>
      </c>
      <c r="D51" s="58">
        <v>19</v>
      </c>
      <c r="E51" s="59">
        <v>20</v>
      </c>
      <c r="F51" s="58"/>
      <c r="G51" s="60">
        <f t="shared" si="7"/>
        <v>10.466666666666667</v>
      </c>
      <c r="H51" s="58">
        <v>9</v>
      </c>
      <c r="I51" s="58">
        <v>7</v>
      </c>
      <c r="J51" s="58"/>
      <c r="K51" s="60">
        <f t="shared" si="8"/>
        <v>8</v>
      </c>
      <c r="L51" s="61">
        <f t="shared" si="0"/>
        <v>18.5</v>
      </c>
      <c r="M51" s="58">
        <v>7</v>
      </c>
      <c r="N51" s="58">
        <v>7</v>
      </c>
      <c r="O51" s="58"/>
      <c r="P51" s="58">
        <v>8</v>
      </c>
      <c r="Q51" s="58"/>
      <c r="R51" s="54">
        <f t="shared" si="10"/>
        <v>22</v>
      </c>
      <c r="S51" s="55">
        <f t="shared" si="9"/>
        <v>41</v>
      </c>
      <c r="T51" s="55"/>
      <c r="U51" s="55"/>
      <c r="V51" s="56" t="str">
        <f t="shared" si="3"/>
        <v>D</v>
      </c>
    </row>
    <row r="52" spans="1:22" ht="26.25">
      <c r="A52" s="57">
        <f t="shared" si="4"/>
        <v>38</v>
      </c>
      <c r="B52" s="53" t="s">
        <v>334</v>
      </c>
      <c r="C52" s="53" t="s">
        <v>335</v>
      </c>
      <c r="D52" s="58"/>
      <c r="E52" s="59"/>
      <c r="F52" s="58"/>
      <c r="G52" s="60">
        <f t="shared" si="7"/>
        <v>0</v>
      </c>
      <c r="H52" s="58"/>
      <c r="I52" s="58"/>
      <c r="J52" s="58"/>
      <c r="K52" s="60">
        <f t="shared" si="8"/>
        <v>0</v>
      </c>
      <c r="L52" s="61" t="str">
        <f t="shared" si="0"/>
        <v/>
      </c>
      <c r="M52" s="58"/>
      <c r="N52" s="58"/>
      <c r="O52" s="58"/>
      <c r="P52" s="58"/>
      <c r="Q52" s="58"/>
      <c r="R52" s="54" t="str">
        <f t="shared" si="10"/>
        <v/>
      </c>
      <c r="S52" s="55" t="str">
        <f t="shared" si="9"/>
        <v/>
      </c>
      <c r="T52" s="55"/>
      <c r="U52" s="55"/>
      <c r="V52" s="56" t="b">
        <f t="shared" si="3"/>
        <v>0</v>
      </c>
    </row>
    <row r="53" spans="1:22" ht="26.25">
      <c r="A53" s="57">
        <f t="shared" si="4"/>
        <v>39</v>
      </c>
      <c r="B53" s="53" t="s">
        <v>99</v>
      </c>
      <c r="C53" s="53" t="s">
        <v>100</v>
      </c>
      <c r="D53" s="58">
        <v>25</v>
      </c>
      <c r="E53" s="59">
        <v>11</v>
      </c>
      <c r="F53" s="58"/>
      <c r="G53" s="60">
        <f t="shared" si="7"/>
        <v>8.6666666666666679</v>
      </c>
      <c r="H53" s="58">
        <v>9</v>
      </c>
      <c r="I53" s="58">
        <v>7</v>
      </c>
      <c r="J53" s="58"/>
      <c r="K53" s="60">
        <f t="shared" si="8"/>
        <v>8</v>
      </c>
      <c r="L53" s="61">
        <f t="shared" si="0"/>
        <v>16.7</v>
      </c>
      <c r="M53" s="58">
        <v>18</v>
      </c>
      <c r="N53" s="58"/>
      <c r="O53" s="58">
        <v>10</v>
      </c>
      <c r="P53" s="58">
        <v>11</v>
      </c>
      <c r="Q53" s="58"/>
      <c r="R53" s="54">
        <f t="shared" si="10"/>
        <v>39</v>
      </c>
      <c r="S53" s="55">
        <f t="shared" si="9"/>
        <v>56</v>
      </c>
      <c r="T53" s="55"/>
      <c r="U53" s="55"/>
      <c r="V53" s="56" t="str">
        <f t="shared" si="3"/>
        <v>C</v>
      </c>
    </row>
    <row r="54" spans="1:22" ht="26.25">
      <c r="A54" s="57">
        <f t="shared" si="4"/>
        <v>40</v>
      </c>
      <c r="B54" s="53" t="s">
        <v>101</v>
      </c>
      <c r="C54" s="53" t="s">
        <v>102</v>
      </c>
      <c r="D54" s="58">
        <v>20</v>
      </c>
      <c r="E54" s="59">
        <v>20</v>
      </c>
      <c r="F54" s="58"/>
      <c r="G54" s="60">
        <f t="shared" si="7"/>
        <v>10.666666666666666</v>
      </c>
      <c r="H54" s="58">
        <v>8</v>
      </c>
      <c r="I54" s="58">
        <v>7</v>
      </c>
      <c r="J54" s="58"/>
      <c r="K54" s="60">
        <f t="shared" si="8"/>
        <v>7.5</v>
      </c>
      <c r="L54" s="61">
        <f t="shared" si="0"/>
        <v>18.2</v>
      </c>
      <c r="M54" s="58">
        <v>17</v>
      </c>
      <c r="N54" s="58">
        <v>15</v>
      </c>
      <c r="O54" s="58"/>
      <c r="P54" s="58">
        <v>5</v>
      </c>
      <c r="Q54" s="58"/>
      <c r="R54" s="54">
        <f t="shared" si="10"/>
        <v>37</v>
      </c>
      <c r="S54" s="55">
        <f t="shared" si="9"/>
        <v>55</v>
      </c>
      <c r="T54" s="55"/>
      <c r="U54" s="55"/>
      <c r="V54" s="56" t="str">
        <f t="shared" si="3"/>
        <v>C</v>
      </c>
    </row>
    <row r="55" spans="1:22" ht="26.25">
      <c r="A55" s="57">
        <f t="shared" si="4"/>
        <v>41</v>
      </c>
      <c r="B55" s="53" t="s">
        <v>103</v>
      </c>
      <c r="C55" s="53" t="s">
        <v>104</v>
      </c>
      <c r="D55" s="58">
        <v>27</v>
      </c>
      <c r="E55" s="59">
        <v>22</v>
      </c>
      <c r="F55" s="58"/>
      <c r="G55" s="60">
        <f t="shared" si="7"/>
        <v>12.733333333333334</v>
      </c>
      <c r="H55" s="58">
        <v>9</v>
      </c>
      <c r="I55" s="58">
        <v>7</v>
      </c>
      <c r="J55" s="58"/>
      <c r="K55" s="60">
        <f t="shared" si="8"/>
        <v>8</v>
      </c>
      <c r="L55" s="61">
        <f t="shared" si="0"/>
        <v>20.7</v>
      </c>
      <c r="M55" s="58">
        <v>19</v>
      </c>
      <c r="N55" s="58">
        <v>16</v>
      </c>
      <c r="O55" s="58">
        <v>9</v>
      </c>
      <c r="P55" s="58"/>
      <c r="Q55" s="58"/>
      <c r="R55" s="54">
        <f t="shared" si="10"/>
        <v>44</v>
      </c>
      <c r="S55" s="55">
        <f t="shared" si="9"/>
        <v>65</v>
      </c>
      <c r="T55" s="55"/>
      <c r="U55" s="55"/>
      <c r="V55" s="56" t="str">
        <f t="shared" si="3"/>
        <v>B</v>
      </c>
    </row>
    <row r="56" spans="1:22" ht="26.25">
      <c r="A56" s="57">
        <f t="shared" si="4"/>
        <v>42</v>
      </c>
      <c r="B56" s="53" t="s">
        <v>105</v>
      </c>
      <c r="C56" s="53" t="s">
        <v>106</v>
      </c>
      <c r="D56" s="58">
        <v>18</v>
      </c>
      <c r="E56" s="59">
        <v>15</v>
      </c>
      <c r="F56" s="58"/>
      <c r="G56" s="60">
        <f t="shared" si="7"/>
        <v>8.6</v>
      </c>
      <c r="H56" s="58">
        <v>5</v>
      </c>
      <c r="I56" s="58">
        <v>7</v>
      </c>
      <c r="J56" s="58"/>
      <c r="K56" s="60">
        <f t="shared" si="8"/>
        <v>6</v>
      </c>
      <c r="L56" s="61">
        <f t="shared" si="0"/>
        <v>14.6</v>
      </c>
      <c r="M56" s="58">
        <v>11</v>
      </c>
      <c r="N56" s="58">
        <v>8</v>
      </c>
      <c r="O56" s="58"/>
      <c r="P56" s="58">
        <v>6</v>
      </c>
      <c r="Q56" s="58"/>
      <c r="R56" s="54">
        <f t="shared" si="10"/>
        <v>25</v>
      </c>
      <c r="S56" s="55">
        <f t="shared" si="9"/>
        <v>40</v>
      </c>
      <c r="T56" s="55"/>
      <c r="U56" s="55"/>
      <c r="V56" s="56" t="str">
        <f t="shared" si="3"/>
        <v>D</v>
      </c>
    </row>
    <row r="57" spans="1:22" ht="26.25">
      <c r="A57" s="57">
        <f t="shared" si="4"/>
        <v>43</v>
      </c>
      <c r="B57" s="53" t="s">
        <v>107</v>
      </c>
      <c r="C57" s="53" t="s">
        <v>108</v>
      </c>
      <c r="D57" s="58">
        <v>34</v>
      </c>
      <c r="E57" s="59">
        <v>19</v>
      </c>
      <c r="F57" s="58"/>
      <c r="G57" s="60">
        <f t="shared" si="7"/>
        <v>13.133333333333335</v>
      </c>
      <c r="H57" s="58">
        <v>9</v>
      </c>
      <c r="I57" s="58">
        <v>7</v>
      </c>
      <c r="J57" s="58"/>
      <c r="K57" s="60">
        <f t="shared" si="8"/>
        <v>8</v>
      </c>
      <c r="L57" s="61">
        <f t="shared" si="0"/>
        <v>21.1</v>
      </c>
      <c r="M57" s="58">
        <v>14</v>
      </c>
      <c r="N57" s="58">
        <v>11</v>
      </c>
      <c r="O57" s="58">
        <v>11</v>
      </c>
      <c r="P57" s="58"/>
      <c r="Q57" s="58"/>
      <c r="R57" s="54">
        <f t="shared" si="10"/>
        <v>36</v>
      </c>
      <c r="S57" s="55">
        <f t="shared" si="9"/>
        <v>57</v>
      </c>
      <c r="T57" s="55"/>
      <c r="U57" s="55"/>
      <c r="V57" s="56" t="str">
        <f t="shared" si="3"/>
        <v>C</v>
      </c>
    </row>
    <row r="58" spans="1:22" ht="26.25">
      <c r="A58" s="57">
        <f t="shared" si="4"/>
        <v>44</v>
      </c>
      <c r="B58" s="53" t="s">
        <v>109</v>
      </c>
      <c r="C58" s="53" t="s">
        <v>110</v>
      </c>
      <c r="D58" s="58">
        <v>30</v>
      </c>
      <c r="E58" s="59">
        <v>22</v>
      </c>
      <c r="F58" s="58"/>
      <c r="G58" s="60">
        <f t="shared" si="7"/>
        <v>13.333333333333332</v>
      </c>
      <c r="H58" s="58">
        <v>8</v>
      </c>
      <c r="I58" s="58">
        <v>6</v>
      </c>
      <c r="J58" s="58"/>
      <c r="K58" s="60">
        <f t="shared" si="8"/>
        <v>7</v>
      </c>
      <c r="L58" s="61">
        <f t="shared" si="0"/>
        <v>20.3</v>
      </c>
      <c r="M58" s="58">
        <v>25</v>
      </c>
      <c r="N58" s="58">
        <v>17</v>
      </c>
      <c r="O58" s="58"/>
      <c r="P58" s="58">
        <v>14</v>
      </c>
      <c r="Q58" s="58"/>
      <c r="R58" s="54">
        <f t="shared" si="10"/>
        <v>56</v>
      </c>
      <c r="S58" s="55">
        <f t="shared" si="9"/>
        <v>76</v>
      </c>
      <c r="T58" s="55"/>
      <c r="U58" s="55"/>
      <c r="V58" s="56" t="str">
        <f t="shared" si="3"/>
        <v>A</v>
      </c>
    </row>
    <row r="59" spans="1:22" ht="26.25">
      <c r="A59" s="57">
        <f t="shared" si="4"/>
        <v>45</v>
      </c>
      <c r="B59" s="53" t="s">
        <v>111</v>
      </c>
      <c r="C59" s="53" t="s">
        <v>112</v>
      </c>
      <c r="D59" s="58">
        <v>16</v>
      </c>
      <c r="E59" s="59">
        <v>13</v>
      </c>
      <c r="F59" s="58"/>
      <c r="G59" s="60">
        <f t="shared" si="7"/>
        <v>7.5333333333333341</v>
      </c>
      <c r="H59" s="58">
        <v>10</v>
      </c>
      <c r="I59" s="58">
        <v>7</v>
      </c>
      <c r="J59" s="58"/>
      <c r="K59" s="60">
        <f t="shared" si="8"/>
        <v>8.5</v>
      </c>
      <c r="L59" s="61">
        <f t="shared" si="0"/>
        <v>16</v>
      </c>
      <c r="M59" s="58">
        <v>12</v>
      </c>
      <c r="N59" s="58">
        <v>12</v>
      </c>
      <c r="O59" s="58"/>
      <c r="P59" s="58"/>
      <c r="Q59" s="58">
        <v>13</v>
      </c>
      <c r="R59" s="54">
        <f t="shared" si="10"/>
        <v>37</v>
      </c>
      <c r="S59" s="55">
        <f t="shared" si="9"/>
        <v>53</v>
      </c>
      <c r="T59" s="55"/>
      <c r="U59" s="55"/>
      <c r="V59" s="56" t="str">
        <f t="shared" si="3"/>
        <v>C</v>
      </c>
    </row>
    <row r="60" spans="1:22" ht="26.25">
      <c r="A60" s="57">
        <f t="shared" si="4"/>
        <v>46</v>
      </c>
      <c r="B60" s="53" t="s">
        <v>113</v>
      </c>
      <c r="C60" s="53" t="s">
        <v>114</v>
      </c>
      <c r="D60" s="58">
        <v>25</v>
      </c>
      <c r="E60" s="59"/>
      <c r="F60" s="58"/>
      <c r="G60" s="60">
        <f t="shared" si="7"/>
        <v>10</v>
      </c>
      <c r="H60" s="58">
        <v>8</v>
      </c>
      <c r="I60" s="58">
        <v>8</v>
      </c>
      <c r="J60" s="58"/>
      <c r="K60" s="60">
        <f t="shared" si="8"/>
        <v>8</v>
      </c>
      <c r="L60" s="61">
        <f t="shared" si="0"/>
        <v>18</v>
      </c>
      <c r="M60" s="58"/>
      <c r="N60" s="58"/>
      <c r="O60" s="58"/>
      <c r="P60" s="58"/>
      <c r="Q60" s="58"/>
      <c r="R60" s="54" t="str">
        <f t="shared" si="10"/>
        <v/>
      </c>
      <c r="S60" s="55">
        <f t="shared" si="9"/>
        <v>18</v>
      </c>
      <c r="T60" s="55"/>
      <c r="U60" s="55"/>
      <c r="V60" s="56" t="b">
        <f t="shared" si="3"/>
        <v>0</v>
      </c>
    </row>
    <row r="61" spans="1:22" ht="26.25">
      <c r="A61" s="57">
        <f t="shared" si="4"/>
        <v>47</v>
      </c>
      <c r="B61" s="53" t="s">
        <v>115</v>
      </c>
      <c r="C61" s="53" t="s">
        <v>116</v>
      </c>
      <c r="D61" s="58">
        <v>20</v>
      </c>
      <c r="E61" s="59">
        <v>24</v>
      </c>
      <c r="F61" s="58"/>
      <c r="G61" s="60">
        <f t="shared" si="7"/>
        <v>12.000000000000002</v>
      </c>
      <c r="H61" s="58">
        <v>8</v>
      </c>
      <c r="I61" s="58">
        <v>7</v>
      </c>
      <c r="J61" s="58"/>
      <c r="K61" s="60">
        <f t="shared" si="8"/>
        <v>7.5</v>
      </c>
      <c r="L61" s="61">
        <f t="shared" si="0"/>
        <v>19.5</v>
      </c>
      <c r="M61" s="58">
        <v>24</v>
      </c>
      <c r="N61" s="58">
        <v>15</v>
      </c>
      <c r="O61" s="58">
        <v>11</v>
      </c>
      <c r="P61" s="58"/>
      <c r="Q61" s="58"/>
      <c r="R61" s="54">
        <f t="shared" si="10"/>
        <v>50</v>
      </c>
      <c r="S61" s="55">
        <f t="shared" si="9"/>
        <v>70</v>
      </c>
      <c r="T61" s="55"/>
      <c r="U61" s="55"/>
      <c r="V61" s="56" t="str">
        <f t="shared" si="3"/>
        <v>A</v>
      </c>
    </row>
    <row r="62" spans="1:22" ht="26.25">
      <c r="A62" s="57">
        <f t="shared" si="4"/>
        <v>48</v>
      </c>
      <c r="B62" s="53" t="s">
        <v>117</v>
      </c>
      <c r="C62" s="53" t="s">
        <v>336</v>
      </c>
      <c r="D62" s="58">
        <v>25</v>
      </c>
      <c r="E62" s="59">
        <v>20</v>
      </c>
      <c r="F62" s="58"/>
      <c r="G62" s="60">
        <f t="shared" si="7"/>
        <v>11.666666666666664</v>
      </c>
      <c r="H62" s="58">
        <v>9</v>
      </c>
      <c r="I62" s="58">
        <v>8</v>
      </c>
      <c r="J62" s="58"/>
      <c r="K62" s="60">
        <f t="shared" si="8"/>
        <v>8.5</v>
      </c>
      <c r="L62" s="61">
        <f t="shared" si="0"/>
        <v>20.2</v>
      </c>
      <c r="M62" s="58">
        <v>20</v>
      </c>
      <c r="N62" s="58">
        <v>10</v>
      </c>
      <c r="O62" s="58">
        <v>18</v>
      </c>
      <c r="P62" s="58"/>
      <c r="Q62" s="58"/>
      <c r="R62" s="54">
        <f t="shared" si="10"/>
        <v>48</v>
      </c>
      <c r="S62" s="55">
        <f t="shared" si="9"/>
        <v>68</v>
      </c>
      <c r="T62" s="55"/>
      <c r="U62" s="55"/>
      <c r="V62" s="56" t="str">
        <f t="shared" si="3"/>
        <v>B</v>
      </c>
    </row>
    <row r="63" spans="1:22" ht="26.25">
      <c r="A63" s="57">
        <f t="shared" si="4"/>
        <v>49</v>
      </c>
      <c r="B63" s="53" t="s">
        <v>119</v>
      </c>
      <c r="C63" s="53" t="s">
        <v>120</v>
      </c>
      <c r="D63" s="58">
        <v>20</v>
      </c>
      <c r="E63" s="59">
        <v>20</v>
      </c>
      <c r="F63" s="58"/>
      <c r="G63" s="60">
        <f t="shared" si="7"/>
        <v>10.666666666666666</v>
      </c>
      <c r="H63" s="58">
        <v>8</v>
      </c>
      <c r="I63" s="58">
        <v>8</v>
      </c>
      <c r="J63" s="58"/>
      <c r="K63" s="60">
        <f t="shared" si="8"/>
        <v>8</v>
      </c>
      <c r="L63" s="61">
        <f t="shared" si="0"/>
        <v>18.7</v>
      </c>
      <c r="M63" s="58">
        <v>28</v>
      </c>
      <c r="N63" s="58">
        <v>14</v>
      </c>
      <c r="O63" s="58"/>
      <c r="P63" s="58"/>
      <c r="Q63" s="58">
        <v>8</v>
      </c>
      <c r="R63" s="54">
        <f t="shared" si="10"/>
        <v>50</v>
      </c>
      <c r="S63" s="55">
        <f t="shared" si="9"/>
        <v>69</v>
      </c>
      <c r="T63" s="55"/>
      <c r="U63" s="55"/>
      <c r="V63" s="56" t="str">
        <f t="shared" si="3"/>
        <v>B</v>
      </c>
    </row>
    <row r="64" spans="1:22" ht="26.25">
      <c r="A64" s="57">
        <f t="shared" si="4"/>
        <v>50</v>
      </c>
      <c r="B64" s="53" t="s">
        <v>121</v>
      </c>
      <c r="C64" s="53" t="s">
        <v>122</v>
      </c>
      <c r="D64" s="58">
        <v>17</v>
      </c>
      <c r="E64" s="59">
        <v>24</v>
      </c>
      <c r="F64" s="58"/>
      <c r="G64" s="60">
        <f t="shared" si="7"/>
        <v>11.400000000000002</v>
      </c>
      <c r="H64" s="58">
        <v>7</v>
      </c>
      <c r="I64" s="58">
        <v>7</v>
      </c>
      <c r="J64" s="58"/>
      <c r="K64" s="60">
        <f t="shared" si="8"/>
        <v>7</v>
      </c>
      <c r="L64" s="61">
        <f t="shared" si="0"/>
        <v>18.399999999999999</v>
      </c>
      <c r="M64" s="58">
        <v>16</v>
      </c>
      <c r="N64" s="58">
        <v>14</v>
      </c>
      <c r="O64" s="58"/>
      <c r="P64" s="58"/>
      <c r="Q64" s="58">
        <v>4</v>
      </c>
      <c r="R64" s="54">
        <f t="shared" si="10"/>
        <v>34</v>
      </c>
      <c r="S64" s="55">
        <f t="shared" si="9"/>
        <v>52</v>
      </c>
      <c r="T64" s="55"/>
      <c r="U64" s="55"/>
      <c r="V64" s="56" t="str">
        <f t="shared" si="3"/>
        <v>C</v>
      </c>
    </row>
    <row r="65" spans="1:22" ht="26.25">
      <c r="A65" s="57">
        <f t="shared" si="4"/>
        <v>51</v>
      </c>
      <c r="B65" s="53" t="s">
        <v>123</v>
      </c>
      <c r="C65" s="53" t="s">
        <v>337</v>
      </c>
      <c r="D65" s="58">
        <v>24</v>
      </c>
      <c r="E65" s="59">
        <v>29</v>
      </c>
      <c r="F65" s="58"/>
      <c r="G65" s="60">
        <f t="shared" si="7"/>
        <v>14.466666666666669</v>
      </c>
      <c r="H65" s="58">
        <v>9</v>
      </c>
      <c r="I65" s="58">
        <v>8</v>
      </c>
      <c r="J65" s="58"/>
      <c r="K65" s="60">
        <f t="shared" si="8"/>
        <v>8.5</v>
      </c>
      <c r="L65" s="61">
        <f t="shared" si="0"/>
        <v>23</v>
      </c>
      <c r="M65" s="58">
        <v>20</v>
      </c>
      <c r="N65" s="58">
        <v>14</v>
      </c>
      <c r="O65" s="58"/>
      <c r="P65" s="58">
        <v>14</v>
      </c>
      <c r="Q65" s="58"/>
      <c r="R65" s="54">
        <f t="shared" si="10"/>
        <v>48</v>
      </c>
      <c r="S65" s="55">
        <f t="shared" si="9"/>
        <v>71</v>
      </c>
      <c r="T65" s="55"/>
      <c r="U65" s="55"/>
      <c r="V65" s="56" t="str">
        <f t="shared" si="3"/>
        <v>A</v>
      </c>
    </row>
    <row r="66" spans="1:22" ht="26.25">
      <c r="A66" s="57">
        <f t="shared" si="4"/>
        <v>52</v>
      </c>
      <c r="B66" s="53" t="s">
        <v>125</v>
      </c>
      <c r="C66" s="53" t="s">
        <v>126</v>
      </c>
      <c r="D66" s="58">
        <v>30</v>
      </c>
      <c r="E66" s="59">
        <v>19</v>
      </c>
      <c r="F66" s="58"/>
      <c r="G66" s="60">
        <f t="shared" si="7"/>
        <v>12.333333333333334</v>
      </c>
      <c r="H66" s="58">
        <v>8</v>
      </c>
      <c r="I66" s="58">
        <v>8</v>
      </c>
      <c r="J66" s="58"/>
      <c r="K66" s="60">
        <f t="shared" si="8"/>
        <v>8</v>
      </c>
      <c r="L66" s="61">
        <f t="shared" si="0"/>
        <v>20.3</v>
      </c>
      <c r="M66" s="58">
        <v>26</v>
      </c>
      <c r="N66" s="58"/>
      <c r="O66" s="58"/>
      <c r="P66" s="58">
        <v>19</v>
      </c>
      <c r="Q66" s="58">
        <v>16</v>
      </c>
      <c r="R66" s="54">
        <f t="shared" si="10"/>
        <v>61</v>
      </c>
      <c r="S66" s="55">
        <f t="shared" si="9"/>
        <v>81</v>
      </c>
      <c r="T66" s="55"/>
      <c r="U66" s="55"/>
      <c r="V66" s="56" t="str">
        <f t="shared" si="3"/>
        <v>A</v>
      </c>
    </row>
    <row r="67" spans="1:22" ht="26.25">
      <c r="A67" s="57">
        <f t="shared" si="4"/>
        <v>53</v>
      </c>
      <c r="B67" s="53" t="s">
        <v>127</v>
      </c>
      <c r="C67" s="53" t="s">
        <v>128</v>
      </c>
      <c r="D67" s="58">
        <v>22</v>
      </c>
      <c r="E67" s="59">
        <v>20</v>
      </c>
      <c r="F67" s="58"/>
      <c r="G67" s="60">
        <f t="shared" si="7"/>
        <v>11.066666666666666</v>
      </c>
      <c r="H67" s="58">
        <v>8</v>
      </c>
      <c r="I67" s="58">
        <v>7</v>
      </c>
      <c r="J67" s="58"/>
      <c r="K67" s="60">
        <f t="shared" si="8"/>
        <v>7.5</v>
      </c>
      <c r="L67" s="61">
        <f t="shared" si="0"/>
        <v>18.600000000000001</v>
      </c>
      <c r="M67" s="58">
        <v>21</v>
      </c>
      <c r="N67" s="58">
        <v>15</v>
      </c>
      <c r="O67" s="58"/>
      <c r="P67" s="58"/>
      <c r="Q67" s="58">
        <v>8</v>
      </c>
      <c r="R67" s="54">
        <f t="shared" si="10"/>
        <v>44</v>
      </c>
      <c r="S67" s="55">
        <f t="shared" si="9"/>
        <v>63</v>
      </c>
      <c r="T67" s="55"/>
      <c r="U67" s="55"/>
      <c r="V67" s="56" t="str">
        <f t="shared" si="3"/>
        <v>B</v>
      </c>
    </row>
    <row r="68" spans="1:22" ht="26.25">
      <c r="A68" s="57">
        <f t="shared" si="4"/>
        <v>54</v>
      </c>
      <c r="B68" s="53" t="s">
        <v>129</v>
      </c>
      <c r="C68" s="53" t="s">
        <v>130</v>
      </c>
      <c r="D68" s="58">
        <v>26</v>
      </c>
      <c r="E68" s="59">
        <v>21</v>
      </c>
      <c r="F68" s="58"/>
      <c r="G68" s="60">
        <f t="shared" si="7"/>
        <v>12.2</v>
      </c>
      <c r="H68" s="58">
        <v>8</v>
      </c>
      <c r="I68" s="58">
        <v>8</v>
      </c>
      <c r="J68" s="58"/>
      <c r="K68" s="60">
        <f t="shared" si="8"/>
        <v>8</v>
      </c>
      <c r="L68" s="61">
        <f t="shared" si="0"/>
        <v>20.2</v>
      </c>
      <c r="M68" s="58">
        <v>17</v>
      </c>
      <c r="N68" s="58">
        <v>7</v>
      </c>
      <c r="O68" s="58"/>
      <c r="P68" s="58">
        <v>12</v>
      </c>
      <c r="Q68" s="58"/>
      <c r="R68" s="54">
        <f t="shared" si="10"/>
        <v>36</v>
      </c>
      <c r="S68" s="55">
        <f t="shared" si="9"/>
        <v>56</v>
      </c>
      <c r="T68" s="55"/>
      <c r="U68" s="55"/>
      <c r="V68" s="56" t="str">
        <f t="shared" si="3"/>
        <v>C</v>
      </c>
    </row>
    <row r="69" spans="1:22" ht="26.25">
      <c r="A69" s="57">
        <f t="shared" si="4"/>
        <v>55</v>
      </c>
      <c r="B69" s="53" t="s">
        <v>131</v>
      </c>
      <c r="C69" s="53" t="s">
        <v>132</v>
      </c>
      <c r="D69" s="58">
        <v>30</v>
      </c>
      <c r="E69" s="59">
        <v>27</v>
      </c>
      <c r="F69" s="58"/>
      <c r="G69" s="60">
        <f t="shared" si="7"/>
        <v>15</v>
      </c>
      <c r="H69" s="58">
        <v>7</v>
      </c>
      <c r="I69" s="58">
        <v>6</v>
      </c>
      <c r="J69" s="58"/>
      <c r="K69" s="60">
        <f t="shared" si="8"/>
        <v>6.4999999999999991</v>
      </c>
      <c r="L69" s="61">
        <f t="shared" si="0"/>
        <v>21.5</v>
      </c>
      <c r="M69" s="58">
        <v>11</v>
      </c>
      <c r="N69" s="58">
        <v>17</v>
      </c>
      <c r="O69" s="58">
        <v>7</v>
      </c>
      <c r="P69" s="58"/>
      <c r="Q69" s="58"/>
      <c r="R69" s="54">
        <f t="shared" si="10"/>
        <v>35</v>
      </c>
      <c r="S69" s="55">
        <f t="shared" si="9"/>
        <v>57</v>
      </c>
      <c r="T69" s="55"/>
      <c r="U69" s="55"/>
      <c r="V69" s="56" t="str">
        <f t="shared" si="3"/>
        <v>C</v>
      </c>
    </row>
    <row r="70" spans="1:22" ht="26.25">
      <c r="A70" s="57">
        <f t="shared" si="4"/>
        <v>56</v>
      </c>
      <c r="B70" s="53" t="s">
        <v>133</v>
      </c>
      <c r="C70" s="53" t="s">
        <v>338</v>
      </c>
      <c r="D70" s="58">
        <v>30</v>
      </c>
      <c r="E70" s="59">
        <v>20</v>
      </c>
      <c r="F70" s="58"/>
      <c r="G70" s="60">
        <f t="shared" si="7"/>
        <v>12.666666666666666</v>
      </c>
      <c r="H70" s="58">
        <v>8</v>
      </c>
      <c r="I70" s="58">
        <v>7</v>
      </c>
      <c r="J70" s="58"/>
      <c r="K70" s="60">
        <f t="shared" si="8"/>
        <v>7.5</v>
      </c>
      <c r="L70" s="61">
        <f t="shared" si="0"/>
        <v>20.2</v>
      </c>
      <c r="M70" s="58">
        <v>18</v>
      </c>
      <c r="N70" s="58">
        <v>8</v>
      </c>
      <c r="O70" s="58"/>
      <c r="P70" s="58"/>
      <c r="Q70" s="58">
        <v>3</v>
      </c>
      <c r="R70" s="54">
        <f t="shared" si="10"/>
        <v>29</v>
      </c>
      <c r="S70" s="55">
        <f t="shared" si="9"/>
        <v>49</v>
      </c>
      <c r="T70" s="55"/>
      <c r="U70" s="55"/>
      <c r="V70" s="56" t="str">
        <f t="shared" si="3"/>
        <v>D</v>
      </c>
    </row>
    <row r="71" spans="1:22" ht="26.25">
      <c r="A71" s="57">
        <f t="shared" si="4"/>
        <v>57</v>
      </c>
      <c r="B71" s="53" t="s">
        <v>135</v>
      </c>
      <c r="C71" s="53" t="s">
        <v>136</v>
      </c>
      <c r="D71" s="58">
        <v>17</v>
      </c>
      <c r="E71" s="59">
        <v>9</v>
      </c>
      <c r="F71" s="58"/>
      <c r="G71" s="60">
        <f t="shared" si="7"/>
        <v>6.4</v>
      </c>
      <c r="H71" s="58">
        <v>8</v>
      </c>
      <c r="I71" s="58">
        <v>6</v>
      </c>
      <c r="J71" s="58"/>
      <c r="K71" s="60">
        <f t="shared" si="8"/>
        <v>7</v>
      </c>
      <c r="L71" s="61">
        <f t="shared" si="0"/>
        <v>13.4</v>
      </c>
      <c r="M71" s="58"/>
      <c r="N71" s="58"/>
      <c r="O71" s="58"/>
      <c r="P71" s="58"/>
      <c r="Q71" s="58"/>
      <c r="R71" s="54" t="str">
        <f t="shared" si="10"/>
        <v/>
      </c>
      <c r="S71" s="55">
        <f t="shared" si="9"/>
        <v>13</v>
      </c>
      <c r="T71" s="55"/>
      <c r="U71" s="55"/>
      <c r="V71" s="56" t="b">
        <f t="shared" si="3"/>
        <v>0</v>
      </c>
    </row>
    <row r="72" spans="1:22" ht="26.25">
      <c r="A72" s="57">
        <f t="shared" si="4"/>
        <v>58</v>
      </c>
      <c r="B72" s="53" t="s">
        <v>137</v>
      </c>
      <c r="C72" s="53" t="s">
        <v>138</v>
      </c>
      <c r="D72" s="58">
        <v>15</v>
      </c>
      <c r="E72" s="59">
        <v>19</v>
      </c>
      <c r="F72" s="58"/>
      <c r="G72" s="60">
        <f t="shared" si="7"/>
        <v>9.3333333333333339</v>
      </c>
      <c r="H72" s="58">
        <v>8</v>
      </c>
      <c r="I72" s="58">
        <v>6</v>
      </c>
      <c r="J72" s="58"/>
      <c r="K72" s="60">
        <f t="shared" si="8"/>
        <v>7</v>
      </c>
      <c r="L72" s="61">
        <f t="shared" si="0"/>
        <v>16.3</v>
      </c>
      <c r="M72" s="58">
        <v>16</v>
      </c>
      <c r="N72" s="58">
        <v>9</v>
      </c>
      <c r="O72" s="58">
        <v>8</v>
      </c>
      <c r="P72" s="58"/>
      <c r="Q72" s="58"/>
      <c r="R72" s="54">
        <f t="shared" si="10"/>
        <v>33</v>
      </c>
      <c r="S72" s="55">
        <f t="shared" si="9"/>
        <v>49</v>
      </c>
      <c r="T72" s="55"/>
      <c r="U72" s="55"/>
      <c r="V72" s="56" t="str">
        <f t="shared" si="3"/>
        <v>D</v>
      </c>
    </row>
    <row r="73" spans="1:22" ht="26.25">
      <c r="A73" s="57">
        <f t="shared" si="4"/>
        <v>59</v>
      </c>
      <c r="B73" s="53" t="s">
        <v>139</v>
      </c>
      <c r="C73" s="53" t="s">
        <v>140</v>
      </c>
      <c r="D73" s="58">
        <v>24</v>
      </c>
      <c r="E73" s="59">
        <v>20</v>
      </c>
      <c r="F73" s="58"/>
      <c r="G73" s="60">
        <f t="shared" si="7"/>
        <v>11.466666666666665</v>
      </c>
      <c r="H73" s="58">
        <v>9</v>
      </c>
      <c r="I73" s="58">
        <v>6</v>
      </c>
      <c r="J73" s="58"/>
      <c r="K73" s="60">
        <f t="shared" si="8"/>
        <v>7.5</v>
      </c>
      <c r="L73" s="61">
        <f t="shared" si="0"/>
        <v>19</v>
      </c>
      <c r="M73" s="58">
        <v>16</v>
      </c>
      <c r="N73" s="58">
        <v>10</v>
      </c>
      <c r="O73" s="58">
        <v>9</v>
      </c>
      <c r="P73" s="58"/>
      <c r="Q73" s="58"/>
      <c r="R73" s="54">
        <f t="shared" si="10"/>
        <v>35</v>
      </c>
      <c r="S73" s="55">
        <f t="shared" si="9"/>
        <v>54</v>
      </c>
      <c r="T73" s="55"/>
      <c r="U73" s="55"/>
      <c r="V73" s="56" t="str">
        <f t="shared" si="3"/>
        <v>C</v>
      </c>
    </row>
    <row r="74" spans="1:22" ht="26.25">
      <c r="A74" s="57">
        <f t="shared" si="4"/>
        <v>60</v>
      </c>
      <c r="B74" s="53" t="s">
        <v>141</v>
      </c>
      <c r="C74" s="53" t="s">
        <v>142</v>
      </c>
      <c r="D74" s="58">
        <v>25</v>
      </c>
      <c r="E74" s="59">
        <v>27</v>
      </c>
      <c r="F74" s="58"/>
      <c r="G74" s="60">
        <f t="shared" si="7"/>
        <v>14</v>
      </c>
      <c r="H74" s="58">
        <v>10</v>
      </c>
      <c r="I74" s="58">
        <v>6</v>
      </c>
      <c r="J74" s="58"/>
      <c r="K74" s="60">
        <f t="shared" si="8"/>
        <v>8</v>
      </c>
      <c r="L74" s="61">
        <f t="shared" si="0"/>
        <v>22</v>
      </c>
      <c r="M74" s="58">
        <v>21</v>
      </c>
      <c r="N74" s="58">
        <v>15</v>
      </c>
      <c r="O74" s="58">
        <v>11</v>
      </c>
      <c r="P74" s="58"/>
      <c r="Q74" s="58"/>
      <c r="R74" s="54">
        <f t="shared" si="10"/>
        <v>47</v>
      </c>
      <c r="S74" s="55">
        <f t="shared" si="9"/>
        <v>69</v>
      </c>
      <c r="T74" s="55"/>
      <c r="U74" s="55"/>
      <c r="V74" s="56" t="str">
        <f t="shared" si="3"/>
        <v>B</v>
      </c>
    </row>
    <row r="75" spans="1:22" ht="26.25">
      <c r="A75" s="57">
        <f t="shared" si="4"/>
        <v>61</v>
      </c>
      <c r="B75" s="53" t="s">
        <v>143</v>
      </c>
      <c r="C75" s="53" t="s">
        <v>144</v>
      </c>
      <c r="D75" s="58">
        <v>31</v>
      </c>
      <c r="E75" s="59">
        <v>30</v>
      </c>
      <c r="F75" s="58"/>
      <c r="G75" s="60">
        <f t="shared" si="7"/>
        <v>16.200000000000003</v>
      </c>
      <c r="H75" s="58">
        <v>10</v>
      </c>
      <c r="I75" s="58">
        <v>7</v>
      </c>
      <c r="J75" s="58"/>
      <c r="K75" s="60">
        <f t="shared" si="8"/>
        <v>8.5</v>
      </c>
      <c r="L75" s="61">
        <f t="shared" si="0"/>
        <v>24.7</v>
      </c>
      <c r="M75" s="58">
        <v>25</v>
      </c>
      <c r="N75" s="58">
        <v>17</v>
      </c>
      <c r="O75" s="58">
        <v>15</v>
      </c>
      <c r="P75" s="58"/>
      <c r="Q75" s="58"/>
      <c r="R75" s="54">
        <f t="shared" si="10"/>
        <v>57</v>
      </c>
      <c r="S75" s="55">
        <f t="shared" si="9"/>
        <v>82</v>
      </c>
      <c r="T75" s="55"/>
      <c r="U75" s="55"/>
      <c r="V75" s="56" t="str">
        <f t="shared" si="3"/>
        <v>A</v>
      </c>
    </row>
    <row r="76" spans="1:22" ht="26.25">
      <c r="A76" s="57">
        <f t="shared" si="4"/>
        <v>62</v>
      </c>
      <c r="B76" s="53" t="s">
        <v>145</v>
      </c>
      <c r="C76" s="53" t="s">
        <v>146</v>
      </c>
      <c r="D76" s="58">
        <v>27</v>
      </c>
      <c r="E76" s="59">
        <v>17</v>
      </c>
      <c r="F76" s="58"/>
      <c r="G76" s="60">
        <f t="shared" si="7"/>
        <v>11.066666666666666</v>
      </c>
      <c r="H76" s="58">
        <v>10</v>
      </c>
      <c r="I76" s="58">
        <v>7</v>
      </c>
      <c r="J76" s="58"/>
      <c r="K76" s="60">
        <f t="shared" si="8"/>
        <v>8.5</v>
      </c>
      <c r="L76" s="61">
        <f t="shared" si="0"/>
        <v>19.600000000000001</v>
      </c>
      <c r="M76" s="58">
        <v>16</v>
      </c>
      <c r="N76" s="58">
        <v>13</v>
      </c>
      <c r="O76" s="58">
        <v>11</v>
      </c>
      <c r="P76" s="58"/>
      <c r="Q76" s="58"/>
      <c r="R76" s="54">
        <f t="shared" si="10"/>
        <v>40</v>
      </c>
      <c r="S76" s="55">
        <f t="shared" si="9"/>
        <v>60</v>
      </c>
      <c r="T76" s="55"/>
      <c r="U76" s="55"/>
      <c r="V76" s="56" t="str">
        <f t="shared" si="3"/>
        <v>B</v>
      </c>
    </row>
    <row r="77" spans="1:22" ht="26.25">
      <c r="A77" s="57">
        <f t="shared" si="4"/>
        <v>63</v>
      </c>
      <c r="B77" s="53" t="s">
        <v>147</v>
      </c>
      <c r="C77" s="53" t="s">
        <v>148</v>
      </c>
      <c r="D77" s="58">
        <v>21</v>
      </c>
      <c r="E77" s="59">
        <v>25</v>
      </c>
      <c r="F77" s="58"/>
      <c r="G77" s="60">
        <f t="shared" si="7"/>
        <v>12.533333333333335</v>
      </c>
      <c r="H77" s="58">
        <v>8</v>
      </c>
      <c r="I77" s="58">
        <v>7</v>
      </c>
      <c r="J77" s="58"/>
      <c r="K77" s="60">
        <f t="shared" si="8"/>
        <v>7.5</v>
      </c>
      <c r="L77" s="61">
        <f t="shared" si="0"/>
        <v>20</v>
      </c>
      <c r="M77" s="58"/>
      <c r="N77" s="58"/>
      <c r="O77" s="58"/>
      <c r="P77" s="58"/>
      <c r="Q77" s="58"/>
      <c r="R77" s="54" t="str">
        <f t="shared" si="10"/>
        <v/>
      </c>
      <c r="S77" s="55">
        <f t="shared" si="9"/>
        <v>20</v>
      </c>
      <c r="T77" s="55"/>
      <c r="U77" s="55"/>
      <c r="V77" s="56" t="b">
        <f t="shared" si="3"/>
        <v>0</v>
      </c>
    </row>
    <row r="78" spans="1:22" ht="26.25">
      <c r="A78" s="57">
        <f t="shared" si="4"/>
        <v>64</v>
      </c>
      <c r="B78" s="53" t="s">
        <v>149</v>
      </c>
      <c r="C78" s="53" t="s">
        <v>339</v>
      </c>
      <c r="D78" s="58">
        <v>20</v>
      </c>
      <c r="E78" s="59">
        <v>16</v>
      </c>
      <c r="F78" s="58"/>
      <c r="G78" s="60">
        <f t="shared" si="7"/>
        <v>9.3333333333333339</v>
      </c>
      <c r="H78" s="58">
        <v>7</v>
      </c>
      <c r="I78" s="58">
        <v>7</v>
      </c>
      <c r="J78" s="58"/>
      <c r="K78" s="60">
        <f t="shared" si="8"/>
        <v>7</v>
      </c>
      <c r="L78" s="61">
        <f t="shared" si="0"/>
        <v>16.3</v>
      </c>
      <c r="M78" s="58"/>
      <c r="N78" s="58"/>
      <c r="O78" s="58"/>
      <c r="P78" s="58"/>
      <c r="Q78" s="58"/>
      <c r="R78" s="54" t="str">
        <f t="shared" si="10"/>
        <v/>
      </c>
      <c r="S78" s="55">
        <f t="shared" si="9"/>
        <v>16</v>
      </c>
      <c r="T78" s="55"/>
      <c r="U78" s="55"/>
      <c r="V78" s="56" t="b">
        <f t="shared" si="3"/>
        <v>0</v>
      </c>
    </row>
    <row r="79" spans="1:22" ht="26.25">
      <c r="A79" s="57">
        <f t="shared" si="4"/>
        <v>65</v>
      </c>
      <c r="B79" s="53" t="s">
        <v>151</v>
      </c>
      <c r="C79" s="53" t="s">
        <v>152</v>
      </c>
      <c r="D79" s="58">
        <v>32</v>
      </c>
      <c r="E79" s="59">
        <v>28</v>
      </c>
      <c r="F79" s="58"/>
      <c r="G79" s="60">
        <f t="shared" si="7"/>
        <v>15.733333333333333</v>
      </c>
      <c r="H79" s="58">
        <v>8</v>
      </c>
      <c r="I79" s="58">
        <v>6</v>
      </c>
      <c r="J79" s="58"/>
      <c r="K79" s="60">
        <f t="shared" si="8"/>
        <v>7</v>
      </c>
      <c r="L79" s="61">
        <f t="shared" ref="L79:L136" si="11">IF(ROUNDDOWN(SUM($G79,$K79,0.05),1)&gt;0,ROUNDDOWN(SUM($G79,$K79,0.05),1),"")</f>
        <v>22.7</v>
      </c>
      <c r="M79" s="58">
        <v>29</v>
      </c>
      <c r="N79" s="58">
        <v>16</v>
      </c>
      <c r="O79" s="58"/>
      <c r="P79" s="58">
        <v>16</v>
      </c>
      <c r="Q79" s="58"/>
      <c r="R79" s="54">
        <f t="shared" si="10"/>
        <v>61</v>
      </c>
      <c r="S79" s="55">
        <f t="shared" si="9"/>
        <v>84</v>
      </c>
      <c r="T79" s="55"/>
      <c r="U79" s="55"/>
      <c r="V79" s="56" t="str">
        <f t="shared" ref="V79:V136" si="12">IF(AND(COUNTIF($M79:$Q79,"&gt;0")&gt;0),IF(OR($R79=0,$R79=""),"",IF($S79&gt;=70,"A",IF($S79&gt;=60,"B",IF($S79&gt;=50,"C",IF($S79&gt;=40,"D","E"))))))</f>
        <v>A</v>
      </c>
    </row>
    <row r="80" spans="1:22" ht="26.25">
      <c r="A80" s="57">
        <f t="shared" ref="A80:A136" si="13">A79+1</f>
        <v>66</v>
      </c>
      <c r="B80" s="53" t="s">
        <v>153</v>
      </c>
      <c r="C80" s="53" t="s">
        <v>154</v>
      </c>
      <c r="D80" s="58">
        <v>25</v>
      </c>
      <c r="E80" s="59">
        <v>23</v>
      </c>
      <c r="F80" s="58"/>
      <c r="G80" s="60">
        <f t="shared" si="7"/>
        <v>12.666666666666666</v>
      </c>
      <c r="H80" s="58">
        <v>8</v>
      </c>
      <c r="I80" s="58">
        <v>6</v>
      </c>
      <c r="J80" s="58"/>
      <c r="K80" s="60">
        <f t="shared" si="8"/>
        <v>7</v>
      </c>
      <c r="L80" s="61">
        <f t="shared" si="11"/>
        <v>19.7</v>
      </c>
      <c r="M80" s="58">
        <v>20</v>
      </c>
      <c r="N80" s="58">
        <v>12</v>
      </c>
      <c r="O80" s="58"/>
      <c r="P80" s="58">
        <v>12</v>
      </c>
      <c r="Q80" s="58"/>
      <c r="R80" s="54">
        <f t="shared" si="10"/>
        <v>44</v>
      </c>
      <c r="S80" s="55">
        <f t="shared" si="9"/>
        <v>64</v>
      </c>
      <c r="T80" s="55"/>
      <c r="U80" s="55"/>
      <c r="V80" s="56" t="str">
        <f t="shared" si="12"/>
        <v>B</v>
      </c>
    </row>
    <row r="81" spans="1:22" ht="26.25">
      <c r="A81" s="57">
        <f t="shared" si="13"/>
        <v>67</v>
      </c>
      <c r="B81" s="53" t="s">
        <v>155</v>
      </c>
      <c r="C81" s="53" t="s">
        <v>156</v>
      </c>
      <c r="D81" s="58">
        <v>20</v>
      </c>
      <c r="E81" s="59">
        <v>28</v>
      </c>
      <c r="F81" s="58"/>
      <c r="G81" s="60">
        <f t="shared" si="7"/>
        <v>13.333333333333336</v>
      </c>
      <c r="H81" s="58">
        <v>9</v>
      </c>
      <c r="I81" s="58">
        <v>6</v>
      </c>
      <c r="J81" s="58"/>
      <c r="K81" s="60">
        <f t="shared" si="8"/>
        <v>7.5</v>
      </c>
      <c r="L81" s="61">
        <f t="shared" si="11"/>
        <v>20.8</v>
      </c>
      <c r="M81" s="58">
        <v>21</v>
      </c>
      <c r="N81" s="58"/>
      <c r="O81" s="58">
        <v>7</v>
      </c>
      <c r="P81" s="58"/>
      <c r="Q81" s="58">
        <v>11</v>
      </c>
      <c r="R81" s="54">
        <f t="shared" si="10"/>
        <v>39</v>
      </c>
      <c r="S81" s="55">
        <f t="shared" si="9"/>
        <v>60</v>
      </c>
      <c r="T81" s="55"/>
      <c r="U81" s="55"/>
      <c r="V81" s="56" t="str">
        <f t="shared" si="12"/>
        <v>B</v>
      </c>
    </row>
    <row r="82" spans="1:22" ht="26.25">
      <c r="A82" s="57">
        <f t="shared" si="13"/>
        <v>68</v>
      </c>
      <c r="B82" s="53" t="s">
        <v>157</v>
      </c>
      <c r="C82" s="53" t="s">
        <v>158</v>
      </c>
      <c r="D82" s="58">
        <v>18</v>
      </c>
      <c r="E82" s="59">
        <v>28</v>
      </c>
      <c r="F82" s="58"/>
      <c r="G82" s="60">
        <f t="shared" si="7"/>
        <v>12.933333333333334</v>
      </c>
      <c r="H82" s="58">
        <v>8</v>
      </c>
      <c r="I82" s="58">
        <v>8</v>
      </c>
      <c r="J82" s="58"/>
      <c r="K82" s="60">
        <f t="shared" si="8"/>
        <v>8</v>
      </c>
      <c r="L82" s="61">
        <f t="shared" si="11"/>
        <v>20.9</v>
      </c>
      <c r="M82" s="58">
        <v>15</v>
      </c>
      <c r="N82" s="58">
        <v>9</v>
      </c>
      <c r="O82" s="58"/>
      <c r="P82" s="58">
        <v>7</v>
      </c>
      <c r="Q82" s="58"/>
      <c r="R82" s="54">
        <f t="shared" si="10"/>
        <v>31</v>
      </c>
      <c r="S82" s="55">
        <f t="shared" si="9"/>
        <v>52</v>
      </c>
      <c r="T82" s="55"/>
      <c r="U82" s="55"/>
      <c r="V82" s="56" t="str">
        <f t="shared" si="12"/>
        <v>C</v>
      </c>
    </row>
    <row r="83" spans="1:22" ht="26.25">
      <c r="A83" s="57">
        <f t="shared" si="13"/>
        <v>69</v>
      </c>
      <c r="B83" s="53" t="s">
        <v>340</v>
      </c>
      <c r="C83" s="53" t="s">
        <v>341</v>
      </c>
      <c r="D83" s="58"/>
      <c r="E83" s="59"/>
      <c r="F83" s="58"/>
      <c r="G83" s="60">
        <f t="shared" si="7"/>
        <v>0</v>
      </c>
      <c r="H83" s="58"/>
      <c r="I83" s="58"/>
      <c r="J83" s="58"/>
      <c r="K83" s="60">
        <f t="shared" si="8"/>
        <v>0</v>
      </c>
      <c r="L83" s="61" t="str">
        <f t="shared" si="11"/>
        <v/>
      </c>
      <c r="M83" s="58"/>
      <c r="N83" s="58"/>
      <c r="O83" s="58"/>
      <c r="P83" s="58"/>
      <c r="Q83" s="58"/>
      <c r="R83" s="54" t="str">
        <f t="shared" si="10"/>
        <v/>
      </c>
      <c r="S83" s="55" t="str">
        <f t="shared" si="9"/>
        <v/>
      </c>
      <c r="T83" s="55"/>
      <c r="U83" s="55"/>
      <c r="V83" s="56" t="b">
        <f t="shared" si="12"/>
        <v>0</v>
      </c>
    </row>
    <row r="84" spans="1:22" ht="26.25">
      <c r="A84" s="57">
        <f t="shared" si="13"/>
        <v>70</v>
      </c>
      <c r="B84" s="53" t="s">
        <v>159</v>
      </c>
      <c r="C84" s="53" t="s">
        <v>160</v>
      </c>
      <c r="D84" s="58">
        <v>31</v>
      </c>
      <c r="E84" s="59">
        <v>25</v>
      </c>
      <c r="F84" s="58"/>
      <c r="G84" s="60">
        <f t="shared" si="7"/>
        <v>14.533333333333333</v>
      </c>
      <c r="H84" s="58">
        <v>9</v>
      </c>
      <c r="I84" s="58">
        <v>6</v>
      </c>
      <c r="J84" s="58"/>
      <c r="K84" s="60">
        <f t="shared" si="8"/>
        <v>7.5</v>
      </c>
      <c r="L84" s="61">
        <f t="shared" si="11"/>
        <v>22</v>
      </c>
      <c r="M84" s="58">
        <v>22</v>
      </c>
      <c r="N84" s="58">
        <v>8</v>
      </c>
      <c r="O84" s="58"/>
      <c r="P84" s="58">
        <v>8</v>
      </c>
      <c r="Q84" s="58"/>
      <c r="R84" s="54">
        <f t="shared" si="10"/>
        <v>38</v>
      </c>
      <c r="S84" s="55">
        <f t="shared" si="9"/>
        <v>60</v>
      </c>
      <c r="T84" s="55"/>
      <c r="U84" s="55"/>
      <c r="V84" s="56" t="str">
        <f t="shared" si="12"/>
        <v>B</v>
      </c>
    </row>
    <row r="85" spans="1:22" ht="26.25">
      <c r="A85" s="57">
        <f t="shared" si="13"/>
        <v>71</v>
      </c>
      <c r="B85" s="53" t="s">
        <v>161</v>
      </c>
      <c r="C85" s="53" t="s">
        <v>162</v>
      </c>
      <c r="D85" s="58">
        <v>35</v>
      </c>
      <c r="E85" s="59">
        <v>17</v>
      </c>
      <c r="F85" s="58"/>
      <c r="G85" s="60">
        <f t="shared" si="7"/>
        <v>12.666666666666666</v>
      </c>
      <c r="H85" s="58">
        <v>9</v>
      </c>
      <c r="I85" s="58">
        <v>6</v>
      </c>
      <c r="J85" s="58"/>
      <c r="K85" s="60">
        <f t="shared" si="8"/>
        <v>7.5</v>
      </c>
      <c r="L85" s="61">
        <f t="shared" si="11"/>
        <v>20.2</v>
      </c>
      <c r="M85" s="58">
        <v>29</v>
      </c>
      <c r="N85" s="58">
        <v>14</v>
      </c>
      <c r="O85" s="58"/>
      <c r="P85" s="58">
        <v>7</v>
      </c>
      <c r="Q85" s="58"/>
      <c r="R85" s="54">
        <f t="shared" si="10"/>
        <v>50</v>
      </c>
      <c r="S85" s="55">
        <f t="shared" si="9"/>
        <v>70</v>
      </c>
      <c r="T85" s="55"/>
      <c r="U85" s="55"/>
      <c r="V85" s="56" t="str">
        <f t="shared" si="12"/>
        <v>A</v>
      </c>
    </row>
    <row r="86" spans="1:22" ht="26.25">
      <c r="A86" s="57">
        <f t="shared" si="13"/>
        <v>72</v>
      </c>
      <c r="B86" s="53" t="s">
        <v>342</v>
      </c>
      <c r="C86" s="53" t="s">
        <v>343</v>
      </c>
      <c r="D86" s="58">
        <v>9</v>
      </c>
      <c r="E86" s="59"/>
      <c r="F86" s="58"/>
      <c r="G86" s="60">
        <f t="shared" si="7"/>
        <v>3.5999999999999996</v>
      </c>
      <c r="H86" s="58"/>
      <c r="I86" s="58"/>
      <c r="J86" s="58"/>
      <c r="K86" s="60">
        <f t="shared" si="8"/>
        <v>0</v>
      </c>
      <c r="L86" s="61">
        <f t="shared" si="11"/>
        <v>3.6</v>
      </c>
      <c r="M86" s="58"/>
      <c r="N86" s="58"/>
      <c r="O86" s="58"/>
      <c r="P86" s="58"/>
      <c r="Q86" s="58"/>
      <c r="R86" s="54" t="str">
        <f t="shared" si="10"/>
        <v/>
      </c>
      <c r="S86" s="55">
        <f t="shared" si="9"/>
        <v>4</v>
      </c>
      <c r="T86" s="55"/>
      <c r="U86" s="55"/>
      <c r="V86" s="56" t="b">
        <f t="shared" si="12"/>
        <v>0</v>
      </c>
    </row>
    <row r="87" spans="1:22" ht="26.25">
      <c r="A87" s="57">
        <f t="shared" si="13"/>
        <v>73</v>
      </c>
      <c r="B87" s="53" t="s">
        <v>163</v>
      </c>
      <c r="C87" s="53" t="s">
        <v>164</v>
      </c>
      <c r="D87" s="58">
        <v>25</v>
      </c>
      <c r="E87" s="59">
        <v>24</v>
      </c>
      <c r="F87" s="58"/>
      <c r="G87" s="60">
        <f t="shared" ref="G87:G136" si="14">IF(COUNTA($D87:$F87)&gt;0,SUM($D87/$D$14,$E87/$E$14,$F87/$F$14)*$G$14/COUNTA($D87:$F87),0)</f>
        <v>13</v>
      </c>
      <c r="H87" s="58">
        <v>7</v>
      </c>
      <c r="I87" s="58">
        <v>6</v>
      </c>
      <c r="J87" s="58"/>
      <c r="K87" s="60">
        <f t="shared" ref="K87:K136" si="15">IF(COUNTA($H87:$J87)&gt;0,SUM($H87/$H$14,$I87/$I$14,$J87/$J$14)*$K$14/COUNTA($H87:$J87),0)</f>
        <v>6.4999999999999991</v>
      </c>
      <c r="L87" s="61">
        <f t="shared" si="11"/>
        <v>19.5</v>
      </c>
      <c r="M87" s="58">
        <v>19</v>
      </c>
      <c r="N87" s="58">
        <v>9</v>
      </c>
      <c r="O87" s="58"/>
      <c r="P87" s="58">
        <v>12</v>
      </c>
      <c r="Q87" s="58"/>
      <c r="R87" s="54">
        <f t="shared" si="10"/>
        <v>40</v>
      </c>
      <c r="S87" s="55">
        <f t="shared" ref="S87:S136" si="16">IF(ROUNDDOWN(SUM($L87,$R87,0.5),0)&gt;0,ROUNDDOWN(SUM($L87,$R87,0.5),0),"")</f>
        <v>60</v>
      </c>
      <c r="T87" s="55"/>
      <c r="U87" s="55"/>
      <c r="V87" s="56" t="str">
        <f t="shared" si="12"/>
        <v>B</v>
      </c>
    </row>
    <row r="88" spans="1:22" ht="26.25">
      <c r="A88" s="57">
        <f t="shared" si="13"/>
        <v>74</v>
      </c>
      <c r="B88" s="53" t="s">
        <v>165</v>
      </c>
      <c r="C88" s="53" t="s">
        <v>166</v>
      </c>
      <c r="D88" s="58">
        <v>24</v>
      </c>
      <c r="E88" s="59">
        <v>26</v>
      </c>
      <c r="F88" s="58"/>
      <c r="G88" s="60">
        <f t="shared" si="14"/>
        <v>13.466666666666667</v>
      </c>
      <c r="H88" s="58">
        <v>7</v>
      </c>
      <c r="I88" s="58">
        <v>6</v>
      </c>
      <c r="J88" s="58"/>
      <c r="K88" s="60">
        <f t="shared" si="15"/>
        <v>6.4999999999999991</v>
      </c>
      <c r="L88" s="61">
        <f t="shared" si="11"/>
        <v>20</v>
      </c>
      <c r="M88" s="58">
        <v>9</v>
      </c>
      <c r="N88" s="58">
        <v>6</v>
      </c>
      <c r="O88" s="58"/>
      <c r="P88" s="58">
        <v>5</v>
      </c>
      <c r="Q88" s="58"/>
      <c r="R88" s="54">
        <f t="shared" si="10"/>
        <v>20</v>
      </c>
      <c r="S88" s="55">
        <f t="shared" si="16"/>
        <v>40</v>
      </c>
      <c r="T88" s="55"/>
      <c r="U88" s="55"/>
      <c r="V88" s="56" t="str">
        <f t="shared" si="12"/>
        <v>D</v>
      </c>
    </row>
    <row r="89" spans="1:22" ht="26.25">
      <c r="A89" s="57">
        <f t="shared" si="13"/>
        <v>75</v>
      </c>
      <c r="B89" s="53" t="s">
        <v>167</v>
      </c>
      <c r="C89" s="53" t="s">
        <v>168</v>
      </c>
      <c r="D89" s="58">
        <v>28</v>
      </c>
      <c r="E89" s="59">
        <v>15</v>
      </c>
      <c r="F89" s="58"/>
      <c r="G89" s="60">
        <f t="shared" si="14"/>
        <v>10.600000000000001</v>
      </c>
      <c r="H89" s="58">
        <v>8</v>
      </c>
      <c r="I89" s="58">
        <v>6</v>
      </c>
      <c r="J89" s="58"/>
      <c r="K89" s="60">
        <f t="shared" si="15"/>
        <v>7</v>
      </c>
      <c r="L89" s="61">
        <f t="shared" si="11"/>
        <v>17.600000000000001</v>
      </c>
      <c r="M89" s="58">
        <v>18</v>
      </c>
      <c r="N89" s="58">
        <v>6</v>
      </c>
      <c r="O89" s="58"/>
      <c r="P89" s="58">
        <v>10</v>
      </c>
      <c r="Q89" s="58"/>
      <c r="R89" s="54">
        <f t="shared" si="10"/>
        <v>34</v>
      </c>
      <c r="S89" s="55">
        <f t="shared" si="16"/>
        <v>52</v>
      </c>
      <c r="T89" s="55"/>
      <c r="U89" s="55"/>
      <c r="V89" s="56" t="str">
        <f t="shared" si="12"/>
        <v>C</v>
      </c>
    </row>
    <row r="90" spans="1:22" ht="26.25">
      <c r="A90" s="57">
        <f t="shared" si="13"/>
        <v>76</v>
      </c>
      <c r="B90" s="53" t="s">
        <v>169</v>
      </c>
      <c r="C90" s="53" t="s">
        <v>170</v>
      </c>
      <c r="D90" s="58">
        <v>22</v>
      </c>
      <c r="E90" s="59">
        <v>15</v>
      </c>
      <c r="F90" s="58"/>
      <c r="G90" s="60">
        <f t="shared" si="14"/>
        <v>9.3999999999999986</v>
      </c>
      <c r="H90" s="58">
        <v>8</v>
      </c>
      <c r="I90" s="58">
        <v>6</v>
      </c>
      <c r="J90" s="58"/>
      <c r="K90" s="60">
        <f t="shared" si="15"/>
        <v>7</v>
      </c>
      <c r="L90" s="61">
        <f t="shared" si="11"/>
        <v>16.399999999999999</v>
      </c>
      <c r="M90" s="58">
        <v>18</v>
      </c>
      <c r="N90" s="58">
        <v>11</v>
      </c>
      <c r="O90" s="58"/>
      <c r="P90" s="58">
        <v>8</v>
      </c>
      <c r="Q90" s="58"/>
      <c r="R90" s="54">
        <f t="shared" si="10"/>
        <v>37</v>
      </c>
      <c r="S90" s="55">
        <f t="shared" si="16"/>
        <v>53</v>
      </c>
      <c r="T90" s="55"/>
      <c r="U90" s="55"/>
      <c r="V90" s="56" t="str">
        <f t="shared" si="12"/>
        <v>C</v>
      </c>
    </row>
    <row r="91" spans="1:22" ht="26.25">
      <c r="A91" s="57">
        <f t="shared" si="13"/>
        <v>77</v>
      </c>
      <c r="B91" s="53" t="s">
        <v>171</v>
      </c>
      <c r="C91" s="53" t="s">
        <v>172</v>
      </c>
      <c r="D91" s="58">
        <v>28</v>
      </c>
      <c r="E91" s="59">
        <v>15</v>
      </c>
      <c r="F91" s="58"/>
      <c r="G91" s="60">
        <f t="shared" si="14"/>
        <v>10.600000000000001</v>
      </c>
      <c r="H91" s="58">
        <v>8</v>
      </c>
      <c r="I91" s="58">
        <v>6</v>
      </c>
      <c r="J91" s="58"/>
      <c r="K91" s="60">
        <f t="shared" si="15"/>
        <v>7</v>
      </c>
      <c r="L91" s="61">
        <f t="shared" si="11"/>
        <v>17.600000000000001</v>
      </c>
      <c r="M91" s="58"/>
      <c r="N91" s="58"/>
      <c r="O91" s="58"/>
      <c r="P91" s="58"/>
      <c r="Q91" s="58"/>
      <c r="R91" s="54" t="str">
        <f t="shared" si="10"/>
        <v/>
      </c>
      <c r="S91" s="55">
        <f t="shared" si="16"/>
        <v>18</v>
      </c>
      <c r="T91" s="55"/>
      <c r="U91" s="55"/>
      <c r="V91" s="56" t="b">
        <f t="shared" si="12"/>
        <v>0</v>
      </c>
    </row>
    <row r="92" spans="1:22" ht="26.25">
      <c r="A92" s="57">
        <f t="shared" si="13"/>
        <v>78</v>
      </c>
      <c r="B92" s="53" t="s">
        <v>344</v>
      </c>
      <c r="C92" s="53" t="s">
        <v>345</v>
      </c>
      <c r="D92" s="58"/>
      <c r="E92" s="59"/>
      <c r="F92" s="58"/>
      <c r="G92" s="60">
        <f t="shared" si="14"/>
        <v>0</v>
      </c>
      <c r="H92" s="58"/>
      <c r="I92" s="58"/>
      <c r="J92" s="58"/>
      <c r="K92" s="60">
        <f t="shared" si="15"/>
        <v>0</v>
      </c>
      <c r="L92" s="61" t="str">
        <f t="shared" si="11"/>
        <v/>
      </c>
      <c r="M92" s="58"/>
      <c r="N92" s="58"/>
      <c r="O92" s="58"/>
      <c r="P92" s="58"/>
      <c r="Q92" s="58"/>
      <c r="R92" s="54" t="str">
        <f t="shared" si="10"/>
        <v/>
      </c>
      <c r="S92" s="55" t="str">
        <f t="shared" si="16"/>
        <v/>
      </c>
      <c r="T92" s="55"/>
      <c r="U92" s="55"/>
      <c r="V92" s="56" t="b">
        <f t="shared" si="12"/>
        <v>0</v>
      </c>
    </row>
    <row r="93" spans="1:22" ht="26.25">
      <c r="A93" s="57">
        <f t="shared" si="13"/>
        <v>79</v>
      </c>
      <c r="B93" s="53" t="s">
        <v>173</v>
      </c>
      <c r="C93" s="53" t="s">
        <v>174</v>
      </c>
      <c r="D93" s="58">
        <v>28</v>
      </c>
      <c r="E93" s="59">
        <v>17</v>
      </c>
      <c r="F93" s="58"/>
      <c r="G93" s="60">
        <f t="shared" si="14"/>
        <v>11.266666666666667</v>
      </c>
      <c r="H93" s="58">
        <v>9</v>
      </c>
      <c r="I93" s="58">
        <v>6</v>
      </c>
      <c r="J93" s="58"/>
      <c r="K93" s="60">
        <f t="shared" si="15"/>
        <v>7.5</v>
      </c>
      <c r="L93" s="61">
        <f t="shared" si="11"/>
        <v>18.8</v>
      </c>
      <c r="M93" s="58">
        <v>28</v>
      </c>
      <c r="N93" s="58"/>
      <c r="O93" s="58"/>
      <c r="P93" s="58">
        <v>11</v>
      </c>
      <c r="Q93" s="58">
        <v>6</v>
      </c>
      <c r="R93" s="54">
        <f t="shared" si="10"/>
        <v>45</v>
      </c>
      <c r="S93" s="55">
        <f t="shared" si="16"/>
        <v>64</v>
      </c>
      <c r="T93" s="55"/>
      <c r="U93" s="55"/>
      <c r="V93" s="56" t="str">
        <f t="shared" si="12"/>
        <v>B</v>
      </c>
    </row>
    <row r="94" spans="1:22" ht="26.25">
      <c r="A94" s="57">
        <f t="shared" si="13"/>
        <v>80</v>
      </c>
      <c r="B94" s="53" t="s">
        <v>346</v>
      </c>
      <c r="C94" s="53" t="s">
        <v>176</v>
      </c>
      <c r="D94" s="58">
        <v>26</v>
      </c>
      <c r="E94" s="59">
        <v>20</v>
      </c>
      <c r="F94" s="58"/>
      <c r="G94" s="60">
        <f t="shared" si="14"/>
        <v>11.866666666666665</v>
      </c>
      <c r="H94" s="58">
        <v>8</v>
      </c>
      <c r="I94" s="58">
        <v>7</v>
      </c>
      <c r="J94" s="58"/>
      <c r="K94" s="60">
        <f t="shared" si="15"/>
        <v>7.5</v>
      </c>
      <c r="L94" s="61">
        <f t="shared" si="11"/>
        <v>19.399999999999999</v>
      </c>
      <c r="M94" s="58">
        <v>19</v>
      </c>
      <c r="N94" s="58">
        <v>15</v>
      </c>
      <c r="O94" s="58"/>
      <c r="P94" s="58"/>
      <c r="Q94" s="58">
        <v>10</v>
      </c>
      <c r="R94" s="54">
        <f t="shared" si="10"/>
        <v>44</v>
      </c>
      <c r="S94" s="55">
        <f t="shared" si="16"/>
        <v>63</v>
      </c>
      <c r="T94" s="55"/>
      <c r="U94" s="55"/>
      <c r="V94" s="56" t="str">
        <f t="shared" si="12"/>
        <v>B</v>
      </c>
    </row>
    <row r="95" spans="1:22" ht="26.25">
      <c r="A95" s="57">
        <f t="shared" si="13"/>
        <v>81</v>
      </c>
      <c r="B95" s="53" t="s">
        <v>177</v>
      </c>
      <c r="C95" s="53" t="s">
        <v>178</v>
      </c>
      <c r="D95" s="58">
        <v>20</v>
      </c>
      <c r="E95" s="59">
        <v>8</v>
      </c>
      <c r="F95" s="58"/>
      <c r="G95" s="60">
        <f t="shared" si="14"/>
        <v>6.6666666666666679</v>
      </c>
      <c r="H95" s="58">
        <v>8</v>
      </c>
      <c r="I95" s="58">
        <v>7</v>
      </c>
      <c r="J95" s="58"/>
      <c r="K95" s="60">
        <f t="shared" si="15"/>
        <v>7.5</v>
      </c>
      <c r="L95" s="61">
        <f t="shared" si="11"/>
        <v>14.2</v>
      </c>
      <c r="M95" s="58">
        <v>13</v>
      </c>
      <c r="N95" s="58">
        <v>13</v>
      </c>
      <c r="O95" s="58"/>
      <c r="P95" s="58">
        <v>6</v>
      </c>
      <c r="Q95" s="58"/>
      <c r="R95" s="54">
        <f t="shared" si="10"/>
        <v>32</v>
      </c>
      <c r="S95" s="55">
        <f t="shared" si="16"/>
        <v>46</v>
      </c>
      <c r="T95" s="55"/>
      <c r="U95" s="55"/>
      <c r="V95" s="56" t="str">
        <f t="shared" si="12"/>
        <v>D</v>
      </c>
    </row>
    <row r="96" spans="1:22" ht="26.25">
      <c r="A96" s="57">
        <f t="shared" si="13"/>
        <v>82</v>
      </c>
      <c r="B96" s="53" t="s">
        <v>179</v>
      </c>
      <c r="C96" s="53" t="s">
        <v>180</v>
      </c>
      <c r="D96" s="58">
        <v>18</v>
      </c>
      <c r="E96" s="59">
        <v>24</v>
      </c>
      <c r="F96" s="58"/>
      <c r="G96" s="60">
        <f t="shared" si="14"/>
        <v>11.600000000000001</v>
      </c>
      <c r="H96" s="58">
        <v>6</v>
      </c>
      <c r="I96" s="58">
        <v>7</v>
      </c>
      <c r="J96" s="58"/>
      <c r="K96" s="60">
        <f t="shared" si="15"/>
        <v>6.4999999999999991</v>
      </c>
      <c r="L96" s="61">
        <f t="shared" si="11"/>
        <v>18.100000000000001</v>
      </c>
      <c r="M96" s="58">
        <v>21</v>
      </c>
      <c r="N96" s="58">
        <v>4</v>
      </c>
      <c r="O96" s="58"/>
      <c r="P96" s="58">
        <v>11</v>
      </c>
      <c r="Q96" s="58"/>
      <c r="R96" s="54">
        <f t="shared" si="10"/>
        <v>36</v>
      </c>
      <c r="S96" s="55">
        <f t="shared" si="16"/>
        <v>54</v>
      </c>
      <c r="T96" s="55"/>
      <c r="U96" s="55"/>
      <c r="V96" s="56" t="str">
        <f t="shared" si="12"/>
        <v>C</v>
      </c>
    </row>
    <row r="97" spans="1:22" ht="26.25">
      <c r="A97" s="57">
        <f t="shared" si="13"/>
        <v>83</v>
      </c>
      <c r="B97" s="53" t="s">
        <v>181</v>
      </c>
      <c r="C97" s="53" t="s">
        <v>182</v>
      </c>
      <c r="D97" s="58">
        <v>17</v>
      </c>
      <c r="E97" s="59">
        <v>11</v>
      </c>
      <c r="F97" s="58"/>
      <c r="G97" s="60">
        <f t="shared" si="14"/>
        <v>7.0666666666666664</v>
      </c>
      <c r="H97" s="58">
        <v>9</v>
      </c>
      <c r="I97" s="58">
        <v>6</v>
      </c>
      <c r="J97" s="58"/>
      <c r="K97" s="60">
        <f t="shared" si="15"/>
        <v>7.5</v>
      </c>
      <c r="L97" s="61">
        <f t="shared" si="11"/>
        <v>14.6</v>
      </c>
      <c r="M97" s="58">
        <v>11</v>
      </c>
      <c r="N97" s="58"/>
      <c r="O97" s="58">
        <v>10</v>
      </c>
      <c r="P97" s="58">
        <v>7</v>
      </c>
      <c r="Q97" s="58"/>
      <c r="R97" s="54">
        <f t="shared" si="10"/>
        <v>28</v>
      </c>
      <c r="S97" s="55">
        <f t="shared" si="16"/>
        <v>43</v>
      </c>
      <c r="T97" s="55"/>
      <c r="U97" s="55"/>
      <c r="V97" s="56" t="str">
        <f t="shared" si="12"/>
        <v>D</v>
      </c>
    </row>
    <row r="98" spans="1:22" ht="26.25">
      <c r="A98" s="57">
        <f t="shared" si="13"/>
        <v>84</v>
      </c>
      <c r="B98" s="53" t="s">
        <v>183</v>
      </c>
      <c r="C98" s="53" t="s">
        <v>184</v>
      </c>
      <c r="D98" s="58">
        <v>20</v>
      </c>
      <c r="E98" s="59">
        <v>25</v>
      </c>
      <c r="F98" s="58"/>
      <c r="G98" s="60">
        <f t="shared" si="14"/>
        <v>12.333333333333334</v>
      </c>
      <c r="H98" s="58">
        <v>8</v>
      </c>
      <c r="I98" s="58">
        <v>8</v>
      </c>
      <c r="J98" s="58"/>
      <c r="K98" s="60">
        <f t="shared" si="15"/>
        <v>8</v>
      </c>
      <c r="L98" s="61">
        <f t="shared" si="11"/>
        <v>20.3</v>
      </c>
      <c r="M98" s="58">
        <v>18</v>
      </c>
      <c r="N98" s="58">
        <v>12</v>
      </c>
      <c r="O98" s="58"/>
      <c r="P98" s="58"/>
      <c r="Q98" s="58">
        <v>10</v>
      </c>
      <c r="R98" s="54">
        <f t="shared" si="10"/>
        <v>40</v>
      </c>
      <c r="S98" s="55">
        <f t="shared" si="16"/>
        <v>60</v>
      </c>
      <c r="T98" s="55"/>
      <c r="U98" s="55"/>
      <c r="V98" s="56" t="str">
        <f t="shared" si="12"/>
        <v>B</v>
      </c>
    </row>
    <row r="99" spans="1:22" ht="26.25">
      <c r="A99" s="57">
        <f t="shared" si="13"/>
        <v>85</v>
      </c>
      <c r="B99" s="53" t="s">
        <v>185</v>
      </c>
      <c r="C99" s="53" t="s">
        <v>186</v>
      </c>
      <c r="D99" s="58">
        <v>23</v>
      </c>
      <c r="E99" s="59">
        <v>25</v>
      </c>
      <c r="F99" s="58"/>
      <c r="G99" s="60">
        <f t="shared" si="14"/>
        <v>12.933333333333334</v>
      </c>
      <c r="H99" s="58">
        <v>8</v>
      </c>
      <c r="I99" s="58">
        <v>6</v>
      </c>
      <c r="J99" s="58"/>
      <c r="K99" s="60">
        <f t="shared" si="15"/>
        <v>7</v>
      </c>
      <c r="L99" s="61">
        <f t="shared" si="11"/>
        <v>19.899999999999999</v>
      </c>
      <c r="M99" s="58">
        <v>11</v>
      </c>
      <c r="N99" s="58">
        <v>7</v>
      </c>
      <c r="O99" s="58">
        <v>10</v>
      </c>
      <c r="P99" s="58"/>
      <c r="Q99" s="58"/>
      <c r="R99" s="54">
        <f t="shared" si="10"/>
        <v>28</v>
      </c>
      <c r="S99" s="55">
        <f t="shared" si="16"/>
        <v>48</v>
      </c>
      <c r="T99" s="55"/>
      <c r="U99" s="55"/>
      <c r="V99" s="56" t="str">
        <f t="shared" si="12"/>
        <v>D</v>
      </c>
    </row>
    <row r="100" spans="1:22" ht="26.25">
      <c r="A100" s="57">
        <f t="shared" si="13"/>
        <v>86</v>
      </c>
      <c r="B100" s="53" t="s">
        <v>187</v>
      </c>
      <c r="C100" s="53" t="s">
        <v>188</v>
      </c>
      <c r="D100" s="58">
        <v>24</v>
      </c>
      <c r="E100" s="59">
        <v>13</v>
      </c>
      <c r="F100" s="58"/>
      <c r="G100" s="60">
        <f t="shared" si="14"/>
        <v>9.1333333333333329</v>
      </c>
      <c r="H100" s="58">
        <v>8</v>
      </c>
      <c r="I100" s="58">
        <v>6</v>
      </c>
      <c r="J100" s="58"/>
      <c r="K100" s="60">
        <f t="shared" si="15"/>
        <v>7</v>
      </c>
      <c r="L100" s="61">
        <f t="shared" si="11"/>
        <v>16.100000000000001</v>
      </c>
      <c r="M100" s="58">
        <v>20</v>
      </c>
      <c r="N100" s="58"/>
      <c r="O100" s="58">
        <v>11</v>
      </c>
      <c r="P100" s="58">
        <v>18</v>
      </c>
      <c r="Q100" s="58"/>
      <c r="R100" s="54">
        <f t="shared" si="10"/>
        <v>49</v>
      </c>
      <c r="S100" s="55">
        <f t="shared" si="16"/>
        <v>65</v>
      </c>
      <c r="T100" s="55"/>
      <c r="U100" s="55"/>
      <c r="V100" s="56" t="str">
        <f t="shared" si="12"/>
        <v>B</v>
      </c>
    </row>
    <row r="101" spans="1:22" ht="26.25">
      <c r="A101" s="57">
        <f t="shared" si="13"/>
        <v>87</v>
      </c>
      <c r="B101" s="53" t="s">
        <v>347</v>
      </c>
      <c r="C101" s="53" t="s">
        <v>190</v>
      </c>
      <c r="D101" s="58">
        <v>27</v>
      </c>
      <c r="E101" s="59">
        <v>21</v>
      </c>
      <c r="F101" s="58"/>
      <c r="G101" s="60">
        <f t="shared" si="14"/>
        <v>12.4</v>
      </c>
      <c r="H101" s="58">
        <v>9</v>
      </c>
      <c r="I101" s="58">
        <v>7</v>
      </c>
      <c r="J101" s="58"/>
      <c r="K101" s="60">
        <f t="shared" si="15"/>
        <v>8</v>
      </c>
      <c r="L101" s="61">
        <f t="shared" si="11"/>
        <v>20.399999999999999</v>
      </c>
      <c r="M101" s="58">
        <v>22</v>
      </c>
      <c r="N101" s="58"/>
      <c r="O101" s="58"/>
      <c r="P101" s="58">
        <v>13</v>
      </c>
      <c r="Q101" s="58">
        <v>5</v>
      </c>
      <c r="R101" s="54">
        <f t="shared" si="10"/>
        <v>40</v>
      </c>
      <c r="S101" s="55">
        <f t="shared" si="16"/>
        <v>60</v>
      </c>
      <c r="T101" s="55"/>
      <c r="U101" s="55"/>
      <c r="V101" s="56" t="str">
        <f t="shared" si="12"/>
        <v>B</v>
      </c>
    </row>
    <row r="102" spans="1:22" ht="26.25">
      <c r="A102" s="57">
        <f t="shared" si="13"/>
        <v>88</v>
      </c>
      <c r="B102" s="53" t="s">
        <v>191</v>
      </c>
      <c r="C102" s="53" t="s">
        <v>192</v>
      </c>
      <c r="D102" s="58">
        <v>20</v>
      </c>
      <c r="E102" s="59">
        <v>15</v>
      </c>
      <c r="F102" s="58"/>
      <c r="G102" s="60">
        <f t="shared" si="14"/>
        <v>9</v>
      </c>
      <c r="H102" s="58">
        <v>9</v>
      </c>
      <c r="I102" s="58">
        <v>7</v>
      </c>
      <c r="J102" s="58"/>
      <c r="K102" s="60">
        <f t="shared" si="15"/>
        <v>8</v>
      </c>
      <c r="L102" s="61">
        <f t="shared" si="11"/>
        <v>17</v>
      </c>
      <c r="M102" s="58">
        <v>22</v>
      </c>
      <c r="N102" s="58">
        <v>13</v>
      </c>
      <c r="O102" s="58"/>
      <c r="P102" s="58">
        <v>12</v>
      </c>
      <c r="Q102" s="58"/>
      <c r="R102" s="54">
        <f t="shared" si="10"/>
        <v>47</v>
      </c>
      <c r="S102" s="55">
        <f t="shared" si="16"/>
        <v>64</v>
      </c>
      <c r="T102" s="55"/>
      <c r="U102" s="55"/>
      <c r="V102" s="56" t="str">
        <f t="shared" si="12"/>
        <v>B</v>
      </c>
    </row>
    <row r="103" spans="1:22" ht="26.25">
      <c r="A103" s="57">
        <f t="shared" si="13"/>
        <v>89</v>
      </c>
      <c r="B103" s="53" t="s">
        <v>290</v>
      </c>
      <c r="C103" s="53" t="s">
        <v>348</v>
      </c>
      <c r="D103" s="58">
        <v>35</v>
      </c>
      <c r="E103" s="59">
        <v>14</v>
      </c>
      <c r="F103" s="58"/>
      <c r="G103" s="60">
        <f t="shared" si="14"/>
        <v>11.666666666666664</v>
      </c>
      <c r="H103" s="58">
        <v>10</v>
      </c>
      <c r="I103" s="58">
        <v>7</v>
      </c>
      <c r="J103" s="58"/>
      <c r="K103" s="60">
        <f t="shared" si="15"/>
        <v>8.5</v>
      </c>
      <c r="L103" s="61">
        <f t="shared" si="11"/>
        <v>20.2</v>
      </c>
      <c r="M103" s="58">
        <v>20</v>
      </c>
      <c r="N103" s="58">
        <v>14</v>
      </c>
      <c r="O103" s="58"/>
      <c r="P103" s="58">
        <v>14</v>
      </c>
      <c r="Q103" s="58"/>
      <c r="R103" s="54">
        <f t="shared" si="10"/>
        <v>48</v>
      </c>
      <c r="S103" s="55">
        <f t="shared" si="16"/>
        <v>68</v>
      </c>
      <c r="T103" s="55"/>
      <c r="U103" s="55"/>
      <c r="V103" s="56" t="str">
        <f t="shared" si="12"/>
        <v>B</v>
      </c>
    </row>
    <row r="104" spans="1:22" ht="26.25">
      <c r="A104" s="57">
        <f t="shared" si="13"/>
        <v>90</v>
      </c>
      <c r="B104" s="53" t="s">
        <v>194</v>
      </c>
      <c r="C104" s="53" t="s">
        <v>195</v>
      </c>
      <c r="D104" s="58">
        <v>15</v>
      </c>
      <c r="E104" s="59">
        <v>26</v>
      </c>
      <c r="F104" s="58"/>
      <c r="G104" s="60">
        <f t="shared" si="14"/>
        <v>11.666666666666668</v>
      </c>
      <c r="H104" s="58">
        <v>8</v>
      </c>
      <c r="I104" s="58">
        <v>6</v>
      </c>
      <c r="J104" s="58"/>
      <c r="K104" s="60">
        <f t="shared" si="15"/>
        <v>7</v>
      </c>
      <c r="L104" s="61">
        <f t="shared" si="11"/>
        <v>18.7</v>
      </c>
      <c r="M104" s="58">
        <v>16</v>
      </c>
      <c r="N104" s="58"/>
      <c r="O104" s="58">
        <v>12</v>
      </c>
      <c r="P104" s="58">
        <v>5</v>
      </c>
      <c r="Q104" s="58"/>
      <c r="R104" s="54">
        <f t="shared" si="10"/>
        <v>33</v>
      </c>
      <c r="S104" s="55">
        <f t="shared" si="16"/>
        <v>52</v>
      </c>
      <c r="T104" s="55"/>
      <c r="U104" s="55"/>
      <c r="V104" s="56" t="str">
        <f t="shared" si="12"/>
        <v>C</v>
      </c>
    </row>
    <row r="105" spans="1:22" ht="26.25">
      <c r="A105" s="57">
        <f t="shared" si="13"/>
        <v>91</v>
      </c>
      <c r="B105" s="53" t="s">
        <v>196</v>
      </c>
      <c r="C105" s="53" t="s">
        <v>197</v>
      </c>
      <c r="D105" s="58">
        <v>19</v>
      </c>
      <c r="E105" s="59">
        <v>19</v>
      </c>
      <c r="F105" s="58"/>
      <c r="G105" s="60">
        <f t="shared" si="14"/>
        <v>10.133333333333333</v>
      </c>
      <c r="H105" s="58">
        <v>9</v>
      </c>
      <c r="I105" s="58">
        <v>7</v>
      </c>
      <c r="J105" s="58"/>
      <c r="K105" s="60">
        <f t="shared" si="15"/>
        <v>8</v>
      </c>
      <c r="L105" s="61">
        <f t="shared" si="11"/>
        <v>18.100000000000001</v>
      </c>
      <c r="M105" s="58">
        <v>8</v>
      </c>
      <c r="N105" s="58">
        <v>3</v>
      </c>
      <c r="O105" s="58">
        <v>7</v>
      </c>
      <c r="P105" s="58"/>
      <c r="Q105" s="58"/>
      <c r="R105" s="54">
        <f t="shared" si="10"/>
        <v>18</v>
      </c>
      <c r="S105" s="55">
        <f t="shared" si="16"/>
        <v>36</v>
      </c>
      <c r="T105" s="55"/>
      <c r="U105" s="55"/>
      <c r="V105" s="56" t="str">
        <f t="shared" si="12"/>
        <v>E</v>
      </c>
    </row>
    <row r="106" spans="1:22" ht="26.25">
      <c r="A106" s="57">
        <f t="shared" si="13"/>
        <v>92</v>
      </c>
      <c r="B106" s="53" t="s">
        <v>198</v>
      </c>
      <c r="C106" s="53" t="s">
        <v>199</v>
      </c>
      <c r="D106" s="58">
        <v>25</v>
      </c>
      <c r="E106" s="59">
        <v>21</v>
      </c>
      <c r="F106" s="58"/>
      <c r="G106" s="60">
        <f t="shared" si="14"/>
        <v>12</v>
      </c>
      <c r="H106" s="58">
        <v>8</v>
      </c>
      <c r="I106" s="58">
        <v>7</v>
      </c>
      <c r="J106" s="58"/>
      <c r="K106" s="60">
        <f t="shared" si="15"/>
        <v>7.5</v>
      </c>
      <c r="L106" s="61">
        <f t="shared" si="11"/>
        <v>19.5</v>
      </c>
      <c r="M106" s="58">
        <v>14</v>
      </c>
      <c r="N106" s="58"/>
      <c r="O106" s="58">
        <v>7</v>
      </c>
      <c r="P106" s="58">
        <v>11</v>
      </c>
      <c r="Q106" s="58"/>
      <c r="R106" s="54">
        <f t="shared" si="10"/>
        <v>32</v>
      </c>
      <c r="S106" s="55">
        <f t="shared" si="16"/>
        <v>52</v>
      </c>
      <c r="T106" s="55"/>
      <c r="U106" s="55"/>
      <c r="V106" s="56" t="str">
        <f t="shared" si="12"/>
        <v>C</v>
      </c>
    </row>
    <row r="107" spans="1:22" ht="26.25">
      <c r="A107" s="57">
        <f t="shared" si="13"/>
        <v>93</v>
      </c>
      <c r="B107" s="53" t="s">
        <v>200</v>
      </c>
      <c r="C107" s="53" t="s">
        <v>201</v>
      </c>
      <c r="D107" s="58">
        <v>31</v>
      </c>
      <c r="E107" s="59">
        <v>28</v>
      </c>
      <c r="F107" s="58"/>
      <c r="G107" s="60">
        <f t="shared" si="14"/>
        <v>15.533333333333331</v>
      </c>
      <c r="H107" s="58">
        <v>9</v>
      </c>
      <c r="I107" s="58">
        <v>7</v>
      </c>
      <c r="J107" s="58"/>
      <c r="K107" s="60">
        <f t="shared" si="15"/>
        <v>8</v>
      </c>
      <c r="L107" s="61">
        <f t="shared" si="11"/>
        <v>23.5</v>
      </c>
      <c r="M107" s="58">
        <v>24</v>
      </c>
      <c r="N107" s="58"/>
      <c r="O107" s="58">
        <v>12</v>
      </c>
      <c r="P107" s="58">
        <v>16</v>
      </c>
      <c r="Q107" s="58"/>
      <c r="R107" s="54">
        <f t="shared" si="10"/>
        <v>52</v>
      </c>
      <c r="S107" s="55">
        <f t="shared" si="16"/>
        <v>76</v>
      </c>
      <c r="T107" s="55"/>
      <c r="U107" s="55"/>
      <c r="V107" s="56" t="str">
        <f t="shared" si="12"/>
        <v>A</v>
      </c>
    </row>
    <row r="108" spans="1:22" ht="26.25">
      <c r="A108" s="57">
        <f t="shared" si="13"/>
        <v>94</v>
      </c>
      <c r="B108" s="53" t="s">
        <v>202</v>
      </c>
      <c r="C108" s="53" t="s">
        <v>203</v>
      </c>
      <c r="D108" s="58">
        <v>28</v>
      </c>
      <c r="E108" s="59">
        <v>13</v>
      </c>
      <c r="F108" s="58"/>
      <c r="G108" s="60">
        <f t="shared" si="14"/>
        <v>9.9333333333333336</v>
      </c>
      <c r="H108" s="58">
        <v>7</v>
      </c>
      <c r="I108" s="58">
        <v>7</v>
      </c>
      <c r="J108" s="58"/>
      <c r="K108" s="60">
        <f t="shared" si="15"/>
        <v>7</v>
      </c>
      <c r="L108" s="61">
        <f t="shared" si="11"/>
        <v>16.899999999999999</v>
      </c>
      <c r="M108" s="58">
        <v>21</v>
      </c>
      <c r="N108" s="58">
        <v>7</v>
      </c>
      <c r="O108" s="58"/>
      <c r="P108" s="58">
        <v>15</v>
      </c>
      <c r="Q108" s="58"/>
      <c r="R108" s="54">
        <f t="shared" si="10"/>
        <v>43</v>
      </c>
      <c r="S108" s="55">
        <f t="shared" si="16"/>
        <v>60</v>
      </c>
      <c r="T108" s="55"/>
      <c r="U108" s="55"/>
      <c r="V108" s="56" t="str">
        <f t="shared" si="12"/>
        <v>B</v>
      </c>
    </row>
    <row r="109" spans="1:22" ht="26.25">
      <c r="A109" s="57">
        <f t="shared" si="13"/>
        <v>95</v>
      </c>
      <c r="B109" s="53" t="s">
        <v>204</v>
      </c>
      <c r="C109" s="53" t="s">
        <v>349</v>
      </c>
      <c r="D109" s="58">
        <v>28</v>
      </c>
      <c r="E109" s="59">
        <v>29</v>
      </c>
      <c r="F109" s="58"/>
      <c r="G109" s="60">
        <f t="shared" si="14"/>
        <v>15.266666666666669</v>
      </c>
      <c r="H109" s="58">
        <v>8</v>
      </c>
      <c r="I109" s="58">
        <v>7</v>
      </c>
      <c r="J109" s="58"/>
      <c r="K109" s="60">
        <f t="shared" si="15"/>
        <v>7.5</v>
      </c>
      <c r="L109" s="61">
        <f t="shared" si="11"/>
        <v>22.8</v>
      </c>
      <c r="M109" s="58">
        <v>19</v>
      </c>
      <c r="N109" s="58">
        <v>12</v>
      </c>
      <c r="O109" s="58"/>
      <c r="P109" s="58">
        <v>14</v>
      </c>
      <c r="Q109" s="58"/>
      <c r="R109" s="54">
        <f t="shared" si="10"/>
        <v>45</v>
      </c>
      <c r="S109" s="55">
        <f t="shared" si="16"/>
        <v>68</v>
      </c>
      <c r="T109" s="55"/>
      <c r="U109" s="55"/>
      <c r="V109" s="56" t="str">
        <f t="shared" si="12"/>
        <v>B</v>
      </c>
    </row>
    <row r="110" spans="1:22" ht="26.25">
      <c r="A110" s="57">
        <f t="shared" si="13"/>
        <v>96</v>
      </c>
      <c r="B110" s="53" t="s">
        <v>206</v>
      </c>
      <c r="C110" s="53" t="s">
        <v>207</v>
      </c>
      <c r="D110" s="58">
        <v>23</v>
      </c>
      <c r="E110" s="59">
        <v>25</v>
      </c>
      <c r="F110" s="58"/>
      <c r="G110" s="60">
        <f t="shared" si="14"/>
        <v>12.933333333333334</v>
      </c>
      <c r="H110" s="58">
        <v>8</v>
      </c>
      <c r="I110" s="58">
        <v>7</v>
      </c>
      <c r="J110" s="58"/>
      <c r="K110" s="60">
        <f t="shared" si="15"/>
        <v>7.5</v>
      </c>
      <c r="L110" s="61">
        <f t="shared" si="11"/>
        <v>20.399999999999999</v>
      </c>
      <c r="M110" s="58">
        <v>25</v>
      </c>
      <c r="N110" s="58">
        <v>17</v>
      </c>
      <c r="O110" s="58"/>
      <c r="P110" s="58">
        <v>9</v>
      </c>
      <c r="Q110" s="58"/>
      <c r="R110" s="54">
        <f t="shared" si="10"/>
        <v>51</v>
      </c>
      <c r="S110" s="55">
        <f t="shared" si="16"/>
        <v>71</v>
      </c>
      <c r="T110" s="55"/>
      <c r="U110" s="55"/>
      <c r="V110" s="56" t="str">
        <f t="shared" si="12"/>
        <v>A</v>
      </c>
    </row>
    <row r="111" spans="1:22" ht="26.25">
      <c r="A111" s="57">
        <f t="shared" si="13"/>
        <v>97</v>
      </c>
      <c r="B111" s="53" t="s">
        <v>208</v>
      </c>
      <c r="C111" s="53" t="s">
        <v>209</v>
      </c>
      <c r="D111" s="58">
        <v>26</v>
      </c>
      <c r="E111" s="59">
        <v>19</v>
      </c>
      <c r="F111" s="58"/>
      <c r="G111" s="60">
        <f t="shared" si="14"/>
        <v>11.533333333333333</v>
      </c>
      <c r="H111" s="58">
        <v>9</v>
      </c>
      <c r="I111" s="58">
        <v>7</v>
      </c>
      <c r="J111" s="58"/>
      <c r="K111" s="60">
        <f t="shared" si="15"/>
        <v>8</v>
      </c>
      <c r="L111" s="61">
        <f t="shared" si="11"/>
        <v>19.5</v>
      </c>
      <c r="M111" s="58">
        <v>19</v>
      </c>
      <c r="N111" s="58"/>
      <c r="O111" s="58">
        <v>6</v>
      </c>
      <c r="P111" s="58">
        <v>12</v>
      </c>
      <c r="Q111" s="58"/>
      <c r="R111" s="54">
        <f t="shared" ref="R111:R136" si="17">IF(OR(COUNTIF($M111:$Q111,"&gt;0")=0,COUNTA($M$14)=0),"",(IF(COUNTA($N111:$Q111)&lt;=2,SUM($M111:$Q111),IF(COUNTA($N111:$Q111)=3,SUM($M111:$Q111)-MIN($N111:$Q111),SUM($M111:$Q111)-MIN($N111:$Q111)-SMALL($N111:$Q111,2))))*7/(SUM($M$14:$O$14)/10))</f>
        <v>37</v>
      </c>
      <c r="S111" s="55">
        <f t="shared" si="16"/>
        <v>57</v>
      </c>
      <c r="T111" s="55"/>
      <c r="U111" s="55"/>
      <c r="V111" s="56" t="str">
        <f t="shared" si="12"/>
        <v>C</v>
      </c>
    </row>
    <row r="112" spans="1:22" ht="26.25">
      <c r="A112" s="57">
        <f t="shared" si="13"/>
        <v>98</v>
      </c>
      <c r="B112" s="53" t="s">
        <v>350</v>
      </c>
      <c r="C112" s="53" t="s">
        <v>351</v>
      </c>
      <c r="D112" s="58">
        <v>4</v>
      </c>
      <c r="E112" s="59"/>
      <c r="F112" s="58"/>
      <c r="G112" s="60">
        <f t="shared" si="14"/>
        <v>1.6</v>
      </c>
      <c r="H112" s="58">
        <v>8</v>
      </c>
      <c r="I112" s="58">
        <v>6</v>
      </c>
      <c r="J112" s="58"/>
      <c r="K112" s="60">
        <f t="shared" si="15"/>
        <v>7</v>
      </c>
      <c r="L112" s="61">
        <f t="shared" si="11"/>
        <v>8.6</v>
      </c>
      <c r="M112" s="58"/>
      <c r="N112" s="58"/>
      <c r="O112" s="58"/>
      <c r="P112" s="58"/>
      <c r="Q112" s="58"/>
      <c r="R112" s="54" t="str">
        <f t="shared" si="17"/>
        <v/>
      </c>
      <c r="S112" s="55">
        <f t="shared" si="16"/>
        <v>9</v>
      </c>
      <c r="T112" s="55"/>
      <c r="U112" s="55"/>
      <c r="V112" s="56" t="b">
        <f t="shared" si="12"/>
        <v>0</v>
      </c>
    </row>
    <row r="113" spans="1:22" ht="26.25">
      <c r="A113" s="57">
        <f t="shared" si="13"/>
        <v>99</v>
      </c>
      <c r="B113" s="53" t="s">
        <v>210</v>
      </c>
      <c r="C113" s="53" t="s">
        <v>352</v>
      </c>
      <c r="D113" s="58">
        <v>29</v>
      </c>
      <c r="E113" s="59">
        <v>21</v>
      </c>
      <c r="F113" s="58"/>
      <c r="G113" s="60">
        <f t="shared" si="14"/>
        <v>12.799999999999997</v>
      </c>
      <c r="H113" s="58">
        <v>8</v>
      </c>
      <c r="I113" s="58">
        <v>6</v>
      </c>
      <c r="J113" s="58"/>
      <c r="K113" s="60">
        <f t="shared" si="15"/>
        <v>7</v>
      </c>
      <c r="L113" s="61">
        <f t="shared" si="11"/>
        <v>19.8</v>
      </c>
      <c r="M113" s="58">
        <v>18</v>
      </c>
      <c r="N113" s="58"/>
      <c r="O113" s="58"/>
      <c r="P113" s="58">
        <v>13</v>
      </c>
      <c r="Q113" s="58">
        <v>14</v>
      </c>
      <c r="R113" s="54">
        <f t="shared" si="17"/>
        <v>45</v>
      </c>
      <c r="S113" s="55">
        <f t="shared" si="16"/>
        <v>65</v>
      </c>
      <c r="T113" s="55"/>
      <c r="U113" s="55"/>
      <c r="V113" s="56" t="str">
        <f t="shared" si="12"/>
        <v>B</v>
      </c>
    </row>
    <row r="114" spans="1:22" ht="26.25">
      <c r="A114" s="57">
        <f t="shared" si="13"/>
        <v>100</v>
      </c>
      <c r="B114" s="53" t="s">
        <v>212</v>
      </c>
      <c r="C114" s="53" t="s">
        <v>213</v>
      </c>
      <c r="D114" s="58">
        <v>33</v>
      </c>
      <c r="E114" s="59">
        <v>20</v>
      </c>
      <c r="F114" s="58"/>
      <c r="G114" s="60">
        <f t="shared" si="14"/>
        <v>13.266666666666666</v>
      </c>
      <c r="H114" s="58">
        <v>7</v>
      </c>
      <c r="I114" s="58">
        <v>6</v>
      </c>
      <c r="J114" s="58"/>
      <c r="K114" s="60">
        <f t="shared" si="15"/>
        <v>6.4999999999999991</v>
      </c>
      <c r="L114" s="61">
        <f t="shared" si="11"/>
        <v>19.8</v>
      </c>
      <c r="M114" s="58">
        <v>26</v>
      </c>
      <c r="N114" s="58">
        <v>16</v>
      </c>
      <c r="O114" s="58"/>
      <c r="P114" s="58">
        <v>18</v>
      </c>
      <c r="Q114" s="58"/>
      <c r="R114" s="54">
        <f t="shared" si="17"/>
        <v>60</v>
      </c>
      <c r="S114" s="55">
        <f t="shared" si="16"/>
        <v>80</v>
      </c>
      <c r="T114" s="55"/>
      <c r="U114" s="55"/>
      <c r="V114" s="56" t="str">
        <f t="shared" si="12"/>
        <v>A</v>
      </c>
    </row>
    <row r="115" spans="1:22" ht="26.25">
      <c r="A115" s="57">
        <f t="shared" si="13"/>
        <v>101</v>
      </c>
      <c r="B115" s="53" t="s">
        <v>214</v>
      </c>
      <c r="C115" s="53" t="s">
        <v>215</v>
      </c>
      <c r="D115" s="58">
        <v>27</v>
      </c>
      <c r="E115" s="59">
        <v>29</v>
      </c>
      <c r="F115" s="58"/>
      <c r="G115" s="60">
        <f t="shared" si="14"/>
        <v>15.066666666666668</v>
      </c>
      <c r="H115" s="58">
        <v>8</v>
      </c>
      <c r="I115" s="58">
        <v>6</v>
      </c>
      <c r="J115" s="58"/>
      <c r="K115" s="60">
        <f t="shared" si="15"/>
        <v>7</v>
      </c>
      <c r="L115" s="61">
        <f t="shared" si="11"/>
        <v>22.1</v>
      </c>
      <c r="M115" s="58">
        <v>20</v>
      </c>
      <c r="N115" s="58"/>
      <c r="O115" s="58">
        <v>8</v>
      </c>
      <c r="P115" s="58">
        <v>6</v>
      </c>
      <c r="Q115" s="58"/>
      <c r="R115" s="54">
        <f t="shared" si="17"/>
        <v>34</v>
      </c>
      <c r="S115" s="55">
        <f t="shared" si="16"/>
        <v>56</v>
      </c>
      <c r="T115" s="55"/>
      <c r="U115" s="55"/>
      <c r="V115" s="56" t="str">
        <f t="shared" si="12"/>
        <v>C</v>
      </c>
    </row>
    <row r="116" spans="1:22" ht="26.25">
      <c r="A116" s="57">
        <f t="shared" si="13"/>
        <v>102</v>
      </c>
      <c r="B116" s="53" t="s">
        <v>216</v>
      </c>
      <c r="C116" s="53" t="s">
        <v>217</v>
      </c>
      <c r="D116" s="58">
        <v>25</v>
      </c>
      <c r="E116" s="59">
        <v>14</v>
      </c>
      <c r="F116" s="58"/>
      <c r="G116" s="60">
        <f t="shared" si="14"/>
        <v>9.6666666666666661</v>
      </c>
      <c r="H116" s="58">
        <v>10</v>
      </c>
      <c r="I116" s="58">
        <v>7</v>
      </c>
      <c r="J116" s="58"/>
      <c r="K116" s="60">
        <f t="shared" si="15"/>
        <v>8.5</v>
      </c>
      <c r="L116" s="61">
        <f t="shared" si="11"/>
        <v>18.2</v>
      </c>
      <c r="M116" s="58">
        <v>16</v>
      </c>
      <c r="N116" s="58">
        <v>12</v>
      </c>
      <c r="O116" s="58"/>
      <c r="P116" s="58"/>
      <c r="Q116" s="58">
        <v>10</v>
      </c>
      <c r="R116" s="54">
        <f t="shared" si="17"/>
        <v>38</v>
      </c>
      <c r="S116" s="55">
        <f t="shared" si="16"/>
        <v>56</v>
      </c>
      <c r="T116" s="55"/>
      <c r="U116" s="55"/>
      <c r="V116" s="56" t="str">
        <f t="shared" si="12"/>
        <v>C</v>
      </c>
    </row>
    <row r="117" spans="1:22" ht="26.25">
      <c r="A117" s="57">
        <f t="shared" si="13"/>
        <v>103</v>
      </c>
      <c r="B117" s="53" t="s">
        <v>353</v>
      </c>
      <c r="C117" s="53" t="s">
        <v>354</v>
      </c>
      <c r="D117" s="58"/>
      <c r="E117" s="59"/>
      <c r="F117" s="58"/>
      <c r="G117" s="60">
        <f t="shared" si="14"/>
        <v>0</v>
      </c>
      <c r="H117" s="58"/>
      <c r="I117" s="58"/>
      <c r="J117" s="58"/>
      <c r="K117" s="60">
        <f t="shared" si="15"/>
        <v>0</v>
      </c>
      <c r="L117" s="61" t="str">
        <f t="shared" si="11"/>
        <v/>
      </c>
      <c r="M117" s="58"/>
      <c r="N117" s="58"/>
      <c r="O117" s="58"/>
      <c r="P117" s="58"/>
      <c r="Q117" s="58"/>
      <c r="R117" s="54" t="str">
        <f t="shared" si="17"/>
        <v/>
      </c>
      <c r="S117" s="55" t="str">
        <f t="shared" si="16"/>
        <v/>
      </c>
      <c r="T117" s="55"/>
      <c r="U117" s="55"/>
      <c r="V117" s="56" t="b">
        <f t="shared" si="12"/>
        <v>0</v>
      </c>
    </row>
    <row r="118" spans="1:22" ht="26.25">
      <c r="A118" s="57">
        <f t="shared" si="13"/>
        <v>104</v>
      </c>
      <c r="B118" s="53" t="s">
        <v>218</v>
      </c>
      <c r="C118" s="53" t="s">
        <v>219</v>
      </c>
      <c r="D118" s="58">
        <v>25</v>
      </c>
      <c r="E118" s="59">
        <v>20</v>
      </c>
      <c r="F118" s="58"/>
      <c r="G118" s="60">
        <f t="shared" si="14"/>
        <v>11.666666666666664</v>
      </c>
      <c r="H118" s="58">
        <v>9</v>
      </c>
      <c r="I118" s="58">
        <v>6</v>
      </c>
      <c r="J118" s="58"/>
      <c r="K118" s="60">
        <f t="shared" si="15"/>
        <v>7.5</v>
      </c>
      <c r="L118" s="61">
        <f t="shared" si="11"/>
        <v>19.2</v>
      </c>
      <c r="M118" s="58"/>
      <c r="N118" s="58"/>
      <c r="O118" s="58"/>
      <c r="P118" s="58"/>
      <c r="Q118" s="58"/>
      <c r="R118" s="54" t="str">
        <f t="shared" si="17"/>
        <v/>
      </c>
      <c r="S118" s="55">
        <f t="shared" si="16"/>
        <v>19</v>
      </c>
      <c r="T118" s="55"/>
      <c r="U118" s="55"/>
      <c r="V118" s="56" t="b">
        <f t="shared" si="12"/>
        <v>0</v>
      </c>
    </row>
    <row r="119" spans="1:22" ht="26.25">
      <c r="A119" s="57">
        <f t="shared" si="13"/>
        <v>105</v>
      </c>
      <c r="B119" s="53" t="s">
        <v>220</v>
      </c>
      <c r="C119" s="53" t="s">
        <v>221</v>
      </c>
      <c r="D119" s="58">
        <v>27</v>
      </c>
      <c r="E119" s="59">
        <v>23</v>
      </c>
      <c r="F119" s="58"/>
      <c r="G119" s="60">
        <f t="shared" si="14"/>
        <v>13.066666666666666</v>
      </c>
      <c r="H119" s="58">
        <v>8</v>
      </c>
      <c r="I119" s="58">
        <v>7</v>
      </c>
      <c r="J119" s="58"/>
      <c r="K119" s="60">
        <f t="shared" si="15"/>
        <v>7.5</v>
      </c>
      <c r="L119" s="61">
        <f t="shared" si="11"/>
        <v>20.6</v>
      </c>
      <c r="M119" s="58">
        <v>22</v>
      </c>
      <c r="N119" s="58">
        <v>11</v>
      </c>
      <c r="O119" s="58"/>
      <c r="P119" s="58">
        <v>6</v>
      </c>
      <c r="Q119" s="58"/>
      <c r="R119" s="54">
        <f t="shared" si="17"/>
        <v>39</v>
      </c>
      <c r="S119" s="55">
        <f t="shared" si="16"/>
        <v>60</v>
      </c>
      <c r="T119" s="55"/>
      <c r="U119" s="55"/>
      <c r="V119" s="56" t="str">
        <f t="shared" si="12"/>
        <v>B</v>
      </c>
    </row>
    <row r="120" spans="1:22" ht="26.25">
      <c r="A120" s="57">
        <f t="shared" si="13"/>
        <v>106</v>
      </c>
      <c r="B120" s="53" t="s">
        <v>222</v>
      </c>
      <c r="C120" s="53" t="s">
        <v>223</v>
      </c>
      <c r="D120" s="58">
        <v>14</v>
      </c>
      <c r="E120" s="59">
        <v>18</v>
      </c>
      <c r="F120" s="58"/>
      <c r="G120" s="60">
        <f t="shared" si="14"/>
        <v>8.8000000000000007</v>
      </c>
      <c r="H120" s="58">
        <v>8</v>
      </c>
      <c r="I120" s="58">
        <v>7</v>
      </c>
      <c r="J120" s="58"/>
      <c r="K120" s="60">
        <f t="shared" si="15"/>
        <v>7.5</v>
      </c>
      <c r="L120" s="61">
        <f t="shared" si="11"/>
        <v>16.3</v>
      </c>
      <c r="M120" s="58">
        <v>9</v>
      </c>
      <c r="N120" s="58">
        <v>9</v>
      </c>
      <c r="O120" s="58">
        <v>6</v>
      </c>
      <c r="P120" s="58"/>
      <c r="Q120" s="58"/>
      <c r="R120" s="54">
        <f t="shared" si="17"/>
        <v>24</v>
      </c>
      <c r="S120" s="55">
        <f t="shared" si="16"/>
        <v>40</v>
      </c>
      <c r="T120" s="55"/>
      <c r="U120" s="55"/>
      <c r="V120" s="56" t="str">
        <f t="shared" si="12"/>
        <v>D</v>
      </c>
    </row>
    <row r="121" spans="1:22" ht="26.25">
      <c r="A121" s="57">
        <f t="shared" si="13"/>
        <v>107</v>
      </c>
      <c r="B121" s="53" t="s">
        <v>224</v>
      </c>
      <c r="C121" s="53" t="s">
        <v>225</v>
      </c>
      <c r="D121" s="58">
        <v>22</v>
      </c>
      <c r="E121" s="59">
        <v>20</v>
      </c>
      <c r="F121" s="58"/>
      <c r="G121" s="60">
        <f t="shared" si="14"/>
        <v>11.066666666666666</v>
      </c>
      <c r="H121" s="58">
        <v>8</v>
      </c>
      <c r="I121" s="58">
        <v>8</v>
      </c>
      <c r="J121" s="58"/>
      <c r="K121" s="60">
        <f t="shared" si="15"/>
        <v>8</v>
      </c>
      <c r="L121" s="61">
        <f t="shared" si="11"/>
        <v>19.100000000000001</v>
      </c>
      <c r="M121" s="58">
        <v>9</v>
      </c>
      <c r="N121" s="58">
        <v>5</v>
      </c>
      <c r="O121" s="58"/>
      <c r="P121" s="58">
        <v>7</v>
      </c>
      <c r="Q121" s="58"/>
      <c r="R121" s="54">
        <f t="shared" si="17"/>
        <v>21</v>
      </c>
      <c r="S121" s="55">
        <f t="shared" si="16"/>
        <v>40</v>
      </c>
      <c r="T121" s="55"/>
      <c r="U121" s="55"/>
      <c r="V121" s="56" t="str">
        <f t="shared" si="12"/>
        <v>D</v>
      </c>
    </row>
    <row r="122" spans="1:22" ht="26.25">
      <c r="A122" s="57">
        <f t="shared" si="13"/>
        <v>108</v>
      </c>
      <c r="B122" s="53" t="s">
        <v>355</v>
      </c>
      <c r="C122" s="53" t="s">
        <v>356</v>
      </c>
      <c r="D122" s="58"/>
      <c r="E122" s="59"/>
      <c r="F122" s="58"/>
      <c r="G122" s="60">
        <f t="shared" si="14"/>
        <v>0</v>
      </c>
      <c r="H122" s="58"/>
      <c r="I122" s="58"/>
      <c r="J122" s="58"/>
      <c r="K122" s="60">
        <f t="shared" si="15"/>
        <v>0</v>
      </c>
      <c r="L122" s="61" t="str">
        <f t="shared" si="11"/>
        <v/>
      </c>
      <c r="M122" s="58"/>
      <c r="N122" s="58"/>
      <c r="O122" s="58"/>
      <c r="P122" s="58"/>
      <c r="Q122" s="58"/>
      <c r="R122" s="54" t="str">
        <f t="shared" si="17"/>
        <v/>
      </c>
      <c r="S122" s="55" t="str">
        <f t="shared" si="16"/>
        <v/>
      </c>
      <c r="T122" s="55"/>
      <c r="U122" s="55"/>
      <c r="V122" s="56" t="b">
        <f t="shared" si="12"/>
        <v>0</v>
      </c>
    </row>
    <row r="123" spans="1:22" ht="26.25">
      <c r="A123" s="57">
        <f t="shared" si="13"/>
        <v>109</v>
      </c>
      <c r="B123" s="62" t="s">
        <v>226</v>
      </c>
      <c r="C123" s="62" t="s">
        <v>227</v>
      </c>
      <c r="D123" s="58">
        <v>17</v>
      </c>
      <c r="E123" s="59">
        <v>23</v>
      </c>
      <c r="F123" s="58"/>
      <c r="G123" s="60">
        <f t="shared" si="14"/>
        <v>11.066666666666666</v>
      </c>
      <c r="H123" s="58">
        <v>8</v>
      </c>
      <c r="I123" s="58">
        <v>6</v>
      </c>
      <c r="J123" s="58"/>
      <c r="K123" s="60">
        <f t="shared" si="15"/>
        <v>7</v>
      </c>
      <c r="L123" s="61">
        <f t="shared" si="11"/>
        <v>18.100000000000001</v>
      </c>
      <c r="M123" s="58">
        <v>11</v>
      </c>
      <c r="N123" s="58">
        <v>10</v>
      </c>
      <c r="O123" s="58">
        <v>9</v>
      </c>
      <c r="P123" s="58"/>
      <c r="Q123" s="58"/>
      <c r="R123" s="54">
        <f t="shared" si="17"/>
        <v>30</v>
      </c>
      <c r="S123" s="55">
        <f t="shared" si="16"/>
        <v>48</v>
      </c>
      <c r="T123" s="55"/>
      <c r="U123" s="55"/>
      <c r="V123" s="56" t="str">
        <f t="shared" si="12"/>
        <v>D</v>
      </c>
    </row>
    <row r="124" spans="1:22" ht="26.25">
      <c r="A124" s="57">
        <f t="shared" si="13"/>
        <v>110</v>
      </c>
      <c r="B124" s="53" t="s">
        <v>232</v>
      </c>
      <c r="C124" s="53" t="s">
        <v>233</v>
      </c>
      <c r="D124" s="58">
        <v>13</v>
      </c>
      <c r="E124" s="59">
        <v>15</v>
      </c>
      <c r="F124" s="58"/>
      <c r="G124" s="60">
        <f t="shared" si="14"/>
        <v>7.6</v>
      </c>
      <c r="H124" s="58">
        <v>6</v>
      </c>
      <c r="I124" s="58">
        <v>6</v>
      </c>
      <c r="J124" s="58"/>
      <c r="K124" s="60">
        <f t="shared" si="15"/>
        <v>6</v>
      </c>
      <c r="L124" s="61">
        <f t="shared" si="11"/>
        <v>13.6</v>
      </c>
      <c r="M124" s="58">
        <v>14</v>
      </c>
      <c r="N124" s="58">
        <v>12</v>
      </c>
      <c r="O124" s="58"/>
      <c r="P124" s="58"/>
      <c r="Q124" s="58">
        <v>10</v>
      </c>
      <c r="R124" s="54">
        <f t="shared" si="17"/>
        <v>36</v>
      </c>
      <c r="S124" s="55">
        <f t="shared" si="16"/>
        <v>50</v>
      </c>
      <c r="T124" s="55"/>
      <c r="U124" s="55"/>
      <c r="V124" s="56" t="str">
        <f t="shared" si="12"/>
        <v>C</v>
      </c>
    </row>
    <row r="125" spans="1:22" ht="26.25">
      <c r="A125" s="57">
        <f t="shared" si="13"/>
        <v>111</v>
      </c>
      <c r="B125" s="53" t="s">
        <v>228</v>
      </c>
      <c r="C125" s="53" t="s">
        <v>357</v>
      </c>
      <c r="D125" s="58">
        <v>16</v>
      </c>
      <c r="E125" s="59">
        <v>12</v>
      </c>
      <c r="F125" s="58"/>
      <c r="G125" s="60">
        <f t="shared" si="14"/>
        <v>7.1999999999999993</v>
      </c>
      <c r="H125" s="58">
        <v>8</v>
      </c>
      <c r="I125" s="58">
        <v>6</v>
      </c>
      <c r="J125" s="58"/>
      <c r="K125" s="60">
        <f t="shared" si="15"/>
        <v>7</v>
      </c>
      <c r="L125" s="61">
        <f t="shared" si="11"/>
        <v>14.2</v>
      </c>
      <c r="M125" s="58">
        <v>11</v>
      </c>
      <c r="N125" s="58">
        <v>12</v>
      </c>
      <c r="O125" s="58">
        <v>8</v>
      </c>
      <c r="P125" s="58"/>
      <c r="Q125" s="58"/>
      <c r="R125" s="54">
        <f t="shared" si="17"/>
        <v>31</v>
      </c>
      <c r="S125" s="55">
        <f t="shared" si="16"/>
        <v>45</v>
      </c>
      <c r="T125" s="55"/>
      <c r="U125" s="55"/>
      <c r="V125" s="56" t="str">
        <f t="shared" si="12"/>
        <v>D</v>
      </c>
    </row>
    <row r="126" spans="1:22" ht="26.25">
      <c r="A126" s="57">
        <f t="shared" si="13"/>
        <v>112</v>
      </c>
      <c r="B126" s="53" t="s">
        <v>230</v>
      </c>
      <c r="C126" s="53" t="s">
        <v>231</v>
      </c>
      <c r="D126" s="58">
        <v>34</v>
      </c>
      <c r="E126" s="59">
        <v>21</v>
      </c>
      <c r="F126" s="58"/>
      <c r="G126" s="60">
        <f t="shared" si="14"/>
        <v>13.799999999999999</v>
      </c>
      <c r="H126" s="58">
        <v>10</v>
      </c>
      <c r="I126" s="58">
        <v>6</v>
      </c>
      <c r="J126" s="58"/>
      <c r="K126" s="60">
        <f t="shared" si="15"/>
        <v>8</v>
      </c>
      <c r="L126" s="61">
        <f t="shared" si="11"/>
        <v>21.8</v>
      </c>
      <c r="M126" s="58">
        <v>23</v>
      </c>
      <c r="N126" s="58">
        <v>10</v>
      </c>
      <c r="O126" s="58"/>
      <c r="P126" s="58">
        <v>15</v>
      </c>
      <c r="Q126" s="58"/>
      <c r="R126" s="54">
        <f t="shared" si="17"/>
        <v>48</v>
      </c>
      <c r="S126" s="55">
        <f t="shared" si="16"/>
        <v>70</v>
      </c>
      <c r="T126" s="55"/>
      <c r="U126" s="55"/>
      <c r="V126" s="56" t="str">
        <f t="shared" si="12"/>
        <v>A</v>
      </c>
    </row>
    <row r="127" spans="1:22" ht="26.25">
      <c r="A127" s="57">
        <f t="shared" si="13"/>
        <v>113</v>
      </c>
      <c r="B127" s="53" t="s">
        <v>234</v>
      </c>
      <c r="C127" s="53" t="s">
        <v>235</v>
      </c>
      <c r="D127" s="58">
        <v>23</v>
      </c>
      <c r="E127" s="59">
        <v>22</v>
      </c>
      <c r="F127" s="58"/>
      <c r="G127" s="60">
        <f t="shared" si="14"/>
        <v>11.933333333333334</v>
      </c>
      <c r="H127" s="58">
        <v>6</v>
      </c>
      <c r="I127" s="58">
        <v>7</v>
      </c>
      <c r="J127" s="58"/>
      <c r="K127" s="60">
        <f t="shared" si="15"/>
        <v>6.4999999999999991</v>
      </c>
      <c r="L127" s="61">
        <f t="shared" si="11"/>
        <v>18.399999999999999</v>
      </c>
      <c r="M127" s="58">
        <v>17</v>
      </c>
      <c r="N127" s="58"/>
      <c r="O127" s="58"/>
      <c r="P127" s="58">
        <v>16</v>
      </c>
      <c r="Q127" s="58">
        <v>5</v>
      </c>
      <c r="R127" s="54">
        <f t="shared" si="17"/>
        <v>38</v>
      </c>
      <c r="S127" s="55">
        <f t="shared" si="16"/>
        <v>56</v>
      </c>
      <c r="T127" s="55"/>
      <c r="U127" s="55"/>
      <c r="V127" s="56" t="str">
        <f t="shared" si="12"/>
        <v>C</v>
      </c>
    </row>
    <row r="128" spans="1:22" ht="26.25">
      <c r="A128" s="57">
        <f t="shared" si="13"/>
        <v>114</v>
      </c>
      <c r="B128" s="53" t="s">
        <v>236</v>
      </c>
      <c r="C128" s="53" t="s">
        <v>237</v>
      </c>
      <c r="D128" s="58">
        <v>32</v>
      </c>
      <c r="E128" s="59">
        <v>25</v>
      </c>
      <c r="F128" s="58"/>
      <c r="G128" s="60">
        <f t="shared" si="14"/>
        <v>14.733333333333334</v>
      </c>
      <c r="H128" s="58">
        <v>8</v>
      </c>
      <c r="I128" s="58">
        <v>6</v>
      </c>
      <c r="J128" s="58"/>
      <c r="K128" s="60">
        <f t="shared" si="15"/>
        <v>7</v>
      </c>
      <c r="L128" s="61">
        <f t="shared" si="11"/>
        <v>21.7</v>
      </c>
      <c r="M128" s="58">
        <v>25</v>
      </c>
      <c r="N128" s="58">
        <v>11</v>
      </c>
      <c r="O128" s="58"/>
      <c r="P128" s="58">
        <v>17</v>
      </c>
      <c r="Q128" s="58"/>
      <c r="R128" s="54">
        <f t="shared" si="17"/>
        <v>53</v>
      </c>
      <c r="S128" s="55">
        <f t="shared" si="16"/>
        <v>75</v>
      </c>
      <c r="T128" s="55"/>
      <c r="U128" s="55"/>
      <c r="V128" s="56" t="str">
        <f t="shared" si="12"/>
        <v>A</v>
      </c>
    </row>
    <row r="129" spans="1:22" ht="26.25">
      <c r="A129" s="57">
        <f t="shared" si="13"/>
        <v>115</v>
      </c>
      <c r="B129" s="53" t="s">
        <v>238</v>
      </c>
      <c r="C129" s="53" t="s">
        <v>239</v>
      </c>
      <c r="D129" s="58">
        <v>25</v>
      </c>
      <c r="E129" s="59">
        <v>23</v>
      </c>
      <c r="F129" s="58"/>
      <c r="G129" s="60">
        <f t="shared" si="14"/>
        <v>12.666666666666666</v>
      </c>
      <c r="H129" s="58">
        <v>8</v>
      </c>
      <c r="I129" s="58">
        <v>6</v>
      </c>
      <c r="J129" s="58"/>
      <c r="K129" s="60">
        <f t="shared" si="15"/>
        <v>7</v>
      </c>
      <c r="L129" s="61">
        <f t="shared" si="11"/>
        <v>19.7</v>
      </c>
      <c r="M129" s="58">
        <v>22</v>
      </c>
      <c r="N129" s="58">
        <v>13</v>
      </c>
      <c r="O129" s="58"/>
      <c r="P129" s="58">
        <v>13</v>
      </c>
      <c r="Q129" s="58"/>
      <c r="R129" s="54">
        <f t="shared" si="17"/>
        <v>48</v>
      </c>
      <c r="S129" s="55">
        <f t="shared" si="16"/>
        <v>68</v>
      </c>
      <c r="T129" s="55"/>
      <c r="U129" s="55"/>
      <c r="V129" s="56" t="str">
        <f t="shared" si="12"/>
        <v>B</v>
      </c>
    </row>
    <row r="130" spans="1:22" ht="26.25">
      <c r="A130" s="57">
        <f t="shared" si="13"/>
        <v>116</v>
      </c>
      <c r="B130" s="53" t="s">
        <v>240</v>
      </c>
      <c r="C130" s="53" t="s">
        <v>241</v>
      </c>
      <c r="D130" s="58">
        <v>26</v>
      </c>
      <c r="E130" s="59">
        <v>26</v>
      </c>
      <c r="F130" s="58"/>
      <c r="G130" s="60">
        <f t="shared" si="14"/>
        <v>13.866666666666667</v>
      </c>
      <c r="H130" s="58">
        <v>9</v>
      </c>
      <c r="I130" s="58">
        <v>6</v>
      </c>
      <c r="J130" s="58"/>
      <c r="K130" s="60">
        <f t="shared" si="15"/>
        <v>7.5</v>
      </c>
      <c r="L130" s="61">
        <f t="shared" si="11"/>
        <v>21.4</v>
      </c>
      <c r="M130" s="58">
        <v>11</v>
      </c>
      <c r="N130" s="58">
        <v>12</v>
      </c>
      <c r="O130" s="58"/>
      <c r="P130" s="58">
        <v>14</v>
      </c>
      <c r="Q130" s="58"/>
      <c r="R130" s="54">
        <f t="shared" si="17"/>
        <v>37</v>
      </c>
      <c r="S130" s="55">
        <f t="shared" si="16"/>
        <v>58</v>
      </c>
      <c r="T130" s="55"/>
      <c r="U130" s="55"/>
      <c r="V130" s="56" t="str">
        <f t="shared" si="12"/>
        <v>C</v>
      </c>
    </row>
    <row r="131" spans="1:22" ht="26.25">
      <c r="A131" s="57">
        <f t="shared" si="13"/>
        <v>117</v>
      </c>
      <c r="B131" s="63" t="s">
        <v>242</v>
      </c>
      <c r="C131" s="63" t="s">
        <v>243</v>
      </c>
      <c r="D131" s="58">
        <v>36</v>
      </c>
      <c r="E131" s="59">
        <v>29</v>
      </c>
      <c r="F131" s="58"/>
      <c r="G131" s="60">
        <f t="shared" si="14"/>
        <v>16.866666666666667</v>
      </c>
      <c r="H131" s="58">
        <v>8</v>
      </c>
      <c r="I131" s="58">
        <v>7</v>
      </c>
      <c r="J131" s="58"/>
      <c r="K131" s="60">
        <f t="shared" si="15"/>
        <v>7.5</v>
      </c>
      <c r="L131" s="61">
        <f t="shared" si="11"/>
        <v>24.4</v>
      </c>
      <c r="M131" s="58">
        <v>28</v>
      </c>
      <c r="N131" s="58">
        <v>18</v>
      </c>
      <c r="O131" s="58">
        <v>9</v>
      </c>
      <c r="P131" s="58"/>
      <c r="Q131" s="58"/>
      <c r="R131" s="54">
        <f t="shared" si="17"/>
        <v>55</v>
      </c>
      <c r="S131" s="55">
        <f t="shared" si="16"/>
        <v>79</v>
      </c>
      <c r="T131" s="55"/>
      <c r="U131" s="55"/>
      <c r="V131" s="56" t="str">
        <f t="shared" si="12"/>
        <v>A</v>
      </c>
    </row>
    <row r="132" spans="1:22" ht="26.25">
      <c r="A132" s="57">
        <f t="shared" si="13"/>
        <v>118</v>
      </c>
      <c r="B132" s="53" t="s">
        <v>244</v>
      </c>
      <c r="C132" s="53" t="s">
        <v>245</v>
      </c>
      <c r="D132" s="58">
        <v>17</v>
      </c>
      <c r="E132" s="59">
        <v>17</v>
      </c>
      <c r="F132" s="58"/>
      <c r="G132" s="60">
        <f t="shared" si="14"/>
        <v>9.0666666666666664</v>
      </c>
      <c r="H132" s="58">
        <v>7</v>
      </c>
      <c r="I132" s="58">
        <v>6</v>
      </c>
      <c r="J132" s="58"/>
      <c r="K132" s="60">
        <f t="shared" si="15"/>
        <v>6.4999999999999991</v>
      </c>
      <c r="L132" s="61">
        <f t="shared" si="11"/>
        <v>15.6</v>
      </c>
      <c r="M132" s="58">
        <v>7</v>
      </c>
      <c r="N132" s="58"/>
      <c r="O132" s="58">
        <v>9</v>
      </c>
      <c r="P132" s="58">
        <v>8</v>
      </c>
      <c r="Q132" s="58"/>
      <c r="R132" s="54">
        <f t="shared" si="17"/>
        <v>24</v>
      </c>
      <c r="S132" s="55">
        <f t="shared" si="16"/>
        <v>40</v>
      </c>
      <c r="T132" s="55"/>
      <c r="U132" s="55"/>
      <c r="V132" s="56" t="str">
        <f t="shared" si="12"/>
        <v>D</v>
      </c>
    </row>
    <row r="133" spans="1:22" ht="26.25">
      <c r="A133" s="57">
        <f t="shared" si="13"/>
        <v>119</v>
      </c>
      <c r="B133" s="53" t="s">
        <v>246</v>
      </c>
      <c r="C133" s="53" t="s">
        <v>247</v>
      </c>
      <c r="D133" s="58">
        <v>15</v>
      </c>
      <c r="E133" s="59">
        <v>20</v>
      </c>
      <c r="F133" s="58"/>
      <c r="G133" s="60">
        <f t="shared" si="14"/>
        <v>9.6666666666666661</v>
      </c>
      <c r="H133" s="58">
        <v>9</v>
      </c>
      <c r="I133" s="58">
        <v>7</v>
      </c>
      <c r="J133" s="58"/>
      <c r="K133" s="60">
        <f t="shared" si="15"/>
        <v>8</v>
      </c>
      <c r="L133" s="61">
        <f t="shared" si="11"/>
        <v>17.7</v>
      </c>
      <c r="M133" s="58">
        <v>16</v>
      </c>
      <c r="N133" s="58">
        <v>1</v>
      </c>
      <c r="O133" s="58"/>
      <c r="P133" s="58">
        <v>5</v>
      </c>
      <c r="Q133" s="58"/>
      <c r="R133" s="54">
        <f t="shared" si="17"/>
        <v>22</v>
      </c>
      <c r="S133" s="55">
        <f t="shared" si="16"/>
        <v>40</v>
      </c>
      <c r="T133" s="55"/>
      <c r="U133" s="55"/>
      <c r="V133" s="56" t="str">
        <f t="shared" si="12"/>
        <v>D</v>
      </c>
    </row>
    <row r="134" spans="1:22" ht="26.25">
      <c r="A134" s="57">
        <f t="shared" si="13"/>
        <v>120</v>
      </c>
      <c r="B134" s="53" t="s">
        <v>358</v>
      </c>
      <c r="C134" s="53" t="s">
        <v>359</v>
      </c>
      <c r="D134" s="58"/>
      <c r="E134" s="59"/>
      <c r="F134" s="58"/>
      <c r="G134" s="60">
        <f t="shared" si="14"/>
        <v>0</v>
      </c>
      <c r="H134" s="58"/>
      <c r="I134" s="58"/>
      <c r="J134" s="58"/>
      <c r="K134" s="60">
        <f t="shared" si="15"/>
        <v>0</v>
      </c>
      <c r="L134" s="61" t="str">
        <f t="shared" si="11"/>
        <v/>
      </c>
      <c r="M134" s="58"/>
      <c r="N134" s="58"/>
      <c r="O134" s="58"/>
      <c r="P134" s="58"/>
      <c r="Q134" s="58"/>
      <c r="R134" s="54" t="str">
        <f t="shared" si="17"/>
        <v/>
      </c>
      <c r="S134" s="55" t="str">
        <f t="shared" si="16"/>
        <v/>
      </c>
      <c r="T134" s="55"/>
      <c r="U134" s="55"/>
      <c r="V134" s="56" t="b">
        <f t="shared" si="12"/>
        <v>0</v>
      </c>
    </row>
    <row r="135" spans="1:22" ht="26.25">
      <c r="A135" s="57">
        <f t="shared" si="13"/>
        <v>121</v>
      </c>
      <c r="B135" s="53" t="s">
        <v>360</v>
      </c>
      <c r="C135" s="53" t="s">
        <v>361</v>
      </c>
      <c r="D135" s="58"/>
      <c r="E135" s="59"/>
      <c r="F135" s="58"/>
      <c r="G135" s="60">
        <f t="shared" si="14"/>
        <v>0</v>
      </c>
      <c r="H135" s="58"/>
      <c r="I135" s="58"/>
      <c r="J135" s="58"/>
      <c r="K135" s="60">
        <f t="shared" si="15"/>
        <v>0</v>
      </c>
      <c r="L135" s="61" t="str">
        <f t="shared" si="11"/>
        <v/>
      </c>
      <c r="M135" s="58"/>
      <c r="N135" s="58"/>
      <c r="O135" s="58"/>
      <c r="P135" s="58"/>
      <c r="Q135" s="58"/>
      <c r="R135" s="54" t="str">
        <f t="shared" si="17"/>
        <v/>
      </c>
      <c r="S135" s="55" t="str">
        <f t="shared" si="16"/>
        <v/>
      </c>
      <c r="T135" s="55"/>
      <c r="U135" s="55"/>
      <c r="V135" s="56" t="b">
        <f t="shared" si="12"/>
        <v>0</v>
      </c>
    </row>
    <row r="136" spans="1:22" ht="26.25">
      <c r="A136" s="57">
        <f t="shared" si="13"/>
        <v>122</v>
      </c>
      <c r="B136" s="53"/>
      <c r="C136" s="53"/>
      <c r="D136" s="58"/>
      <c r="E136" s="59"/>
      <c r="F136" s="58"/>
      <c r="G136" s="60">
        <f t="shared" si="14"/>
        <v>0</v>
      </c>
      <c r="H136" s="58"/>
      <c r="I136" s="58"/>
      <c r="J136" s="58"/>
      <c r="K136" s="60">
        <f t="shared" si="15"/>
        <v>0</v>
      </c>
      <c r="L136" s="61" t="str">
        <f t="shared" si="11"/>
        <v/>
      </c>
      <c r="M136" s="58"/>
      <c r="N136" s="58"/>
      <c r="O136" s="58"/>
      <c r="P136" s="58"/>
      <c r="Q136" s="58"/>
      <c r="R136" s="54" t="str">
        <f t="shared" si="17"/>
        <v/>
      </c>
      <c r="S136" s="55" t="str">
        <f t="shared" si="16"/>
        <v/>
      </c>
      <c r="T136" s="55"/>
      <c r="U136" s="55"/>
      <c r="V136" s="56" t="b">
        <f t="shared" si="12"/>
        <v>0</v>
      </c>
    </row>
    <row r="137" spans="1:22" ht="28.5">
      <c r="A137" s="64"/>
      <c r="B137" s="65"/>
      <c r="C137" s="65"/>
      <c r="D137" s="64"/>
      <c r="E137" s="1090" t="s">
        <v>362</v>
      </c>
      <c r="F137" s="1090"/>
      <c r="G137" s="1090"/>
      <c r="H137" s="1090"/>
      <c r="I137" s="1090"/>
      <c r="J137" s="1090"/>
      <c r="K137" s="1090"/>
      <c r="L137" s="1090"/>
      <c r="M137" s="1090"/>
      <c r="N137" s="1090"/>
      <c r="O137" s="1090"/>
      <c r="P137" s="1090"/>
      <c r="Q137" s="1090"/>
      <c r="R137" s="64"/>
      <c r="S137" s="66"/>
      <c r="T137" s="64"/>
      <c r="U137" s="64"/>
      <c r="V137" s="64"/>
    </row>
    <row r="138" spans="1:22" ht="15.75">
      <c r="A138" s="64"/>
      <c r="B138" s="67"/>
      <c r="C138" s="68"/>
      <c r="D138" s="1084" t="s">
        <v>310</v>
      </c>
      <c r="E138" s="1084"/>
      <c r="F138" s="69" t="s">
        <v>363</v>
      </c>
      <c r="G138" s="70" t="s">
        <v>364</v>
      </c>
      <c r="H138" s="71" t="s">
        <v>365</v>
      </c>
      <c r="I138" s="72" t="s">
        <v>366</v>
      </c>
      <c r="J138" s="72" t="s">
        <v>367</v>
      </c>
      <c r="K138" s="72"/>
      <c r="L138" s="36"/>
      <c r="M138" s="36"/>
      <c r="N138" s="36"/>
      <c r="O138" s="36"/>
      <c r="P138" s="1087" t="s">
        <v>368</v>
      </c>
      <c r="Q138" s="1087"/>
      <c r="R138" s="1088" t="s">
        <v>369</v>
      </c>
      <c r="S138" s="1088"/>
      <c r="T138" s="1089" t="s">
        <v>370</v>
      </c>
      <c r="U138" s="1089"/>
      <c r="V138" s="36"/>
    </row>
    <row r="139" spans="1:22" ht="31.5">
      <c r="A139" s="64"/>
      <c r="B139" s="73"/>
      <c r="C139" s="64"/>
      <c r="D139" s="1083" t="s">
        <v>371</v>
      </c>
      <c r="E139" s="1083"/>
      <c r="F139" s="74">
        <f>COUNTIF($V$16:$V136,F$138)</f>
        <v>26</v>
      </c>
      <c r="G139" s="74">
        <f>COUNTIF($V$16:$V136,G$138)</f>
        <v>29</v>
      </c>
      <c r="H139" s="75">
        <f>COUNTIF($V$16:$V136,H$138)</f>
        <v>27</v>
      </c>
      <c r="I139" s="76">
        <f>COUNTIF($V$16:$V136,I$138)</f>
        <v>18</v>
      </c>
      <c r="J139" s="76">
        <f>COUNTIF($V$16:$V136,J$138)</f>
        <v>1</v>
      </c>
      <c r="K139" s="76"/>
      <c r="L139" s="36"/>
      <c r="M139" s="36"/>
      <c r="N139" s="36"/>
      <c r="O139" s="36"/>
      <c r="P139" s="77" t="s">
        <v>372</v>
      </c>
      <c r="Q139" s="70" t="s">
        <v>373</v>
      </c>
      <c r="R139" s="78" t="s">
        <v>374</v>
      </c>
      <c r="S139" s="79" t="s">
        <v>375</v>
      </c>
      <c r="T139" s="1093" t="s">
        <v>376</v>
      </c>
      <c r="U139" s="1093"/>
      <c r="V139" s="36"/>
    </row>
    <row r="140" spans="1:22" ht="26.25">
      <c r="A140" s="64"/>
      <c r="B140" s="73"/>
      <c r="C140" s="64"/>
      <c r="D140" s="1083" t="s">
        <v>377</v>
      </c>
      <c r="E140" s="1083"/>
      <c r="F140" s="74"/>
      <c r="G140" s="74"/>
      <c r="H140" s="75"/>
      <c r="I140" s="76"/>
      <c r="J140" s="76"/>
      <c r="K140" s="76"/>
      <c r="L140" s="36"/>
      <c r="M140" s="1080" t="s">
        <v>378</v>
      </c>
      <c r="N140" s="1080"/>
      <c r="O140" s="80" t="s">
        <v>371</v>
      </c>
      <c r="P140" s="81">
        <f>IF(SUM($L$16:$L136)&gt;0,AVERAGE($L$16:$L136),0)</f>
        <v>19.025454545454544</v>
      </c>
      <c r="Q140" s="81">
        <f>$P140/30*100</f>
        <v>63.418181818181807</v>
      </c>
      <c r="R140" s="81">
        <f>IF(SUM($R$16:$R136)&gt;0,AVERAGE($R$16:$R136),0)</f>
        <v>41.396039603960396</v>
      </c>
      <c r="S140" s="82">
        <f>$R140/70*100</f>
        <v>59.137199434229139</v>
      </c>
      <c r="T140" s="1081">
        <f>IF(SUM($S$16:$S136)&gt;0,AVERAGE($S$16:$S136),0)</f>
        <v>56.63963963963964</v>
      </c>
      <c r="U140" s="1081"/>
      <c r="V140" s="36"/>
    </row>
    <row r="141" spans="1:22" ht="21">
      <c r="A141" s="64"/>
      <c r="B141" s="73"/>
      <c r="C141" s="73"/>
      <c r="D141" s="83"/>
      <c r="E141" s="84"/>
      <c r="F141" s="84"/>
      <c r="G141" s="84"/>
      <c r="H141" s="85"/>
      <c r="I141" s="85"/>
      <c r="J141" s="85"/>
      <c r="K141" s="85"/>
      <c r="L141" s="36"/>
      <c r="M141" s="1080"/>
      <c r="N141" s="1080"/>
      <c r="O141" s="80" t="s">
        <v>379</v>
      </c>
      <c r="P141" s="81"/>
      <c r="Q141" s="81"/>
      <c r="R141" s="86"/>
      <c r="S141" s="82"/>
      <c r="T141" s="1081"/>
      <c r="U141" s="1081"/>
      <c r="V141" s="36"/>
    </row>
    <row r="142" spans="1:22" ht="21">
      <c r="A142" s="64"/>
      <c r="B142" s="73"/>
      <c r="C142" s="64"/>
      <c r="D142" s="87"/>
      <c r="E142" s="88"/>
      <c r="F142" s="89" t="s">
        <v>380</v>
      </c>
      <c r="G142" s="89" t="s">
        <v>381</v>
      </c>
      <c r="H142" s="84"/>
      <c r="I142" s="84"/>
      <c r="J142" s="84"/>
      <c r="K142" s="85"/>
      <c r="L142" s="36"/>
      <c r="M142" s="1080" t="s">
        <v>382</v>
      </c>
      <c r="N142" s="1080"/>
      <c r="O142" s="80" t="s">
        <v>371</v>
      </c>
      <c r="P142" s="90">
        <f>MIN($L$16:$L136)</f>
        <v>3.6</v>
      </c>
      <c r="Q142" s="81">
        <f>$P142/30*100</f>
        <v>12.000000000000002</v>
      </c>
      <c r="R142" s="91">
        <f>MIN($R$16:$R136)</f>
        <v>18</v>
      </c>
      <c r="S142" s="82">
        <f>$R142/70*100</f>
        <v>25.714285714285712</v>
      </c>
      <c r="T142" s="1081">
        <f>MIN($S$16:$S136)</f>
        <v>4</v>
      </c>
      <c r="U142" s="1081"/>
      <c r="V142" s="36"/>
    </row>
    <row r="143" spans="1:22" ht="26.25">
      <c r="A143" s="64"/>
      <c r="B143" s="73"/>
      <c r="C143" s="64"/>
      <c r="D143" s="1084" t="s">
        <v>4</v>
      </c>
      <c r="E143" s="1084"/>
      <c r="F143" s="92">
        <f>COUNTIF($S$16:$S$136,"&gt;=40")</f>
        <v>100</v>
      </c>
      <c r="G143" s="92"/>
      <c r="H143" s="84"/>
      <c r="I143" s="84"/>
      <c r="J143" s="84"/>
      <c r="K143" s="85"/>
      <c r="L143" s="36"/>
      <c r="M143" s="1080"/>
      <c r="N143" s="1080"/>
      <c r="O143" s="80" t="s">
        <v>379</v>
      </c>
      <c r="P143" s="81"/>
      <c r="Q143" s="81"/>
      <c r="R143" s="93"/>
      <c r="S143" s="93"/>
      <c r="T143" s="1082"/>
      <c r="U143" s="1082"/>
      <c r="V143" s="36"/>
    </row>
    <row r="144" spans="1:22" ht="26.25">
      <c r="A144" s="64"/>
      <c r="B144" s="73"/>
      <c r="C144" s="64"/>
      <c r="D144" s="1084" t="s">
        <v>383</v>
      </c>
      <c r="E144" s="1084"/>
      <c r="F144" s="92">
        <f>COUNTIF($V$16:$V136,"E")</f>
        <v>1</v>
      </c>
      <c r="G144" s="92"/>
      <c r="H144" s="84"/>
      <c r="I144" s="84"/>
      <c r="J144" s="84"/>
      <c r="K144" s="85"/>
      <c r="L144" s="36"/>
      <c r="M144" s="1080" t="s">
        <v>384</v>
      </c>
      <c r="N144" s="1080"/>
      <c r="O144" s="80" t="s">
        <v>371</v>
      </c>
      <c r="P144" s="81">
        <f>MAX($L$16:$L136)</f>
        <v>24.7</v>
      </c>
      <c r="Q144" s="81">
        <f>$P144/30*100</f>
        <v>82.333333333333343</v>
      </c>
      <c r="R144" s="81">
        <f>MAX($R$16:$R136)</f>
        <v>63</v>
      </c>
      <c r="S144" s="82">
        <f>$R144/70*100</f>
        <v>90</v>
      </c>
      <c r="T144" s="1081">
        <f>MAX($S$16:$S136)</f>
        <v>86</v>
      </c>
      <c r="U144" s="1081"/>
      <c r="V144" s="36"/>
    </row>
    <row r="145" spans="1:22" ht="26.25">
      <c r="A145" s="64"/>
      <c r="B145" s="64"/>
      <c r="C145" s="68"/>
      <c r="D145" s="1083" t="s">
        <v>385</v>
      </c>
      <c r="E145" s="1083"/>
      <c r="F145" s="92">
        <f>COUNTA($B$16:$B136)-SUM(F139:K139)</f>
        <v>19</v>
      </c>
      <c r="G145" s="92"/>
      <c r="H145" s="84"/>
      <c r="I145" s="84"/>
      <c r="J145" s="36"/>
      <c r="K145" s="36"/>
      <c r="L145" s="36"/>
      <c r="M145" s="1080"/>
      <c r="N145" s="1080"/>
      <c r="O145" s="80" t="s">
        <v>379</v>
      </c>
      <c r="P145" s="81"/>
      <c r="Q145" s="81"/>
      <c r="R145" s="86"/>
      <c r="S145" s="82"/>
      <c r="T145" s="1081"/>
      <c r="U145" s="1081"/>
      <c r="V145" s="36"/>
    </row>
    <row r="146" spans="1:22" ht="26.25">
      <c r="A146" s="64"/>
      <c r="B146" s="64"/>
      <c r="C146" s="68"/>
      <c r="D146" s="1080" t="s">
        <v>24</v>
      </c>
      <c r="E146" s="1080"/>
      <c r="F146" s="92">
        <f>SUM($F143:$F145)</f>
        <v>120</v>
      </c>
      <c r="G146" s="92"/>
      <c r="H146" s="84"/>
      <c r="I146" s="84"/>
      <c r="J146" s="36"/>
      <c r="K146" s="36"/>
      <c r="L146" s="36"/>
      <c r="M146" s="1080" t="s">
        <v>386</v>
      </c>
      <c r="N146" s="1080"/>
      <c r="O146" s="80" t="s">
        <v>371</v>
      </c>
      <c r="P146" s="90">
        <f>IF(SUM($L$16:$L136)&gt;0,STDEV($L$16:$L136),0)</f>
        <v>3.150256618748696</v>
      </c>
      <c r="Q146" s="81">
        <f>$P146/30*100</f>
        <v>10.500855395828987</v>
      </c>
      <c r="R146" s="91">
        <f>IF(SUM($R$16:$R136),STDEV($R$16:$R136),0)</f>
        <v>10.401037648158754</v>
      </c>
      <c r="S146" s="82">
        <f>$R146/70*100</f>
        <v>14.858625211655363</v>
      </c>
      <c r="T146" s="1081">
        <f>IF(SUM($S$16:$S136)&gt;0,STDEV($S$16:$S136),0)</f>
        <v>17.465702907434842</v>
      </c>
      <c r="U146" s="1081"/>
      <c r="V146" s="36"/>
    </row>
    <row r="147" spans="1:22" ht="21">
      <c r="A147" s="64"/>
      <c r="B147" s="64"/>
      <c r="C147" s="68"/>
      <c r="D147" s="84"/>
      <c r="E147" s="84"/>
      <c r="F147" s="84"/>
      <c r="G147" s="94"/>
      <c r="H147" s="84"/>
      <c r="I147" s="84"/>
      <c r="J147" s="36"/>
      <c r="K147" s="36"/>
      <c r="L147" s="36"/>
      <c r="M147" s="1080"/>
      <c r="N147" s="1080"/>
      <c r="O147" s="80" t="s">
        <v>379</v>
      </c>
      <c r="P147" s="81"/>
      <c r="Q147" s="81"/>
      <c r="R147" s="93"/>
      <c r="S147" s="93"/>
      <c r="T147" s="1082"/>
      <c r="U147" s="1082"/>
      <c r="V147" s="36"/>
    </row>
    <row r="148" spans="1:22">
      <c r="A148" s="36"/>
      <c r="B148" s="36"/>
      <c r="C148" s="36"/>
      <c r="D148" s="36"/>
      <c r="E148" s="36"/>
      <c r="F148" s="36"/>
      <c r="G148" s="37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8"/>
      <c r="T148" s="36"/>
      <c r="U148" s="36"/>
      <c r="V148" s="36"/>
    </row>
    <row r="149" spans="1:22">
      <c r="A149" s="36"/>
      <c r="B149" s="36"/>
      <c r="C149" s="36"/>
      <c r="D149" s="36"/>
      <c r="E149" s="36"/>
      <c r="F149" s="36"/>
      <c r="G149" s="37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8"/>
      <c r="T149" s="36"/>
      <c r="U149" s="36"/>
      <c r="V149" s="36"/>
    </row>
    <row r="150" spans="1:22">
      <c r="A150" s="36"/>
      <c r="B150" s="36"/>
      <c r="C150" s="36"/>
      <c r="D150" s="36"/>
      <c r="E150" s="36"/>
      <c r="F150" s="36"/>
      <c r="G150" s="37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8"/>
      <c r="T150" s="36"/>
      <c r="U150" s="36"/>
      <c r="V150" s="36"/>
    </row>
    <row r="151" spans="1:22">
      <c r="A151" s="36"/>
      <c r="B151" s="36"/>
      <c r="C151" s="36"/>
      <c r="D151" s="36"/>
      <c r="E151" s="36"/>
      <c r="F151" s="36"/>
      <c r="G151" s="37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8"/>
      <c r="T151" s="36"/>
      <c r="U151" s="36"/>
      <c r="V151" s="36"/>
    </row>
    <row r="152" spans="1:22" ht="21">
      <c r="A152" s="36"/>
      <c r="B152" s="95" t="s">
        <v>387</v>
      </c>
      <c r="C152" s="95" t="s">
        <v>388</v>
      </c>
      <c r="D152" s="36"/>
      <c r="E152" s="36"/>
      <c r="F152" s="36"/>
      <c r="G152" s="37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8"/>
      <c r="T152" s="36"/>
      <c r="U152" s="36"/>
      <c r="V152" s="36"/>
    </row>
    <row r="153" spans="1:22" ht="26.25">
      <c r="A153" s="36"/>
      <c r="B153" s="53" t="s">
        <v>113</v>
      </c>
      <c r="C153" s="53" t="s">
        <v>187</v>
      </c>
      <c r="D153" s="36"/>
      <c r="E153" s="36"/>
      <c r="F153" s="36"/>
      <c r="G153" s="37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8"/>
      <c r="T153" s="36"/>
      <c r="U153" s="36"/>
      <c r="V153" s="36"/>
    </row>
    <row r="154" spans="1:22" ht="26.25">
      <c r="A154" s="36"/>
      <c r="B154" s="53" t="s">
        <v>350</v>
      </c>
      <c r="C154" s="53" t="s">
        <v>147</v>
      </c>
      <c r="D154" s="36"/>
      <c r="E154" s="36"/>
      <c r="F154" s="36"/>
      <c r="G154" s="37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8"/>
      <c r="T154" s="36"/>
      <c r="U154" s="36"/>
      <c r="V154" s="36"/>
    </row>
    <row r="155" spans="1:22"/>
  </sheetData>
  <mergeCells count="44">
    <mergeCell ref="A6:V6"/>
    <mergeCell ref="A7:V7"/>
    <mergeCell ref="A8:V8"/>
    <mergeCell ref="A9:V9"/>
    <mergeCell ref="E10:F10"/>
    <mergeCell ref="G10:H10"/>
    <mergeCell ref="L10:M10"/>
    <mergeCell ref="N10:Q10"/>
    <mergeCell ref="R10:S10"/>
    <mergeCell ref="T145:U145"/>
    <mergeCell ref="D139:E139"/>
    <mergeCell ref="T139:U139"/>
    <mergeCell ref="A12:A14"/>
    <mergeCell ref="B12:B14"/>
    <mergeCell ref="C12:C14"/>
    <mergeCell ref="D12:G12"/>
    <mergeCell ref="H12:K12"/>
    <mergeCell ref="V12:V14"/>
    <mergeCell ref="D138:E138"/>
    <mergeCell ref="P138:Q138"/>
    <mergeCell ref="R138:S138"/>
    <mergeCell ref="T138:U138"/>
    <mergeCell ref="E137:Q137"/>
    <mergeCell ref="L12:L14"/>
    <mergeCell ref="M12:R12"/>
    <mergeCell ref="S12:S14"/>
    <mergeCell ref="T12:T14"/>
    <mergeCell ref="U12:U14"/>
    <mergeCell ref="D146:E146"/>
    <mergeCell ref="M146:N147"/>
    <mergeCell ref="T146:U146"/>
    <mergeCell ref="T147:U147"/>
    <mergeCell ref="D140:E140"/>
    <mergeCell ref="M140:N141"/>
    <mergeCell ref="T140:U140"/>
    <mergeCell ref="T141:U141"/>
    <mergeCell ref="M142:N143"/>
    <mergeCell ref="T142:U142"/>
    <mergeCell ref="D143:E143"/>
    <mergeCell ref="T143:U143"/>
    <mergeCell ref="D144:E144"/>
    <mergeCell ref="M144:N145"/>
    <mergeCell ref="T144:U144"/>
    <mergeCell ref="D145:E145"/>
  </mergeCells>
  <conditionalFormatting sqref="D16:K136">
    <cfRule type="cellIs" dxfId="4" priority="1" operator="equal">
      <formula>0</formula>
    </cfRule>
  </conditionalFormatting>
  <conditionalFormatting sqref="T16:U136 V15:V136 S15:S136 A16:A136">
    <cfRule type="expression" dxfId="3" priority="2">
      <formula>"$V17&lt;40"</formula>
    </cfRule>
  </conditionalFormatting>
  <conditionalFormatting sqref="M16:Q136">
    <cfRule type="expression" dxfId="2" priority="3">
      <formula>($R16="")</formula>
    </cfRule>
  </conditionalFormatting>
  <conditionalFormatting sqref="C16:C25 B107:C122 B124:C136 B154 B15:B25">
    <cfRule type="expression" dxfId="1" priority="4">
      <formula>"$V17&lt;40"</formula>
    </cfRule>
  </conditionalFormatting>
  <conditionalFormatting sqref="B27:C29">
    <cfRule type="expression" dxfId="0" priority="5">
      <formula>"$V17&lt;40"</formula>
    </cfRule>
  </conditionalFormatting>
  <dataValidations count="4">
    <dataValidation type="decimal" allowBlank="1" showErrorMessage="1" sqref="L15:L136 R15:R136 D16:K136 M16:Q136">
      <formula1>0</formula1>
      <formula2>L$14</formula2>
    </dataValidation>
    <dataValidation type="decimal" allowBlank="1" showInputMessage="1" prompt="INVALID DATA - THE VALUE IN THIS CELL SHOULD BE NON-NEGATIVE LESS THAN 100" sqref="Q140:Q147">
      <formula1>0</formula1>
      <formula2>100</formula2>
    </dataValidation>
    <dataValidation type="decimal" allowBlank="1" showInputMessage="1" showErrorMessage="1" prompt="INVALID DATA - THE INPUT TO THIS CELL SHOULD BE A NON-NEGATIVE LESS THAN OR EQUAL TO 100. PLEASE CHECK YOUR DATA AND FORMULAS AFFECTING THIS CELL. " sqref="S15:S136">
      <formula1>0</formula1>
      <formula2>100</formula2>
    </dataValidation>
    <dataValidation type="decimal" allowBlank="1" showInputMessage="1" prompt="INVALID DATA - THE VALUE IN THIS CELL SHOULD BE NON-NEGATIVE LESS THAN 100_x000a_" sqref="S140:T147">
      <formula1>0</formula1>
      <formula2>100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 yr 2.2</vt:lpstr>
      <vt:lpstr>CF </vt:lpstr>
      <vt:lpstr>BWONDA SUSPENSION</vt:lpstr>
      <vt:lpstr>SO1</vt:lpstr>
      <vt:lpstr>SO2</vt:lpstr>
      <vt:lpstr>Roy Case</vt:lpstr>
      <vt:lpstr>EMT 2201 Mechanics</vt:lpstr>
      <vt:lpstr>EMT 2202 MATERIALS</vt:lpstr>
      <vt:lpstr>EMT 2203 CNT 1</vt:lpstr>
      <vt:lpstr>EMT 2204 THERMO</vt:lpstr>
      <vt:lpstr>EMT 2205 FLUID</vt:lpstr>
      <vt:lpstr>SMA 2232 ODE</vt:lpstr>
      <vt:lpstr>IGS 2202 IGS</vt:lpstr>
      <vt:lpstr>Gakonya Case</vt:lpstr>
      <vt:lpstr>EMT 1201</vt:lpstr>
      <vt:lpstr>EMT 2101</vt:lpstr>
      <vt:lpstr>EMT 2102.</vt:lpstr>
      <vt:lpstr>IGS</vt:lpstr>
      <vt:lpstr>EEE 2101</vt:lpstr>
      <vt:lpstr>SMA 2119.</vt:lpstr>
      <vt:lpstr>'MET yr 2.2'!Print_Area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</dc:creator>
  <cp:lastModifiedBy>Windows User</cp:lastModifiedBy>
  <cp:lastPrinted>2016-10-01T17:29:50Z</cp:lastPrinted>
  <dcterms:created xsi:type="dcterms:W3CDTF">2011-02-18T06:50:00Z</dcterms:created>
  <dcterms:modified xsi:type="dcterms:W3CDTF">2023-04-03T06:04:19Z</dcterms:modified>
</cp:coreProperties>
</file>